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A2558\SAR ปีการศึกษา 2558\sar และหลักฐาน2558(ประชุม 20 ก.ย.59)\หลักฐานตัวบ่งชี้ที่ 1\หลักฐานตัวบ่งชี้ที่ 1\"/>
    </mc:Choice>
  </mc:AlternateContent>
  <bookViews>
    <workbookView xWindow="0" yWindow="0" windowWidth="24000" windowHeight="9135" tabRatio="943" activeTab="4"/>
  </bookViews>
  <sheets>
    <sheet name="แผนปฏิบัติ59-สบ." sheetId="2" r:id="rId1"/>
    <sheet name="แผน--ผล ก1.3.6 งด" sheetId="1" r:id="rId2"/>
    <sheet name="แผน--ผล ก2.3.2 งด" sheetId="3" r:id="rId3"/>
    <sheet name="แผน--ผล พ1.1.7 งด" sheetId="4" r:id="rId4"/>
    <sheet name="แผน--ผล ก1.3.6 กท" sheetId="6" r:id="rId5"/>
    <sheet name="แผน--ผล ก1.3.6 คค" sheetId="5" r:id="rId6"/>
    <sheet name="แผน-ผล ก 2.3.2 คค." sheetId="7" r:id="rId7"/>
  </sheets>
  <definedNames>
    <definedName name="_xlnm.Print_Area" localSheetId="0">'แผนปฏิบัติ59-สบ.'!$A$1:$O$183</definedName>
    <definedName name="_xlnm.Print_Area" localSheetId="4">'แผน--ผล ก1.3.6 กท'!$A$1:$Z$630</definedName>
    <definedName name="_xlnm.Print_Area" localSheetId="5">'แผน--ผล ก1.3.6 คค'!$A$1:$Z$622</definedName>
    <definedName name="_xlnm.Print_Area" localSheetId="1">'แผน--ผล ก1.3.6 งด'!$A$1:$Z$633</definedName>
    <definedName name="_xlnm.Print_Area" localSheetId="2">'แผน--ผล ก2.3.2 งด'!$A$1:$Z$631</definedName>
    <definedName name="_xlnm.Print_Area" localSheetId="3">'แผน--ผล พ1.1.7 งด'!$A$1:$Z$633</definedName>
    <definedName name="_xlnm.Print_Titles" localSheetId="0">'แผนปฏิบัติ59-สบ.'!$4:$6</definedName>
    <definedName name="_xlnm.Print_Titles" localSheetId="6">'แผน-ผล ก 2.3.2 คค.'!$10:$12</definedName>
    <definedName name="_xlnm.Print_Titles" localSheetId="5">'แผน--ผล ก1.3.6 คค'!$10:$12</definedName>
    <definedName name="_xlnm.Print_Titles" localSheetId="2">'แผน--ผล ก2.3.2 งด'!$10:$12</definedName>
    <definedName name="_xlnm.Print_Titles" localSheetId="3">'แผน--ผล พ1.1.7 งด'!$10:$12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6" l="1"/>
  <c r="E53" i="6"/>
  <c r="W72" i="1" l="1"/>
  <c r="D49" i="6" l="1"/>
  <c r="O72" i="1" l="1"/>
  <c r="O44" i="1"/>
  <c r="K72" i="1" l="1"/>
  <c r="K75" i="1"/>
  <c r="K61" i="7" l="1"/>
  <c r="O61" i="5"/>
  <c r="K61" i="5"/>
  <c r="O53" i="6"/>
  <c r="S53" i="6" s="1"/>
  <c r="W53" i="6" s="1"/>
  <c r="K53" i="6"/>
  <c r="K55" i="4"/>
  <c r="O55" i="4" s="1"/>
  <c r="K53" i="4"/>
  <c r="K51" i="4"/>
  <c r="O51" i="4" s="1"/>
  <c r="S51" i="4" s="1"/>
  <c r="W51" i="4" s="1"/>
  <c r="K111" i="3"/>
  <c r="O111" i="3" s="1"/>
  <c r="S111" i="3" s="1"/>
  <c r="W111" i="3" s="1"/>
  <c r="K109" i="3"/>
  <c r="O109" i="3" s="1"/>
  <c r="S109" i="3" s="1"/>
  <c r="W109" i="3" s="1"/>
  <c r="K107" i="3"/>
  <c r="O107" i="3" s="1"/>
  <c r="S107" i="3" s="1"/>
  <c r="W107" i="3" s="1"/>
  <c r="K81" i="3"/>
  <c r="O81" i="3" s="1"/>
  <c r="S81" i="3" s="1"/>
  <c r="W81" i="3" s="1"/>
  <c r="K79" i="3"/>
  <c r="O79" i="3" s="1"/>
  <c r="S79" i="3" s="1"/>
  <c r="W79" i="3" s="1"/>
  <c r="K53" i="3"/>
  <c r="O53" i="3" s="1"/>
  <c r="S53" i="3" s="1"/>
  <c r="W53" i="3" s="1"/>
  <c r="K51" i="3"/>
  <c r="K47" i="3"/>
  <c r="O47" i="3" s="1"/>
  <c r="S47" i="3" s="1"/>
  <c r="W47" i="3" s="1"/>
  <c r="K45" i="3"/>
  <c r="O45" i="3"/>
  <c r="S45" i="3"/>
  <c r="W45" i="3"/>
  <c r="K151" i="1"/>
  <c r="O151" i="1" s="1"/>
  <c r="O137" i="1"/>
  <c r="S137" i="1" s="1"/>
  <c r="W137" i="1" s="1"/>
  <c r="K137" i="1"/>
  <c r="K109" i="1"/>
  <c r="O109" i="1" s="1"/>
  <c r="S109" i="1" s="1"/>
  <c r="W109" i="1" s="1"/>
  <c r="K93" i="1"/>
  <c r="O93" i="1" s="1"/>
  <c r="S93" i="1" s="1"/>
  <c r="W93" i="1" s="1"/>
  <c r="K89" i="1"/>
  <c r="O89" i="1" s="1"/>
  <c r="S89" i="1" s="1"/>
  <c r="W89" i="1" s="1"/>
  <c r="K83" i="1"/>
  <c r="K81" i="1"/>
  <c r="O81" i="1" s="1"/>
  <c r="S81" i="1" s="1"/>
  <c r="W81" i="1" s="1"/>
  <c r="K79" i="1"/>
  <c r="O79" i="1" s="1"/>
  <c r="S79" i="1" s="1"/>
  <c r="W79" i="1" s="1"/>
  <c r="O75" i="1"/>
  <c r="S75" i="1" s="1"/>
  <c r="W75" i="1" s="1"/>
  <c r="O57" i="1"/>
  <c r="S57" i="1" s="1"/>
  <c r="W57" i="1" s="1"/>
  <c r="K57" i="1"/>
  <c r="K55" i="1"/>
  <c r="O55" i="1" s="1"/>
  <c r="O53" i="1"/>
  <c r="S53" i="1" s="1"/>
  <c r="W53" i="1" s="1"/>
  <c r="K53" i="1"/>
  <c r="K51" i="1"/>
  <c r="K47" i="1"/>
  <c r="O47" i="1" s="1"/>
  <c r="S47" i="1" s="1"/>
  <c r="K49" i="1" l="1"/>
  <c r="S55" i="1"/>
  <c r="O51" i="1"/>
  <c r="S61" i="5"/>
  <c r="W61" i="5" s="1"/>
  <c r="O83" i="1"/>
  <c r="S83" i="1" s="1"/>
  <c r="W83" i="1" s="1"/>
  <c r="S151" i="1"/>
  <c r="W151" i="1" s="1"/>
  <c r="O51" i="3"/>
  <c r="O53" i="4"/>
  <c r="O61" i="7"/>
  <c r="S61" i="7" s="1"/>
  <c r="S55" i="4"/>
  <c r="W55" i="4" s="1"/>
  <c r="W599" i="7"/>
  <c r="S599" i="7"/>
  <c r="O599" i="7"/>
  <c r="K599" i="7"/>
  <c r="E599" i="7"/>
  <c r="J599" i="7" s="1"/>
  <c r="X599" i="7" s="1"/>
  <c r="W597" i="7"/>
  <c r="S597" i="7"/>
  <c r="O597" i="7"/>
  <c r="K597" i="7"/>
  <c r="E597" i="7"/>
  <c r="J597" i="7" s="1"/>
  <c r="W595" i="7"/>
  <c r="S595" i="7"/>
  <c r="S591" i="7" s="1"/>
  <c r="O595" i="7"/>
  <c r="K595" i="7"/>
  <c r="E595" i="7"/>
  <c r="J595" i="7" s="1"/>
  <c r="T596" i="7" s="1"/>
  <c r="W593" i="7"/>
  <c r="S593" i="7"/>
  <c r="O593" i="7"/>
  <c r="O591" i="7" s="1"/>
  <c r="K593" i="7"/>
  <c r="E593" i="7"/>
  <c r="J593" i="7" s="1"/>
  <c r="L594" i="7" s="1"/>
  <c r="W592" i="7"/>
  <c r="S592" i="7"/>
  <c r="O592" i="7"/>
  <c r="K592" i="7"/>
  <c r="I591" i="7"/>
  <c r="H591" i="7"/>
  <c r="G591" i="7"/>
  <c r="F591" i="7"/>
  <c r="D591" i="7"/>
  <c r="C591" i="7"/>
  <c r="W589" i="7"/>
  <c r="S589" i="7"/>
  <c r="O589" i="7"/>
  <c r="K589" i="7"/>
  <c r="E589" i="7"/>
  <c r="J589" i="7" s="1"/>
  <c r="W587" i="7"/>
  <c r="S587" i="7"/>
  <c r="O587" i="7"/>
  <c r="K587" i="7"/>
  <c r="E587" i="7"/>
  <c r="J587" i="7" s="1"/>
  <c r="W585" i="7"/>
  <c r="S585" i="7"/>
  <c r="O585" i="7"/>
  <c r="K585" i="7"/>
  <c r="E585" i="7"/>
  <c r="J585" i="7" s="1"/>
  <c r="T586" i="7" s="1"/>
  <c r="W583" i="7"/>
  <c r="S583" i="7"/>
  <c r="O583" i="7"/>
  <c r="K583" i="7"/>
  <c r="E583" i="7"/>
  <c r="J583" i="7" s="1"/>
  <c r="T584" i="7" s="1"/>
  <c r="W582" i="7"/>
  <c r="S582" i="7"/>
  <c r="O582" i="7"/>
  <c r="K582" i="7"/>
  <c r="I581" i="7"/>
  <c r="H581" i="7"/>
  <c r="G581" i="7"/>
  <c r="F581" i="7"/>
  <c r="D581" i="7"/>
  <c r="C581" i="7"/>
  <c r="W579" i="7"/>
  <c r="S579" i="7"/>
  <c r="O579" i="7"/>
  <c r="K579" i="7"/>
  <c r="E579" i="7"/>
  <c r="J579" i="7" s="1"/>
  <c r="T580" i="7" s="1"/>
  <c r="W577" i="7"/>
  <c r="W575" i="7" s="1"/>
  <c r="S577" i="7"/>
  <c r="O577" i="7"/>
  <c r="K577" i="7"/>
  <c r="E577" i="7"/>
  <c r="J577" i="7" s="1"/>
  <c r="L578" i="7" s="1"/>
  <c r="W576" i="7"/>
  <c r="S576" i="7"/>
  <c r="O576" i="7"/>
  <c r="K576" i="7"/>
  <c r="I575" i="7"/>
  <c r="H575" i="7"/>
  <c r="G575" i="7"/>
  <c r="F575" i="7"/>
  <c r="D575" i="7"/>
  <c r="C575" i="7"/>
  <c r="W571" i="7"/>
  <c r="S571" i="7"/>
  <c r="O571" i="7"/>
  <c r="K571" i="7"/>
  <c r="E571" i="7"/>
  <c r="J571" i="7" s="1"/>
  <c r="X572" i="7" s="1"/>
  <c r="W569" i="7"/>
  <c r="S569" i="7"/>
  <c r="O569" i="7"/>
  <c r="K569" i="7"/>
  <c r="E569" i="7"/>
  <c r="J569" i="7" s="1"/>
  <c r="X570" i="7" s="1"/>
  <c r="W567" i="7"/>
  <c r="S567" i="7"/>
  <c r="O567" i="7"/>
  <c r="K567" i="7"/>
  <c r="E567" i="7"/>
  <c r="J567" i="7" s="1"/>
  <c r="X568" i="7" s="1"/>
  <c r="W565" i="7"/>
  <c r="S565" i="7"/>
  <c r="O565" i="7"/>
  <c r="K565" i="7"/>
  <c r="E565" i="7"/>
  <c r="J565" i="7" s="1"/>
  <c r="T566" i="7" s="1"/>
  <c r="W564" i="7"/>
  <c r="S564" i="7"/>
  <c r="O564" i="7"/>
  <c r="K564" i="7"/>
  <c r="I563" i="7"/>
  <c r="H563" i="7"/>
  <c r="G563" i="7"/>
  <c r="F563" i="7"/>
  <c r="D563" i="7"/>
  <c r="C563" i="7"/>
  <c r="W561" i="7"/>
  <c r="S561" i="7"/>
  <c r="O561" i="7"/>
  <c r="K561" i="7"/>
  <c r="E561" i="7"/>
  <c r="J561" i="7" s="1"/>
  <c r="X562" i="7" s="1"/>
  <c r="W559" i="7"/>
  <c r="S559" i="7"/>
  <c r="O559" i="7"/>
  <c r="K559" i="7"/>
  <c r="E559" i="7"/>
  <c r="J559" i="7" s="1"/>
  <c r="T560" i="7" s="1"/>
  <c r="W557" i="7"/>
  <c r="S557" i="7"/>
  <c r="O557" i="7"/>
  <c r="K557" i="7"/>
  <c r="E557" i="7"/>
  <c r="J557" i="7" s="1"/>
  <c r="W555" i="7"/>
  <c r="S555" i="7"/>
  <c r="O555" i="7"/>
  <c r="K555" i="7"/>
  <c r="E555" i="7"/>
  <c r="J555" i="7" s="1"/>
  <c r="L556" i="7" s="1"/>
  <c r="W554" i="7"/>
  <c r="S554" i="7"/>
  <c r="O554" i="7"/>
  <c r="K554" i="7"/>
  <c r="I553" i="7"/>
  <c r="H553" i="7"/>
  <c r="G553" i="7"/>
  <c r="F553" i="7"/>
  <c r="D553" i="7"/>
  <c r="C553" i="7"/>
  <c r="W551" i="7"/>
  <c r="S551" i="7"/>
  <c r="O551" i="7"/>
  <c r="K551" i="7"/>
  <c r="E551" i="7"/>
  <c r="J551" i="7" s="1"/>
  <c r="X552" i="7" s="1"/>
  <c r="W549" i="7"/>
  <c r="S549" i="7"/>
  <c r="O549" i="7"/>
  <c r="K549" i="7"/>
  <c r="E549" i="7"/>
  <c r="J549" i="7" s="1"/>
  <c r="P550" i="7" s="1"/>
  <c r="W548" i="7"/>
  <c r="S548" i="7"/>
  <c r="O548" i="7"/>
  <c r="K548" i="7"/>
  <c r="S547" i="7"/>
  <c r="I547" i="7"/>
  <c r="H547" i="7"/>
  <c r="G547" i="7"/>
  <c r="F547" i="7"/>
  <c r="D547" i="7"/>
  <c r="C547" i="7"/>
  <c r="C545" i="7"/>
  <c r="W543" i="7"/>
  <c r="S543" i="7"/>
  <c r="O543" i="7"/>
  <c r="K543" i="7"/>
  <c r="E543" i="7"/>
  <c r="J543" i="7" s="1"/>
  <c r="X544" i="7" s="1"/>
  <c r="W541" i="7"/>
  <c r="S541" i="7"/>
  <c r="O541" i="7"/>
  <c r="K541" i="7"/>
  <c r="E541" i="7"/>
  <c r="J541" i="7" s="1"/>
  <c r="P542" i="7" s="1"/>
  <c r="W539" i="7"/>
  <c r="S539" i="7"/>
  <c r="O539" i="7"/>
  <c r="K539" i="7"/>
  <c r="E539" i="7"/>
  <c r="J539" i="7" s="1"/>
  <c r="X540" i="7" s="1"/>
  <c r="W537" i="7"/>
  <c r="S537" i="7"/>
  <c r="O537" i="7"/>
  <c r="K537" i="7"/>
  <c r="E537" i="7"/>
  <c r="J537" i="7" s="1"/>
  <c r="W536" i="7"/>
  <c r="S536" i="7"/>
  <c r="O536" i="7"/>
  <c r="K536" i="7"/>
  <c r="I535" i="7"/>
  <c r="H535" i="7"/>
  <c r="G535" i="7"/>
  <c r="F535" i="7"/>
  <c r="D535" i="7"/>
  <c r="C535" i="7"/>
  <c r="W533" i="7"/>
  <c r="S533" i="7"/>
  <c r="O533" i="7"/>
  <c r="K533" i="7"/>
  <c r="E533" i="7"/>
  <c r="J533" i="7" s="1"/>
  <c r="X534" i="7" s="1"/>
  <c r="W531" i="7"/>
  <c r="S531" i="7"/>
  <c r="O531" i="7"/>
  <c r="K531" i="7"/>
  <c r="E531" i="7"/>
  <c r="J531" i="7" s="1"/>
  <c r="P532" i="7" s="1"/>
  <c r="W529" i="7"/>
  <c r="S529" i="7"/>
  <c r="O529" i="7"/>
  <c r="K529" i="7"/>
  <c r="E529" i="7"/>
  <c r="J529" i="7" s="1"/>
  <c r="X530" i="7" s="1"/>
  <c r="W527" i="7"/>
  <c r="S527" i="7"/>
  <c r="O527" i="7"/>
  <c r="K527" i="7"/>
  <c r="E527" i="7"/>
  <c r="J527" i="7" s="1"/>
  <c r="W526" i="7"/>
  <c r="S526" i="7"/>
  <c r="O526" i="7"/>
  <c r="K526" i="7"/>
  <c r="I525" i="7"/>
  <c r="H525" i="7"/>
  <c r="G525" i="7"/>
  <c r="F525" i="7"/>
  <c r="D525" i="7"/>
  <c r="C525" i="7"/>
  <c r="W523" i="7"/>
  <c r="S523" i="7"/>
  <c r="O523" i="7"/>
  <c r="K523" i="7"/>
  <c r="E523" i="7"/>
  <c r="J523" i="7" s="1"/>
  <c r="X524" i="7" s="1"/>
  <c r="W521" i="7"/>
  <c r="S521" i="7"/>
  <c r="O521" i="7"/>
  <c r="O519" i="7" s="1"/>
  <c r="K521" i="7"/>
  <c r="E521" i="7"/>
  <c r="J521" i="7" s="1"/>
  <c r="W520" i="7"/>
  <c r="S520" i="7"/>
  <c r="O520" i="7"/>
  <c r="K520" i="7"/>
  <c r="I519" i="7"/>
  <c r="H519" i="7"/>
  <c r="G519" i="7"/>
  <c r="F519" i="7"/>
  <c r="D519" i="7"/>
  <c r="C519" i="7"/>
  <c r="O518" i="7"/>
  <c r="W515" i="7"/>
  <c r="S515" i="7"/>
  <c r="O515" i="7"/>
  <c r="K515" i="7"/>
  <c r="E515" i="7"/>
  <c r="J515" i="7" s="1"/>
  <c r="L516" i="7" s="1"/>
  <c r="W513" i="7"/>
  <c r="S513" i="7"/>
  <c r="O513" i="7"/>
  <c r="K513" i="7"/>
  <c r="E513" i="7"/>
  <c r="J513" i="7" s="1"/>
  <c r="W511" i="7"/>
  <c r="S511" i="7"/>
  <c r="O511" i="7"/>
  <c r="K511" i="7"/>
  <c r="E511" i="7"/>
  <c r="J511" i="7" s="1"/>
  <c r="P512" i="7" s="1"/>
  <c r="W509" i="7"/>
  <c r="W507" i="7" s="1"/>
  <c r="S509" i="7"/>
  <c r="O509" i="7"/>
  <c r="K509" i="7"/>
  <c r="E509" i="7"/>
  <c r="J509" i="7" s="1"/>
  <c r="L510" i="7" s="1"/>
  <c r="W508" i="7"/>
  <c r="S508" i="7"/>
  <c r="O508" i="7"/>
  <c r="K508" i="7"/>
  <c r="I507" i="7"/>
  <c r="H507" i="7"/>
  <c r="G507" i="7"/>
  <c r="F507" i="7"/>
  <c r="D507" i="7"/>
  <c r="C507" i="7"/>
  <c r="W505" i="7"/>
  <c r="S505" i="7"/>
  <c r="O505" i="7"/>
  <c r="K505" i="7"/>
  <c r="E505" i="7"/>
  <c r="J505" i="7" s="1"/>
  <c r="L506" i="7" s="1"/>
  <c r="W503" i="7"/>
  <c r="S503" i="7"/>
  <c r="O503" i="7"/>
  <c r="K503" i="7"/>
  <c r="E503" i="7"/>
  <c r="J503" i="7" s="1"/>
  <c r="T504" i="7" s="1"/>
  <c r="W501" i="7"/>
  <c r="S501" i="7"/>
  <c r="O501" i="7"/>
  <c r="K501" i="7"/>
  <c r="E501" i="7"/>
  <c r="J501" i="7" s="1"/>
  <c r="W499" i="7"/>
  <c r="S499" i="7"/>
  <c r="O499" i="7"/>
  <c r="K499" i="7"/>
  <c r="E499" i="7"/>
  <c r="J499" i="7" s="1"/>
  <c r="X500" i="7" s="1"/>
  <c r="W498" i="7"/>
  <c r="S498" i="7"/>
  <c r="O498" i="7"/>
  <c r="K498" i="7"/>
  <c r="I497" i="7"/>
  <c r="H497" i="7"/>
  <c r="G497" i="7"/>
  <c r="F497" i="7"/>
  <c r="D497" i="7"/>
  <c r="C497" i="7"/>
  <c r="W495" i="7"/>
  <c r="S495" i="7"/>
  <c r="O495" i="7"/>
  <c r="K495" i="7"/>
  <c r="E495" i="7"/>
  <c r="J495" i="7" s="1"/>
  <c r="W493" i="7"/>
  <c r="S493" i="7"/>
  <c r="O493" i="7"/>
  <c r="K493" i="7"/>
  <c r="E493" i="7"/>
  <c r="J493" i="7" s="1"/>
  <c r="X494" i="7" s="1"/>
  <c r="W492" i="7"/>
  <c r="S492" i="7"/>
  <c r="S490" i="7" s="1"/>
  <c r="O492" i="7"/>
  <c r="K492" i="7"/>
  <c r="I491" i="7"/>
  <c r="H491" i="7"/>
  <c r="G491" i="7"/>
  <c r="F491" i="7"/>
  <c r="D491" i="7"/>
  <c r="C491" i="7"/>
  <c r="W487" i="7"/>
  <c r="S487" i="7"/>
  <c r="O487" i="7"/>
  <c r="K487" i="7"/>
  <c r="E487" i="7"/>
  <c r="J487" i="7" s="1"/>
  <c r="P488" i="7" s="1"/>
  <c r="W485" i="7"/>
  <c r="S485" i="7"/>
  <c r="O485" i="7"/>
  <c r="K485" i="7"/>
  <c r="E485" i="7"/>
  <c r="J485" i="7" s="1"/>
  <c r="X486" i="7" s="1"/>
  <c r="W483" i="7"/>
  <c r="S483" i="7"/>
  <c r="O483" i="7"/>
  <c r="K483" i="7"/>
  <c r="E483" i="7"/>
  <c r="J483" i="7" s="1"/>
  <c r="W481" i="7"/>
  <c r="S481" i="7"/>
  <c r="O481" i="7"/>
  <c r="K481" i="7"/>
  <c r="E481" i="7"/>
  <c r="J481" i="7" s="1"/>
  <c r="X482" i="7" s="1"/>
  <c r="W480" i="7"/>
  <c r="S480" i="7"/>
  <c r="O480" i="7"/>
  <c r="K480" i="7"/>
  <c r="I479" i="7"/>
  <c r="H479" i="7"/>
  <c r="G479" i="7"/>
  <c r="F479" i="7"/>
  <c r="D479" i="7"/>
  <c r="C479" i="7"/>
  <c r="W477" i="7"/>
  <c r="S477" i="7"/>
  <c r="O477" i="7"/>
  <c r="K477" i="7"/>
  <c r="E477" i="7"/>
  <c r="J477" i="7" s="1"/>
  <c r="L478" i="7" s="1"/>
  <c r="W475" i="7"/>
  <c r="S475" i="7"/>
  <c r="O475" i="7"/>
  <c r="K475" i="7"/>
  <c r="E475" i="7"/>
  <c r="J475" i="7" s="1"/>
  <c r="P476" i="7" s="1"/>
  <c r="W473" i="7"/>
  <c r="S473" i="7"/>
  <c r="O473" i="7"/>
  <c r="K473" i="7"/>
  <c r="E473" i="7"/>
  <c r="J473" i="7" s="1"/>
  <c r="T473" i="7" s="1"/>
  <c r="W471" i="7"/>
  <c r="S471" i="7"/>
  <c r="O471" i="7"/>
  <c r="K471" i="7"/>
  <c r="E471" i="7"/>
  <c r="J471" i="7" s="1"/>
  <c r="X472" i="7" s="1"/>
  <c r="W470" i="7"/>
  <c r="S470" i="7"/>
  <c r="O470" i="7"/>
  <c r="K470" i="7"/>
  <c r="I469" i="7"/>
  <c r="H469" i="7"/>
  <c r="G469" i="7"/>
  <c r="F469" i="7"/>
  <c r="D469" i="7"/>
  <c r="C469" i="7"/>
  <c r="W467" i="7"/>
  <c r="S467" i="7"/>
  <c r="S463" i="7" s="1"/>
  <c r="O467" i="7"/>
  <c r="K467" i="7"/>
  <c r="E467" i="7"/>
  <c r="J467" i="7" s="1"/>
  <c r="T467" i="7" s="1"/>
  <c r="W465" i="7"/>
  <c r="S465" i="7"/>
  <c r="O465" i="7"/>
  <c r="K465" i="7"/>
  <c r="E465" i="7"/>
  <c r="J465" i="7" s="1"/>
  <c r="X466" i="7" s="1"/>
  <c r="W464" i="7"/>
  <c r="S464" i="7"/>
  <c r="O464" i="7"/>
  <c r="K464" i="7"/>
  <c r="I463" i="7"/>
  <c r="H463" i="7"/>
  <c r="G463" i="7"/>
  <c r="F463" i="7"/>
  <c r="D463" i="7"/>
  <c r="C463" i="7"/>
  <c r="W459" i="7"/>
  <c r="S459" i="7"/>
  <c r="O459" i="7"/>
  <c r="K459" i="7"/>
  <c r="E459" i="7"/>
  <c r="J459" i="7" s="1"/>
  <c r="W457" i="7"/>
  <c r="S457" i="7"/>
  <c r="O457" i="7"/>
  <c r="K457" i="7"/>
  <c r="E457" i="7"/>
  <c r="J457" i="7" s="1"/>
  <c r="W455" i="7"/>
  <c r="S455" i="7"/>
  <c r="O455" i="7"/>
  <c r="K455" i="7"/>
  <c r="E455" i="7"/>
  <c r="J455" i="7" s="1"/>
  <c r="T456" i="7" s="1"/>
  <c r="W453" i="7"/>
  <c r="W451" i="7" s="1"/>
  <c r="S453" i="7"/>
  <c r="S451" i="7" s="1"/>
  <c r="O453" i="7"/>
  <c r="K453" i="7"/>
  <c r="E453" i="7"/>
  <c r="J453" i="7" s="1"/>
  <c r="W452" i="7"/>
  <c r="W434" i="7" s="1"/>
  <c r="S452" i="7"/>
  <c r="O452" i="7"/>
  <c r="K452" i="7"/>
  <c r="I451" i="7"/>
  <c r="H451" i="7"/>
  <c r="G451" i="7"/>
  <c r="F451" i="7"/>
  <c r="D451" i="7"/>
  <c r="C451" i="7"/>
  <c r="W449" i="7"/>
  <c r="S449" i="7"/>
  <c r="O449" i="7"/>
  <c r="K449" i="7"/>
  <c r="E449" i="7"/>
  <c r="J449" i="7" s="1"/>
  <c r="W447" i="7"/>
  <c r="S447" i="7"/>
  <c r="O447" i="7"/>
  <c r="K447" i="7"/>
  <c r="E447" i="7"/>
  <c r="J447" i="7" s="1"/>
  <c r="W445" i="7"/>
  <c r="S445" i="7"/>
  <c r="O445" i="7"/>
  <c r="K445" i="7"/>
  <c r="E445" i="7"/>
  <c r="J445" i="7" s="1"/>
  <c r="T446" i="7" s="1"/>
  <c r="W443" i="7"/>
  <c r="S443" i="7"/>
  <c r="O443" i="7"/>
  <c r="K443" i="7"/>
  <c r="E443" i="7"/>
  <c r="J443" i="7" s="1"/>
  <c r="W442" i="7"/>
  <c r="S442" i="7"/>
  <c r="O442" i="7"/>
  <c r="K442" i="7"/>
  <c r="I441" i="7"/>
  <c r="H441" i="7"/>
  <c r="G441" i="7"/>
  <c r="F441" i="7"/>
  <c r="D441" i="7"/>
  <c r="C441" i="7"/>
  <c r="W439" i="7"/>
  <c r="S439" i="7"/>
  <c r="O439" i="7"/>
  <c r="K439" i="7"/>
  <c r="E439" i="7"/>
  <c r="J439" i="7" s="1"/>
  <c r="T440" i="7" s="1"/>
  <c r="W437" i="7"/>
  <c r="S437" i="7"/>
  <c r="O437" i="7"/>
  <c r="K437" i="7"/>
  <c r="E437" i="7"/>
  <c r="J437" i="7" s="1"/>
  <c r="W436" i="7"/>
  <c r="S436" i="7"/>
  <c r="O436" i="7"/>
  <c r="O434" i="7" s="1"/>
  <c r="K436" i="7"/>
  <c r="I435" i="7"/>
  <c r="H435" i="7"/>
  <c r="H433" i="7" s="1"/>
  <c r="G435" i="7"/>
  <c r="F435" i="7"/>
  <c r="D435" i="7"/>
  <c r="C435" i="7"/>
  <c r="C433" i="7" s="1"/>
  <c r="F433" i="7"/>
  <c r="W431" i="7"/>
  <c r="S431" i="7"/>
  <c r="O431" i="7"/>
  <c r="K431" i="7"/>
  <c r="E431" i="7"/>
  <c r="J431" i="7" s="1"/>
  <c r="T432" i="7" s="1"/>
  <c r="W429" i="7"/>
  <c r="S429" i="7"/>
  <c r="O429" i="7"/>
  <c r="K429" i="7"/>
  <c r="E429" i="7"/>
  <c r="J429" i="7" s="1"/>
  <c r="W427" i="7"/>
  <c r="S427" i="7"/>
  <c r="O427" i="7"/>
  <c r="K427" i="7"/>
  <c r="E427" i="7"/>
  <c r="J427" i="7" s="1"/>
  <c r="W425" i="7"/>
  <c r="S425" i="7"/>
  <c r="O425" i="7"/>
  <c r="K425" i="7"/>
  <c r="K423" i="7" s="1"/>
  <c r="E425" i="7"/>
  <c r="J425" i="7" s="1"/>
  <c r="W424" i="7"/>
  <c r="S424" i="7"/>
  <c r="O424" i="7"/>
  <c r="K424" i="7"/>
  <c r="I423" i="7"/>
  <c r="H423" i="7"/>
  <c r="G423" i="7"/>
  <c r="G405" i="7" s="1"/>
  <c r="F423" i="7"/>
  <c r="D423" i="7"/>
  <c r="C423" i="7"/>
  <c r="W421" i="7"/>
  <c r="S421" i="7"/>
  <c r="O421" i="7"/>
  <c r="K421" i="7"/>
  <c r="E421" i="7"/>
  <c r="J421" i="7" s="1"/>
  <c r="W419" i="7"/>
  <c r="S419" i="7"/>
  <c r="O419" i="7"/>
  <c r="K419" i="7"/>
  <c r="E419" i="7"/>
  <c r="J419" i="7" s="1"/>
  <c r="W417" i="7"/>
  <c r="S417" i="7"/>
  <c r="O417" i="7"/>
  <c r="K417" i="7"/>
  <c r="E417" i="7"/>
  <c r="J417" i="7" s="1"/>
  <c r="W415" i="7"/>
  <c r="S415" i="7"/>
  <c r="O415" i="7"/>
  <c r="K415" i="7"/>
  <c r="E415" i="7"/>
  <c r="J415" i="7" s="1"/>
  <c r="W414" i="7"/>
  <c r="S414" i="7"/>
  <c r="O414" i="7"/>
  <c r="K414" i="7"/>
  <c r="I413" i="7"/>
  <c r="H413" i="7"/>
  <c r="G413" i="7"/>
  <c r="F413" i="7"/>
  <c r="D413" i="7"/>
  <c r="C413" i="7"/>
  <c r="W411" i="7"/>
  <c r="S411" i="7"/>
  <c r="O411" i="7"/>
  <c r="K411" i="7"/>
  <c r="E411" i="7"/>
  <c r="J411" i="7" s="1"/>
  <c r="L412" i="7" s="1"/>
  <c r="W409" i="7"/>
  <c r="S409" i="7"/>
  <c r="O409" i="7"/>
  <c r="K409" i="7"/>
  <c r="E409" i="7"/>
  <c r="J409" i="7" s="1"/>
  <c r="T410" i="7" s="1"/>
  <c r="W408" i="7"/>
  <c r="W406" i="7" s="1"/>
  <c r="S408" i="7"/>
  <c r="O408" i="7"/>
  <c r="K408" i="7"/>
  <c r="I407" i="7"/>
  <c r="I405" i="7" s="1"/>
  <c r="H407" i="7"/>
  <c r="G407" i="7"/>
  <c r="F407" i="7"/>
  <c r="D407" i="7"/>
  <c r="E407" i="7" s="1"/>
  <c r="J407" i="7" s="1"/>
  <c r="C407" i="7"/>
  <c r="W403" i="7"/>
  <c r="S403" i="7"/>
  <c r="O403" i="7"/>
  <c r="K403" i="7"/>
  <c r="E403" i="7"/>
  <c r="J403" i="7" s="1"/>
  <c r="L404" i="7" s="1"/>
  <c r="W401" i="7"/>
  <c r="S401" i="7"/>
  <c r="O401" i="7"/>
  <c r="K401" i="7"/>
  <c r="E401" i="7"/>
  <c r="J401" i="7" s="1"/>
  <c r="P402" i="7" s="1"/>
  <c r="W399" i="7"/>
  <c r="S399" i="7"/>
  <c r="S395" i="7" s="1"/>
  <c r="O399" i="7"/>
  <c r="K399" i="7"/>
  <c r="E399" i="7"/>
  <c r="J399" i="7" s="1"/>
  <c r="X400" i="7" s="1"/>
  <c r="W397" i="7"/>
  <c r="S397" i="7"/>
  <c r="O397" i="7"/>
  <c r="K397" i="7"/>
  <c r="E397" i="7"/>
  <c r="J397" i="7" s="1"/>
  <c r="W396" i="7"/>
  <c r="S396" i="7"/>
  <c r="O396" i="7"/>
  <c r="K396" i="7"/>
  <c r="I395" i="7"/>
  <c r="H395" i="7"/>
  <c r="G395" i="7"/>
  <c r="F395" i="7"/>
  <c r="D395" i="7"/>
  <c r="C395" i="7"/>
  <c r="W393" i="7"/>
  <c r="S393" i="7"/>
  <c r="O393" i="7"/>
  <c r="K393" i="7"/>
  <c r="E393" i="7"/>
  <c r="J393" i="7" s="1"/>
  <c r="W391" i="7"/>
  <c r="S391" i="7"/>
  <c r="O391" i="7"/>
  <c r="K391" i="7"/>
  <c r="E391" i="7"/>
  <c r="J391" i="7" s="1"/>
  <c r="P392" i="7" s="1"/>
  <c r="W389" i="7"/>
  <c r="S389" i="7"/>
  <c r="O389" i="7"/>
  <c r="K389" i="7"/>
  <c r="E389" i="7"/>
  <c r="J389" i="7" s="1"/>
  <c r="W387" i="7"/>
  <c r="S387" i="7"/>
  <c r="O387" i="7"/>
  <c r="K387" i="7"/>
  <c r="E387" i="7"/>
  <c r="J387" i="7" s="1"/>
  <c r="W386" i="7"/>
  <c r="S386" i="7"/>
  <c r="O386" i="7"/>
  <c r="K386" i="7"/>
  <c r="I385" i="7"/>
  <c r="H385" i="7"/>
  <c r="G385" i="7"/>
  <c r="F385" i="7"/>
  <c r="D385" i="7"/>
  <c r="C385" i="7"/>
  <c r="W383" i="7"/>
  <c r="S383" i="7"/>
  <c r="O383" i="7"/>
  <c r="K383" i="7"/>
  <c r="E383" i="7"/>
  <c r="J383" i="7" s="1"/>
  <c r="P384" i="7" s="1"/>
  <c r="W381" i="7"/>
  <c r="S381" i="7"/>
  <c r="O381" i="7"/>
  <c r="K381" i="7"/>
  <c r="E381" i="7"/>
  <c r="J381" i="7" s="1"/>
  <c r="P382" i="7" s="1"/>
  <c r="W380" i="7"/>
  <c r="S380" i="7"/>
  <c r="O380" i="7"/>
  <c r="K380" i="7"/>
  <c r="I379" i="7"/>
  <c r="H379" i="7"/>
  <c r="G379" i="7"/>
  <c r="F379" i="7"/>
  <c r="D379" i="7"/>
  <c r="C379" i="7"/>
  <c r="W375" i="7"/>
  <c r="S375" i="7"/>
  <c r="O375" i="7"/>
  <c r="K375" i="7"/>
  <c r="E375" i="7"/>
  <c r="J375" i="7" s="1"/>
  <c r="W373" i="7"/>
  <c r="S373" i="7"/>
  <c r="O373" i="7"/>
  <c r="K373" i="7"/>
  <c r="E373" i="7"/>
  <c r="J373" i="7" s="1"/>
  <c r="L374" i="7" s="1"/>
  <c r="W371" i="7"/>
  <c r="S371" i="7"/>
  <c r="O371" i="7"/>
  <c r="K371" i="7"/>
  <c r="E371" i="7"/>
  <c r="J371" i="7" s="1"/>
  <c r="X372" i="7" s="1"/>
  <c r="W369" i="7"/>
  <c r="S369" i="7"/>
  <c r="O369" i="7"/>
  <c r="K369" i="7"/>
  <c r="E369" i="7"/>
  <c r="J369" i="7" s="1"/>
  <c r="W368" i="7"/>
  <c r="S368" i="7"/>
  <c r="O368" i="7"/>
  <c r="K368" i="7"/>
  <c r="I367" i="7"/>
  <c r="H367" i="7"/>
  <c r="G367" i="7"/>
  <c r="F367" i="7"/>
  <c r="D367" i="7"/>
  <c r="C367" i="7"/>
  <c r="W365" i="7"/>
  <c r="S365" i="7"/>
  <c r="O365" i="7"/>
  <c r="K365" i="7"/>
  <c r="E365" i="7"/>
  <c r="J365" i="7" s="1"/>
  <c r="T366" i="7" s="1"/>
  <c r="W363" i="7"/>
  <c r="S363" i="7"/>
  <c r="O363" i="7"/>
  <c r="K363" i="7"/>
  <c r="E363" i="7"/>
  <c r="J363" i="7" s="1"/>
  <c r="L364" i="7" s="1"/>
  <c r="W361" i="7"/>
  <c r="S361" i="7"/>
  <c r="O361" i="7"/>
  <c r="K361" i="7"/>
  <c r="E361" i="7"/>
  <c r="J361" i="7" s="1"/>
  <c r="T362" i="7" s="1"/>
  <c r="W359" i="7"/>
  <c r="S359" i="7"/>
  <c r="O359" i="7"/>
  <c r="K359" i="7"/>
  <c r="E359" i="7"/>
  <c r="J359" i="7" s="1"/>
  <c r="L360" i="7" s="1"/>
  <c r="W358" i="7"/>
  <c r="S358" i="7"/>
  <c r="O358" i="7"/>
  <c r="K358" i="7"/>
  <c r="I357" i="7"/>
  <c r="H357" i="7"/>
  <c r="G357" i="7"/>
  <c r="F357" i="7"/>
  <c r="D357" i="7"/>
  <c r="C357" i="7"/>
  <c r="W355" i="7"/>
  <c r="S355" i="7"/>
  <c r="O355" i="7"/>
  <c r="K355" i="7"/>
  <c r="E355" i="7"/>
  <c r="J355" i="7" s="1"/>
  <c r="W353" i="7"/>
  <c r="W351" i="7" s="1"/>
  <c r="S353" i="7"/>
  <c r="O353" i="7"/>
  <c r="K353" i="7"/>
  <c r="E353" i="7"/>
  <c r="J353" i="7" s="1"/>
  <c r="W352" i="7"/>
  <c r="S352" i="7"/>
  <c r="O352" i="7"/>
  <c r="K352" i="7"/>
  <c r="I351" i="7"/>
  <c r="H351" i="7"/>
  <c r="G351" i="7"/>
  <c r="F351" i="7"/>
  <c r="F349" i="7" s="1"/>
  <c r="D351" i="7"/>
  <c r="C351" i="7"/>
  <c r="W347" i="7"/>
  <c r="S347" i="7"/>
  <c r="O347" i="7"/>
  <c r="K347" i="7"/>
  <c r="E347" i="7"/>
  <c r="J347" i="7" s="1"/>
  <c r="T348" i="7" s="1"/>
  <c r="W345" i="7"/>
  <c r="S345" i="7"/>
  <c r="O345" i="7"/>
  <c r="K345" i="7"/>
  <c r="E345" i="7"/>
  <c r="J345" i="7" s="1"/>
  <c r="L346" i="7" s="1"/>
  <c r="W343" i="7"/>
  <c r="S343" i="7"/>
  <c r="O343" i="7"/>
  <c r="K343" i="7"/>
  <c r="E343" i="7"/>
  <c r="J343" i="7" s="1"/>
  <c r="T344" i="7" s="1"/>
  <c r="W341" i="7"/>
  <c r="S341" i="7"/>
  <c r="O341" i="7"/>
  <c r="K341" i="7"/>
  <c r="E341" i="7"/>
  <c r="J341" i="7" s="1"/>
  <c r="T342" i="7" s="1"/>
  <c r="W340" i="7"/>
  <c r="S340" i="7"/>
  <c r="O340" i="7"/>
  <c r="K340" i="7"/>
  <c r="I339" i="7"/>
  <c r="H339" i="7"/>
  <c r="G339" i="7"/>
  <c r="F339" i="7"/>
  <c r="D339" i="7"/>
  <c r="C339" i="7"/>
  <c r="E339" i="7" s="1"/>
  <c r="W337" i="7"/>
  <c r="S337" i="7"/>
  <c r="O337" i="7"/>
  <c r="K337" i="7"/>
  <c r="E337" i="7"/>
  <c r="J337" i="7" s="1"/>
  <c r="T338" i="7" s="1"/>
  <c r="W335" i="7"/>
  <c r="S335" i="7"/>
  <c r="O335" i="7"/>
  <c r="K335" i="7"/>
  <c r="E335" i="7"/>
  <c r="J335" i="7" s="1"/>
  <c r="T336" i="7" s="1"/>
  <c r="W333" i="7"/>
  <c r="S333" i="7"/>
  <c r="O333" i="7"/>
  <c r="K333" i="7"/>
  <c r="E333" i="7"/>
  <c r="J333" i="7" s="1"/>
  <c r="W331" i="7"/>
  <c r="S331" i="7"/>
  <c r="O331" i="7"/>
  <c r="K331" i="7"/>
  <c r="E331" i="7"/>
  <c r="J331" i="7" s="1"/>
  <c r="T332" i="7" s="1"/>
  <c r="W330" i="7"/>
  <c r="S330" i="7"/>
  <c r="O330" i="7"/>
  <c r="K330" i="7"/>
  <c r="I329" i="7"/>
  <c r="H329" i="7"/>
  <c r="G329" i="7"/>
  <c r="F329" i="7"/>
  <c r="D329" i="7"/>
  <c r="C329" i="7"/>
  <c r="W327" i="7"/>
  <c r="S327" i="7"/>
  <c r="O327" i="7"/>
  <c r="K327" i="7"/>
  <c r="E327" i="7"/>
  <c r="J327" i="7" s="1"/>
  <c r="W325" i="7"/>
  <c r="S325" i="7"/>
  <c r="O325" i="7"/>
  <c r="O323" i="7" s="1"/>
  <c r="K325" i="7"/>
  <c r="E325" i="7"/>
  <c r="J325" i="7" s="1"/>
  <c r="L326" i="7" s="1"/>
  <c r="W324" i="7"/>
  <c r="S324" i="7"/>
  <c r="O324" i="7"/>
  <c r="K324" i="7"/>
  <c r="I323" i="7"/>
  <c r="I321" i="7" s="1"/>
  <c r="H323" i="7"/>
  <c r="G323" i="7"/>
  <c r="F323" i="7"/>
  <c r="D323" i="7"/>
  <c r="D321" i="7" s="1"/>
  <c r="C323" i="7"/>
  <c r="W319" i="7"/>
  <c r="S319" i="7"/>
  <c r="O319" i="7"/>
  <c r="K319" i="7"/>
  <c r="E319" i="7"/>
  <c r="J319" i="7" s="1"/>
  <c r="T320" i="7" s="1"/>
  <c r="W317" i="7"/>
  <c r="S317" i="7"/>
  <c r="O317" i="7"/>
  <c r="K317" i="7"/>
  <c r="E317" i="7"/>
  <c r="J317" i="7" s="1"/>
  <c r="X318" i="7" s="1"/>
  <c r="W315" i="7"/>
  <c r="S315" i="7"/>
  <c r="O315" i="7"/>
  <c r="K315" i="7"/>
  <c r="E315" i="7"/>
  <c r="J315" i="7" s="1"/>
  <c r="W313" i="7"/>
  <c r="S313" i="7"/>
  <c r="O313" i="7"/>
  <c r="K313" i="7"/>
  <c r="E313" i="7"/>
  <c r="J313" i="7" s="1"/>
  <c r="X314" i="7" s="1"/>
  <c r="W312" i="7"/>
  <c r="S312" i="7"/>
  <c r="O312" i="7"/>
  <c r="K312" i="7"/>
  <c r="S311" i="7"/>
  <c r="I311" i="7"/>
  <c r="H311" i="7"/>
  <c r="G311" i="7"/>
  <c r="F311" i="7"/>
  <c r="D311" i="7"/>
  <c r="C311" i="7"/>
  <c r="W309" i="7"/>
  <c r="S309" i="7"/>
  <c r="O309" i="7"/>
  <c r="O29" i="7" s="1"/>
  <c r="K309" i="7"/>
  <c r="E309" i="7"/>
  <c r="J309" i="7" s="1"/>
  <c r="W307" i="7"/>
  <c r="S307" i="7"/>
  <c r="O307" i="7"/>
  <c r="K307" i="7"/>
  <c r="E307" i="7"/>
  <c r="J307" i="7" s="1"/>
  <c r="X308" i="7" s="1"/>
  <c r="W305" i="7"/>
  <c r="S305" i="7"/>
  <c r="O305" i="7"/>
  <c r="K305" i="7"/>
  <c r="E305" i="7"/>
  <c r="J305" i="7" s="1"/>
  <c r="W303" i="7"/>
  <c r="S303" i="7"/>
  <c r="O303" i="7"/>
  <c r="K303" i="7"/>
  <c r="E303" i="7"/>
  <c r="J303" i="7" s="1"/>
  <c r="X304" i="7" s="1"/>
  <c r="W302" i="7"/>
  <c r="S302" i="7"/>
  <c r="O302" i="7"/>
  <c r="K302" i="7"/>
  <c r="I301" i="7"/>
  <c r="H301" i="7"/>
  <c r="G301" i="7"/>
  <c r="F301" i="7"/>
  <c r="D301" i="7"/>
  <c r="C301" i="7"/>
  <c r="W299" i="7"/>
  <c r="S299" i="7"/>
  <c r="O299" i="7"/>
  <c r="K299" i="7"/>
  <c r="E299" i="7"/>
  <c r="J299" i="7" s="1"/>
  <c r="W297" i="7"/>
  <c r="S297" i="7"/>
  <c r="O297" i="7"/>
  <c r="K297" i="7"/>
  <c r="K295" i="7" s="1"/>
  <c r="E297" i="7"/>
  <c r="J297" i="7" s="1"/>
  <c r="X298" i="7" s="1"/>
  <c r="W296" i="7"/>
  <c r="S296" i="7"/>
  <c r="O296" i="7"/>
  <c r="O294" i="7" s="1"/>
  <c r="K296" i="7"/>
  <c r="I295" i="7"/>
  <c r="H295" i="7"/>
  <c r="G295" i="7"/>
  <c r="G15" i="7" s="1"/>
  <c r="F295" i="7"/>
  <c r="D295" i="7"/>
  <c r="C295" i="7"/>
  <c r="D293" i="7"/>
  <c r="W291" i="7"/>
  <c r="S291" i="7"/>
  <c r="O291" i="7"/>
  <c r="K291" i="7"/>
  <c r="E291" i="7"/>
  <c r="J291" i="7" s="1"/>
  <c r="P292" i="7" s="1"/>
  <c r="W289" i="7"/>
  <c r="S289" i="7"/>
  <c r="O289" i="7"/>
  <c r="K289" i="7"/>
  <c r="E289" i="7"/>
  <c r="J289" i="7" s="1"/>
  <c r="X290" i="7" s="1"/>
  <c r="W287" i="7"/>
  <c r="S287" i="7"/>
  <c r="O287" i="7"/>
  <c r="K287" i="7"/>
  <c r="E287" i="7"/>
  <c r="J287" i="7" s="1"/>
  <c r="W285" i="7"/>
  <c r="S285" i="7"/>
  <c r="O285" i="7"/>
  <c r="K285" i="7"/>
  <c r="E285" i="7"/>
  <c r="J285" i="7" s="1"/>
  <c r="X286" i="7" s="1"/>
  <c r="W284" i="7"/>
  <c r="S284" i="7"/>
  <c r="O284" i="7"/>
  <c r="K284" i="7"/>
  <c r="I283" i="7"/>
  <c r="H283" i="7"/>
  <c r="G283" i="7"/>
  <c r="F283" i="7"/>
  <c r="D283" i="7"/>
  <c r="C283" i="7"/>
  <c r="W281" i="7"/>
  <c r="S281" i="7"/>
  <c r="O281" i="7"/>
  <c r="K281" i="7"/>
  <c r="E281" i="7"/>
  <c r="J281" i="7" s="1"/>
  <c r="W279" i="7"/>
  <c r="S279" i="7"/>
  <c r="O279" i="7"/>
  <c r="K279" i="7"/>
  <c r="E279" i="7"/>
  <c r="J279" i="7" s="1"/>
  <c r="X280" i="7" s="1"/>
  <c r="W277" i="7"/>
  <c r="S277" i="7"/>
  <c r="O277" i="7"/>
  <c r="K277" i="7"/>
  <c r="E277" i="7"/>
  <c r="J277" i="7" s="1"/>
  <c r="P278" i="7" s="1"/>
  <c r="W275" i="7"/>
  <c r="S275" i="7"/>
  <c r="O275" i="7"/>
  <c r="K275" i="7"/>
  <c r="E275" i="7"/>
  <c r="J275" i="7" s="1"/>
  <c r="X276" i="7" s="1"/>
  <c r="W274" i="7"/>
  <c r="S274" i="7"/>
  <c r="O274" i="7"/>
  <c r="K274" i="7"/>
  <c r="I273" i="7"/>
  <c r="H273" i="7"/>
  <c r="G273" i="7"/>
  <c r="F273" i="7"/>
  <c r="D273" i="7"/>
  <c r="C273" i="7"/>
  <c r="W271" i="7"/>
  <c r="S271" i="7"/>
  <c r="O271" i="7"/>
  <c r="K271" i="7"/>
  <c r="E271" i="7"/>
  <c r="J271" i="7" s="1"/>
  <c r="P272" i="7" s="1"/>
  <c r="W269" i="7"/>
  <c r="S269" i="7"/>
  <c r="O269" i="7"/>
  <c r="K269" i="7"/>
  <c r="E269" i="7"/>
  <c r="J269" i="7" s="1"/>
  <c r="X270" i="7" s="1"/>
  <c r="W268" i="7"/>
  <c r="S268" i="7"/>
  <c r="O268" i="7"/>
  <c r="K268" i="7"/>
  <c r="I267" i="7"/>
  <c r="H267" i="7"/>
  <c r="G267" i="7"/>
  <c r="F267" i="7"/>
  <c r="D267" i="7"/>
  <c r="C267" i="7"/>
  <c r="G265" i="7"/>
  <c r="W263" i="7"/>
  <c r="S263" i="7"/>
  <c r="O263" i="7"/>
  <c r="K263" i="7"/>
  <c r="E263" i="7"/>
  <c r="J263" i="7" s="1"/>
  <c r="W261" i="7"/>
  <c r="S261" i="7"/>
  <c r="O261" i="7"/>
  <c r="K261" i="7"/>
  <c r="E261" i="7"/>
  <c r="J261" i="7" s="1"/>
  <c r="X262" i="7" s="1"/>
  <c r="W259" i="7"/>
  <c r="S259" i="7"/>
  <c r="O259" i="7"/>
  <c r="K259" i="7"/>
  <c r="E259" i="7"/>
  <c r="J259" i="7" s="1"/>
  <c r="W257" i="7"/>
  <c r="S257" i="7"/>
  <c r="O257" i="7"/>
  <c r="K257" i="7"/>
  <c r="E257" i="7"/>
  <c r="J257" i="7" s="1"/>
  <c r="X258" i="7" s="1"/>
  <c r="W256" i="7"/>
  <c r="S256" i="7"/>
  <c r="O256" i="7"/>
  <c r="K256" i="7"/>
  <c r="I255" i="7"/>
  <c r="H255" i="7"/>
  <c r="G255" i="7"/>
  <c r="F255" i="7"/>
  <c r="D255" i="7"/>
  <c r="C255" i="7"/>
  <c r="W253" i="7"/>
  <c r="S253" i="7"/>
  <c r="O253" i="7"/>
  <c r="K253" i="7"/>
  <c r="E253" i="7"/>
  <c r="J253" i="7" s="1"/>
  <c r="X254" i="7" s="1"/>
  <c r="W251" i="7"/>
  <c r="S251" i="7"/>
  <c r="O251" i="7"/>
  <c r="K251" i="7"/>
  <c r="E251" i="7"/>
  <c r="J251" i="7" s="1"/>
  <c r="W249" i="7"/>
  <c r="S249" i="7"/>
  <c r="O249" i="7"/>
  <c r="K249" i="7"/>
  <c r="E249" i="7"/>
  <c r="J249" i="7" s="1"/>
  <c r="W247" i="7"/>
  <c r="S247" i="7"/>
  <c r="O247" i="7"/>
  <c r="K247" i="7"/>
  <c r="E247" i="7"/>
  <c r="J247" i="7" s="1"/>
  <c r="W246" i="7"/>
  <c r="S246" i="7"/>
  <c r="O246" i="7"/>
  <c r="K246" i="7"/>
  <c r="I245" i="7"/>
  <c r="H245" i="7"/>
  <c r="G245" i="7"/>
  <c r="F245" i="7"/>
  <c r="D245" i="7"/>
  <c r="C245" i="7"/>
  <c r="W243" i="7"/>
  <c r="S243" i="7"/>
  <c r="O243" i="7"/>
  <c r="K243" i="7"/>
  <c r="E243" i="7"/>
  <c r="J243" i="7" s="1"/>
  <c r="W241" i="7"/>
  <c r="S241" i="7"/>
  <c r="O241" i="7"/>
  <c r="K241" i="7"/>
  <c r="E241" i="7"/>
  <c r="J241" i="7" s="1"/>
  <c r="W240" i="7"/>
  <c r="S240" i="7"/>
  <c r="S238" i="7" s="1"/>
  <c r="O240" i="7"/>
  <c r="K240" i="7"/>
  <c r="K239" i="7"/>
  <c r="I239" i="7"/>
  <c r="H239" i="7"/>
  <c r="G239" i="7"/>
  <c r="F239" i="7"/>
  <c r="D239" i="7"/>
  <c r="C239" i="7"/>
  <c r="W235" i="7"/>
  <c r="S235" i="7"/>
  <c r="O235" i="7"/>
  <c r="K235" i="7"/>
  <c r="E235" i="7"/>
  <c r="J235" i="7" s="1"/>
  <c r="L236" i="7" s="1"/>
  <c r="W233" i="7"/>
  <c r="S233" i="7"/>
  <c r="O233" i="7"/>
  <c r="K233" i="7"/>
  <c r="E233" i="7"/>
  <c r="J233" i="7" s="1"/>
  <c r="W231" i="7"/>
  <c r="S231" i="7"/>
  <c r="O231" i="7"/>
  <c r="K231" i="7"/>
  <c r="E231" i="7"/>
  <c r="J231" i="7" s="1"/>
  <c r="T232" i="7" s="1"/>
  <c r="W229" i="7"/>
  <c r="S229" i="7"/>
  <c r="O229" i="7"/>
  <c r="K229" i="7"/>
  <c r="E229" i="7"/>
  <c r="J229" i="7" s="1"/>
  <c r="W228" i="7"/>
  <c r="S228" i="7"/>
  <c r="O228" i="7"/>
  <c r="K228" i="7"/>
  <c r="I227" i="7"/>
  <c r="H227" i="7"/>
  <c r="G227" i="7"/>
  <c r="F227" i="7"/>
  <c r="D227" i="7"/>
  <c r="C227" i="7"/>
  <c r="W225" i="7"/>
  <c r="S225" i="7"/>
  <c r="O225" i="7"/>
  <c r="K225" i="7"/>
  <c r="E225" i="7"/>
  <c r="J225" i="7" s="1"/>
  <c r="X226" i="7" s="1"/>
  <c r="W223" i="7"/>
  <c r="S223" i="7"/>
  <c r="O223" i="7"/>
  <c r="K223" i="7"/>
  <c r="E223" i="7"/>
  <c r="J223" i="7" s="1"/>
  <c r="X223" i="7" s="1"/>
  <c r="W221" i="7"/>
  <c r="S221" i="7"/>
  <c r="O221" i="7"/>
  <c r="K221" i="7"/>
  <c r="E221" i="7"/>
  <c r="J221" i="7" s="1"/>
  <c r="T222" i="7" s="1"/>
  <c r="W219" i="7"/>
  <c r="S219" i="7"/>
  <c r="O219" i="7"/>
  <c r="K219" i="7"/>
  <c r="E219" i="7"/>
  <c r="J219" i="7" s="1"/>
  <c r="W218" i="7"/>
  <c r="S218" i="7"/>
  <c r="O218" i="7"/>
  <c r="K218" i="7"/>
  <c r="I217" i="7"/>
  <c r="H217" i="7"/>
  <c r="G217" i="7"/>
  <c r="F217" i="7"/>
  <c r="D217" i="7"/>
  <c r="C217" i="7"/>
  <c r="W215" i="7"/>
  <c r="S215" i="7"/>
  <c r="O215" i="7"/>
  <c r="K215" i="7"/>
  <c r="E215" i="7"/>
  <c r="J215" i="7" s="1"/>
  <c r="L216" i="7" s="1"/>
  <c r="W213" i="7"/>
  <c r="S213" i="7"/>
  <c r="O213" i="7"/>
  <c r="K213" i="7"/>
  <c r="E213" i="7"/>
  <c r="J213" i="7" s="1"/>
  <c r="L214" i="7" s="1"/>
  <c r="W212" i="7"/>
  <c r="S212" i="7"/>
  <c r="O212" i="7"/>
  <c r="K212" i="7"/>
  <c r="I211" i="7"/>
  <c r="H211" i="7"/>
  <c r="G211" i="7"/>
  <c r="F211" i="7"/>
  <c r="D211" i="7"/>
  <c r="C211" i="7"/>
  <c r="W207" i="7"/>
  <c r="S207" i="7"/>
  <c r="O207" i="7"/>
  <c r="K207" i="7"/>
  <c r="E207" i="7"/>
  <c r="J207" i="7" s="1"/>
  <c r="T208" i="7" s="1"/>
  <c r="W205" i="7"/>
  <c r="S205" i="7"/>
  <c r="O205" i="7"/>
  <c r="K205" i="7"/>
  <c r="E205" i="7"/>
  <c r="J205" i="7" s="1"/>
  <c r="W203" i="7"/>
  <c r="S203" i="7"/>
  <c r="O203" i="7"/>
  <c r="K203" i="7"/>
  <c r="E203" i="7"/>
  <c r="J203" i="7" s="1"/>
  <c r="W201" i="7"/>
  <c r="S201" i="7"/>
  <c r="O201" i="7"/>
  <c r="K201" i="7"/>
  <c r="E201" i="7"/>
  <c r="J201" i="7" s="1"/>
  <c r="L202" i="7" s="1"/>
  <c r="W200" i="7"/>
  <c r="S200" i="7"/>
  <c r="O200" i="7"/>
  <c r="K200" i="7"/>
  <c r="I199" i="7"/>
  <c r="H199" i="7"/>
  <c r="G199" i="7"/>
  <c r="F199" i="7"/>
  <c r="D199" i="7"/>
  <c r="C199" i="7"/>
  <c r="W197" i="7"/>
  <c r="S197" i="7"/>
  <c r="O197" i="7"/>
  <c r="K197" i="7"/>
  <c r="E197" i="7"/>
  <c r="J197" i="7" s="1"/>
  <c r="T198" i="7" s="1"/>
  <c r="W195" i="7"/>
  <c r="S195" i="7"/>
  <c r="O195" i="7"/>
  <c r="K195" i="7"/>
  <c r="E195" i="7"/>
  <c r="J195" i="7" s="1"/>
  <c r="W193" i="7"/>
  <c r="S193" i="7"/>
  <c r="O193" i="7"/>
  <c r="K193" i="7"/>
  <c r="E193" i="7"/>
  <c r="J193" i="7" s="1"/>
  <c r="W191" i="7"/>
  <c r="S191" i="7"/>
  <c r="O191" i="7"/>
  <c r="K191" i="7"/>
  <c r="E191" i="7"/>
  <c r="J191" i="7" s="1"/>
  <c r="W190" i="7"/>
  <c r="S190" i="7"/>
  <c r="O190" i="7"/>
  <c r="K190" i="7"/>
  <c r="I189" i="7"/>
  <c r="H189" i="7"/>
  <c r="G189" i="7"/>
  <c r="F189" i="7"/>
  <c r="D189" i="7"/>
  <c r="C189" i="7"/>
  <c r="W187" i="7"/>
  <c r="S187" i="7"/>
  <c r="O187" i="7"/>
  <c r="K187" i="7"/>
  <c r="E187" i="7"/>
  <c r="J187" i="7" s="1"/>
  <c r="X188" i="7" s="1"/>
  <c r="W185" i="7"/>
  <c r="S185" i="7"/>
  <c r="O185" i="7"/>
  <c r="K185" i="7"/>
  <c r="E185" i="7"/>
  <c r="J185" i="7" s="1"/>
  <c r="W184" i="7"/>
  <c r="S184" i="7"/>
  <c r="O184" i="7"/>
  <c r="K184" i="7"/>
  <c r="I183" i="7"/>
  <c r="H183" i="7"/>
  <c r="G183" i="7"/>
  <c r="F183" i="7"/>
  <c r="D183" i="7"/>
  <c r="C183" i="7"/>
  <c r="W182" i="7"/>
  <c r="F181" i="7"/>
  <c r="W179" i="7"/>
  <c r="S179" i="7"/>
  <c r="O179" i="7"/>
  <c r="K179" i="7"/>
  <c r="E179" i="7"/>
  <c r="J179" i="7" s="1"/>
  <c r="W177" i="7"/>
  <c r="S177" i="7"/>
  <c r="O177" i="7"/>
  <c r="K177" i="7"/>
  <c r="E177" i="7"/>
  <c r="J177" i="7" s="1"/>
  <c r="W175" i="7"/>
  <c r="S175" i="7"/>
  <c r="O175" i="7"/>
  <c r="K175" i="7"/>
  <c r="E175" i="7"/>
  <c r="J175" i="7" s="1"/>
  <c r="W173" i="7"/>
  <c r="W171" i="7" s="1"/>
  <c r="S173" i="7"/>
  <c r="O173" i="7"/>
  <c r="O171" i="7" s="1"/>
  <c r="K173" i="7"/>
  <c r="E173" i="7"/>
  <c r="J173" i="7" s="1"/>
  <c r="W172" i="7"/>
  <c r="S172" i="7"/>
  <c r="O172" i="7"/>
  <c r="K172" i="7"/>
  <c r="I171" i="7"/>
  <c r="H171" i="7"/>
  <c r="G171" i="7"/>
  <c r="F171" i="7"/>
  <c r="D171" i="7"/>
  <c r="C171" i="7"/>
  <c r="W169" i="7"/>
  <c r="S169" i="7"/>
  <c r="O169" i="7"/>
  <c r="K169" i="7"/>
  <c r="E169" i="7"/>
  <c r="J169" i="7" s="1"/>
  <c r="X170" i="7" s="1"/>
  <c r="W167" i="7"/>
  <c r="S167" i="7"/>
  <c r="O167" i="7"/>
  <c r="K167" i="7"/>
  <c r="E167" i="7"/>
  <c r="J167" i="7" s="1"/>
  <c r="W165" i="7"/>
  <c r="S165" i="7"/>
  <c r="O165" i="7"/>
  <c r="K165" i="7"/>
  <c r="E165" i="7"/>
  <c r="J165" i="7" s="1"/>
  <c r="W163" i="7"/>
  <c r="S163" i="7"/>
  <c r="O163" i="7"/>
  <c r="K163" i="7"/>
  <c r="E163" i="7"/>
  <c r="J163" i="7" s="1"/>
  <c r="W162" i="7"/>
  <c r="S162" i="7"/>
  <c r="O162" i="7"/>
  <c r="K162" i="7"/>
  <c r="I161" i="7"/>
  <c r="H161" i="7"/>
  <c r="G161" i="7"/>
  <c r="F161" i="7"/>
  <c r="D161" i="7"/>
  <c r="C161" i="7"/>
  <c r="W159" i="7"/>
  <c r="S159" i="7"/>
  <c r="O159" i="7"/>
  <c r="K159" i="7"/>
  <c r="E159" i="7"/>
  <c r="J159" i="7" s="1"/>
  <c r="W157" i="7"/>
  <c r="S157" i="7"/>
  <c r="S155" i="7" s="1"/>
  <c r="O157" i="7"/>
  <c r="O155" i="7" s="1"/>
  <c r="K157" i="7"/>
  <c r="E157" i="7"/>
  <c r="J157" i="7" s="1"/>
  <c r="W156" i="7"/>
  <c r="W154" i="7" s="1"/>
  <c r="S156" i="7"/>
  <c r="O156" i="7"/>
  <c r="K156" i="7"/>
  <c r="I155" i="7"/>
  <c r="H155" i="7"/>
  <c r="G155" i="7"/>
  <c r="F155" i="7"/>
  <c r="D155" i="7"/>
  <c r="C155" i="7"/>
  <c r="W151" i="7"/>
  <c r="S151" i="7"/>
  <c r="O151" i="7"/>
  <c r="K151" i="7"/>
  <c r="E151" i="7"/>
  <c r="J151" i="7" s="1"/>
  <c r="X152" i="7" s="1"/>
  <c r="W149" i="7"/>
  <c r="S149" i="7"/>
  <c r="O149" i="7"/>
  <c r="K149" i="7"/>
  <c r="E149" i="7"/>
  <c r="J149" i="7" s="1"/>
  <c r="W147" i="7"/>
  <c r="S147" i="7"/>
  <c r="O147" i="7"/>
  <c r="K147" i="7"/>
  <c r="E147" i="7"/>
  <c r="J147" i="7" s="1"/>
  <c r="X148" i="7" s="1"/>
  <c r="W145" i="7"/>
  <c r="S145" i="7"/>
  <c r="O145" i="7"/>
  <c r="K145" i="7"/>
  <c r="E145" i="7"/>
  <c r="J145" i="7" s="1"/>
  <c r="W144" i="7"/>
  <c r="S144" i="7"/>
  <c r="O144" i="7"/>
  <c r="K144" i="7"/>
  <c r="I143" i="7"/>
  <c r="H143" i="7"/>
  <c r="G143" i="7"/>
  <c r="F143" i="7"/>
  <c r="D143" i="7"/>
  <c r="C143" i="7"/>
  <c r="W141" i="7"/>
  <c r="S141" i="7"/>
  <c r="O141" i="7"/>
  <c r="K141" i="7"/>
  <c r="E141" i="7"/>
  <c r="J141" i="7" s="1"/>
  <c r="W139" i="7"/>
  <c r="S139" i="7"/>
  <c r="O139" i="7"/>
  <c r="K139" i="7"/>
  <c r="E139" i="7"/>
  <c r="J139" i="7" s="1"/>
  <c r="W137" i="7"/>
  <c r="S137" i="7"/>
  <c r="O137" i="7"/>
  <c r="K137" i="7"/>
  <c r="E137" i="7"/>
  <c r="J137" i="7" s="1"/>
  <c r="W135" i="7"/>
  <c r="S135" i="7"/>
  <c r="O135" i="7"/>
  <c r="K135" i="7"/>
  <c r="E135" i="7"/>
  <c r="J135" i="7" s="1"/>
  <c r="W134" i="7"/>
  <c r="S134" i="7"/>
  <c r="O134" i="7"/>
  <c r="K134" i="7"/>
  <c r="I133" i="7"/>
  <c r="H133" i="7"/>
  <c r="G133" i="7"/>
  <c r="F133" i="7"/>
  <c r="D133" i="7"/>
  <c r="C133" i="7"/>
  <c r="W131" i="7"/>
  <c r="S131" i="7"/>
  <c r="O131" i="7"/>
  <c r="K131" i="7"/>
  <c r="E131" i="7"/>
  <c r="J131" i="7" s="1"/>
  <c r="X132" i="7" s="1"/>
  <c r="W129" i="7"/>
  <c r="S129" i="7"/>
  <c r="O129" i="7"/>
  <c r="K129" i="7"/>
  <c r="E129" i="7"/>
  <c r="J129" i="7" s="1"/>
  <c r="T130" i="7" s="1"/>
  <c r="W128" i="7"/>
  <c r="S128" i="7"/>
  <c r="O128" i="7"/>
  <c r="K128" i="7"/>
  <c r="I127" i="7"/>
  <c r="H127" i="7"/>
  <c r="G127" i="7"/>
  <c r="F127" i="7"/>
  <c r="D127" i="7"/>
  <c r="C127" i="7"/>
  <c r="W123" i="7"/>
  <c r="S123" i="7"/>
  <c r="O123" i="7"/>
  <c r="K123" i="7"/>
  <c r="E123" i="7"/>
  <c r="J123" i="7" s="1"/>
  <c r="X124" i="7" s="1"/>
  <c r="W121" i="7"/>
  <c r="S121" i="7"/>
  <c r="O121" i="7"/>
  <c r="K121" i="7"/>
  <c r="E121" i="7"/>
  <c r="J121" i="7" s="1"/>
  <c r="T122" i="7" s="1"/>
  <c r="W119" i="7"/>
  <c r="S119" i="7"/>
  <c r="O119" i="7"/>
  <c r="K119" i="7"/>
  <c r="E119" i="7"/>
  <c r="J119" i="7" s="1"/>
  <c r="X120" i="7" s="1"/>
  <c r="W117" i="7"/>
  <c r="S117" i="7"/>
  <c r="O117" i="7"/>
  <c r="K117" i="7"/>
  <c r="E117" i="7"/>
  <c r="J117" i="7" s="1"/>
  <c r="W116" i="7"/>
  <c r="S116" i="7"/>
  <c r="S98" i="7" s="1"/>
  <c r="O116" i="7"/>
  <c r="K116" i="7"/>
  <c r="I115" i="7"/>
  <c r="H115" i="7"/>
  <c r="G115" i="7"/>
  <c r="F115" i="7"/>
  <c r="D115" i="7"/>
  <c r="C115" i="7"/>
  <c r="W113" i="7"/>
  <c r="S113" i="7"/>
  <c r="O113" i="7"/>
  <c r="K113" i="7"/>
  <c r="L113" i="7" s="1"/>
  <c r="E113" i="7"/>
  <c r="J113" i="7" s="1"/>
  <c r="X114" i="7" s="1"/>
  <c r="W111" i="7"/>
  <c r="S111" i="7"/>
  <c r="O111" i="7"/>
  <c r="K111" i="7"/>
  <c r="E111" i="7"/>
  <c r="J111" i="7" s="1"/>
  <c r="T112" i="7" s="1"/>
  <c r="W109" i="7"/>
  <c r="S109" i="7"/>
  <c r="O109" i="7"/>
  <c r="K109" i="7"/>
  <c r="E109" i="7"/>
  <c r="J109" i="7" s="1"/>
  <c r="W107" i="7"/>
  <c r="S107" i="7"/>
  <c r="O107" i="7"/>
  <c r="K107" i="7"/>
  <c r="E107" i="7"/>
  <c r="J107" i="7" s="1"/>
  <c r="W106" i="7"/>
  <c r="S106" i="7"/>
  <c r="O106" i="7"/>
  <c r="K106" i="7"/>
  <c r="K22" i="7" s="1"/>
  <c r="I105" i="7"/>
  <c r="H105" i="7"/>
  <c r="G105" i="7"/>
  <c r="F105" i="7"/>
  <c r="D105" i="7"/>
  <c r="C105" i="7"/>
  <c r="W103" i="7"/>
  <c r="S103" i="7"/>
  <c r="O103" i="7"/>
  <c r="K103" i="7"/>
  <c r="E103" i="7"/>
  <c r="J103" i="7" s="1"/>
  <c r="W101" i="7"/>
  <c r="S101" i="7"/>
  <c r="O101" i="7"/>
  <c r="K101" i="7"/>
  <c r="K99" i="7" s="1"/>
  <c r="E101" i="7"/>
  <c r="J101" i="7" s="1"/>
  <c r="T102" i="7" s="1"/>
  <c r="W100" i="7"/>
  <c r="S100" i="7"/>
  <c r="O100" i="7"/>
  <c r="K100" i="7"/>
  <c r="I99" i="7"/>
  <c r="H99" i="7"/>
  <c r="G99" i="7"/>
  <c r="G97" i="7" s="1"/>
  <c r="F99" i="7"/>
  <c r="D99" i="7"/>
  <c r="C99" i="7"/>
  <c r="C97" i="7"/>
  <c r="W95" i="7"/>
  <c r="S95" i="7"/>
  <c r="O95" i="7"/>
  <c r="K95" i="7"/>
  <c r="E95" i="7"/>
  <c r="J95" i="7" s="1"/>
  <c r="W93" i="7"/>
  <c r="S93" i="7"/>
  <c r="O93" i="7"/>
  <c r="K93" i="7"/>
  <c r="E93" i="7"/>
  <c r="J93" i="7" s="1"/>
  <c r="T94" i="7" s="1"/>
  <c r="W91" i="7"/>
  <c r="S91" i="7"/>
  <c r="S35" i="7" s="1"/>
  <c r="O91" i="7"/>
  <c r="K91" i="7"/>
  <c r="E91" i="7"/>
  <c r="J91" i="7" s="1"/>
  <c r="X92" i="7" s="1"/>
  <c r="T90" i="7"/>
  <c r="W89" i="7"/>
  <c r="S89" i="7"/>
  <c r="O89" i="7"/>
  <c r="K89" i="7"/>
  <c r="L89" i="7" s="1"/>
  <c r="E89" i="7"/>
  <c r="J89" i="7" s="1"/>
  <c r="P90" i="7" s="1"/>
  <c r="W88" i="7"/>
  <c r="S88" i="7"/>
  <c r="O88" i="7"/>
  <c r="K88" i="7"/>
  <c r="I87" i="7"/>
  <c r="H87" i="7"/>
  <c r="G87" i="7"/>
  <c r="F87" i="7"/>
  <c r="D87" i="7"/>
  <c r="C87" i="7"/>
  <c r="E87" i="7" s="1"/>
  <c r="W85" i="7"/>
  <c r="S85" i="7"/>
  <c r="O85" i="7"/>
  <c r="K85" i="7"/>
  <c r="E85" i="7"/>
  <c r="J85" i="7" s="1"/>
  <c r="W83" i="7"/>
  <c r="S83" i="7"/>
  <c r="O83" i="7"/>
  <c r="K83" i="7"/>
  <c r="E83" i="7"/>
  <c r="J83" i="7" s="1"/>
  <c r="W81" i="7"/>
  <c r="S81" i="7"/>
  <c r="O81" i="7"/>
  <c r="K81" i="7"/>
  <c r="E81" i="7"/>
  <c r="J81" i="7" s="1"/>
  <c r="L82" i="7" s="1"/>
  <c r="W79" i="7"/>
  <c r="S79" i="7"/>
  <c r="O79" i="7"/>
  <c r="K79" i="7"/>
  <c r="E79" i="7"/>
  <c r="J79" i="7" s="1"/>
  <c r="P80" i="7" s="1"/>
  <c r="W78" i="7"/>
  <c r="S78" i="7"/>
  <c r="O78" i="7"/>
  <c r="K78" i="7"/>
  <c r="I77" i="7"/>
  <c r="H77" i="7"/>
  <c r="G77" i="7"/>
  <c r="F77" i="7"/>
  <c r="D77" i="7"/>
  <c r="C77" i="7"/>
  <c r="W75" i="7"/>
  <c r="S75" i="7"/>
  <c r="O75" i="7"/>
  <c r="K75" i="7"/>
  <c r="E75" i="7"/>
  <c r="J75" i="7" s="1"/>
  <c r="W73" i="7"/>
  <c r="S73" i="7"/>
  <c r="O73" i="7"/>
  <c r="K73" i="7"/>
  <c r="E73" i="7"/>
  <c r="J73" i="7" s="1"/>
  <c r="T74" i="7" s="1"/>
  <c r="W72" i="7"/>
  <c r="W70" i="7" s="1"/>
  <c r="S72" i="7"/>
  <c r="O72" i="7"/>
  <c r="K72" i="7"/>
  <c r="I71" i="7"/>
  <c r="I69" i="7" s="1"/>
  <c r="H71" i="7"/>
  <c r="G71" i="7"/>
  <c r="F71" i="7"/>
  <c r="D71" i="7"/>
  <c r="D69" i="7" s="1"/>
  <c r="C71" i="7"/>
  <c r="W67" i="7"/>
  <c r="S67" i="7"/>
  <c r="O67" i="7"/>
  <c r="K67" i="7"/>
  <c r="E67" i="7"/>
  <c r="J67" i="7" s="1"/>
  <c r="W65" i="7"/>
  <c r="S65" i="7"/>
  <c r="O65" i="7"/>
  <c r="K65" i="7"/>
  <c r="E65" i="7"/>
  <c r="J65" i="7" s="1"/>
  <c r="W63" i="7"/>
  <c r="S63" i="7"/>
  <c r="O63" i="7"/>
  <c r="O59" i="7" s="1"/>
  <c r="K63" i="7"/>
  <c r="K59" i="7" s="1"/>
  <c r="E63" i="7"/>
  <c r="J63" i="7" s="1"/>
  <c r="E61" i="7"/>
  <c r="J61" i="7" s="1"/>
  <c r="W60" i="7"/>
  <c r="S60" i="7"/>
  <c r="O60" i="7"/>
  <c r="O32" i="7" s="1"/>
  <c r="K60" i="7"/>
  <c r="I59" i="7"/>
  <c r="H59" i="7"/>
  <c r="G59" i="7"/>
  <c r="G31" i="7" s="1"/>
  <c r="F59" i="7"/>
  <c r="D59" i="7"/>
  <c r="C59" i="7"/>
  <c r="W57" i="7"/>
  <c r="W29" i="7" s="1"/>
  <c r="S57" i="7"/>
  <c r="O57" i="7"/>
  <c r="K57" i="7"/>
  <c r="E57" i="7"/>
  <c r="J57" i="7" s="1"/>
  <c r="W55" i="7"/>
  <c r="S55" i="7"/>
  <c r="O55" i="7"/>
  <c r="K55" i="7"/>
  <c r="E55" i="7"/>
  <c r="J55" i="7" s="1"/>
  <c r="W53" i="7"/>
  <c r="S53" i="7"/>
  <c r="O53" i="7"/>
  <c r="O25" i="7" s="1"/>
  <c r="K53" i="7"/>
  <c r="E53" i="7"/>
  <c r="J53" i="7" s="1"/>
  <c r="W51" i="7"/>
  <c r="S51" i="7"/>
  <c r="S23" i="7" s="1"/>
  <c r="O51" i="7"/>
  <c r="K51" i="7"/>
  <c r="E51" i="7"/>
  <c r="J51" i="7" s="1"/>
  <c r="W50" i="7"/>
  <c r="W22" i="7" s="1"/>
  <c r="S50" i="7"/>
  <c r="O50" i="7"/>
  <c r="K50" i="7"/>
  <c r="I49" i="7"/>
  <c r="I21" i="7" s="1"/>
  <c r="H49" i="7"/>
  <c r="G49" i="7"/>
  <c r="F49" i="7"/>
  <c r="D49" i="7"/>
  <c r="D21" i="7" s="1"/>
  <c r="C49" i="7"/>
  <c r="W47" i="7"/>
  <c r="S47" i="7"/>
  <c r="O47" i="7"/>
  <c r="O19" i="7" s="1"/>
  <c r="K47" i="7"/>
  <c r="E47" i="7"/>
  <c r="J47" i="7" s="1"/>
  <c r="W45" i="7"/>
  <c r="S45" i="7"/>
  <c r="S43" i="7" s="1"/>
  <c r="O45" i="7"/>
  <c r="K45" i="7"/>
  <c r="E45" i="7"/>
  <c r="J45" i="7" s="1"/>
  <c r="W44" i="7"/>
  <c r="S44" i="7"/>
  <c r="O44" i="7"/>
  <c r="K44" i="7"/>
  <c r="I43" i="7"/>
  <c r="H43" i="7"/>
  <c r="G43" i="7"/>
  <c r="F43" i="7"/>
  <c r="D43" i="7"/>
  <c r="C43" i="7"/>
  <c r="W40" i="7"/>
  <c r="S40" i="7"/>
  <c r="O40" i="7"/>
  <c r="K40" i="7"/>
  <c r="I39" i="7"/>
  <c r="H39" i="7"/>
  <c r="G39" i="7"/>
  <c r="F39" i="7"/>
  <c r="D39" i="7"/>
  <c r="C39" i="7"/>
  <c r="W38" i="7"/>
  <c r="S38" i="7"/>
  <c r="O38" i="7"/>
  <c r="K38" i="7"/>
  <c r="S37" i="7"/>
  <c r="I37" i="7"/>
  <c r="H37" i="7"/>
  <c r="G37" i="7"/>
  <c r="F37" i="7"/>
  <c r="D37" i="7"/>
  <c r="C37" i="7"/>
  <c r="W36" i="7"/>
  <c r="S36" i="7"/>
  <c r="O36" i="7"/>
  <c r="K36" i="7"/>
  <c r="I35" i="7"/>
  <c r="H35" i="7"/>
  <c r="G35" i="7"/>
  <c r="F35" i="7"/>
  <c r="D35" i="7"/>
  <c r="C35" i="7"/>
  <c r="W34" i="7"/>
  <c r="S34" i="7"/>
  <c r="O34" i="7"/>
  <c r="K34" i="7"/>
  <c r="I33" i="7"/>
  <c r="H33" i="7"/>
  <c r="G33" i="7"/>
  <c r="F33" i="7"/>
  <c r="D33" i="7"/>
  <c r="C33" i="7"/>
  <c r="I31" i="7"/>
  <c r="W30" i="7"/>
  <c r="S30" i="7"/>
  <c r="O30" i="7"/>
  <c r="K30" i="7"/>
  <c r="I29" i="7"/>
  <c r="H29" i="7"/>
  <c r="G29" i="7"/>
  <c r="F29" i="7"/>
  <c r="D29" i="7"/>
  <c r="C29" i="7"/>
  <c r="W28" i="7"/>
  <c r="S28" i="7"/>
  <c r="O28" i="7"/>
  <c r="K28" i="7"/>
  <c r="S27" i="7"/>
  <c r="I27" i="7"/>
  <c r="H27" i="7"/>
  <c r="G27" i="7"/>
  <c r="F27" i="7"/>
  <c r="D27" i="7"/>
  <c r="C27" i="7"/>
  <c r="W26" i="7"/>
  <c r="S26" i="7"/>
  <c r="O26" i="7"/>
  <c r="K26" i="7"/>
  <c r="I25" i="7"/>
  <c r="H25" i="7"/>
  <c r="G25" i="7"/>
  <c r="F25" i="7"/>
  <c r="D25" i="7"/>
  <c r="C25" i="7"/>
  <c r="W24" i="7"/>
  <c r="S24" i="7"/>
  <c r="O24" i="7"/>
  <c r="K24" i="7"/>
  <c r="I23" i="7"/>
  <c r="H23" i="7"/>
  <c r="G23" i="7"/>
  <c r="F23" i="7"/>
  <c r="D23" i="7"/>
  <c r="C23" i="7"/>
  <c r="W20" i="7"/>
  <c r="S20" i="7"/>
  <c r="O20" i="7"/>
  <c r="K20" i="7"/>
  <c r="S19" i="7"/>
  <c r="I19" i="7"/>
  <c r="H19" i="7"/>
  <c r="G19" i="7"/>
  <c r="F19" i="7"/>
  <c r="D19" i="7"/>
  <c r="C19" i="7"/>
  <c r="W18" i="7"/>
  <c r="S18" i="7"/>
  <c r="O18" i="7"/>
  <c r="K18" i="7"/>
  <c r="I17" i="7"/>
  <c r="H17" i="7"/>
  <c r="G17" i="7"/>
  <c r="F17" i="7"/>
  <c r="D17" i="7"/>
  <c r="C17" i="7"/>
  <c r="W42" i="7" l="1"/>
  <c r="X121" i="7"/>
  <c r="S51" i="1"/>
  <c r="O43" i="7"/>
  <c r="F41" i="7"/>
  <c r="K42" i="7"/>
  <c r="L93" i="7"/>
  <c r="K115" i="7"/>
  <c r="D125" i="7"/>
  <c r="I125" i="7"/>
  <c r="W126" i="7"/>
  <c r="S301" i="7"/>
  <c r="P307" i="7"/>
  <c r="E311" i="7"/>
  <c r="J311" i="7" s="1"/>
  <c r="K311" i="7"/>
  <c r="O329" i="7"/>
  <c r="O322" i="7"/>
  <c r="O451" i="7"/>
  <c r="K451" i="7"/>
  <c r="W462" i="7"/>
  <c r="I545" i="7"/>
  <c r="S553" i="7"/>
  <c r="S545" i="7" s="1"/>
  <c r="K546" i="7"/>
  <c r="W563" i="7"/>
  <c r="H573" i="7"/>
  <c r="P587" i="7"/>
  <c r="W55" i="1"/>
  <c r="F15" i="7"/>
  <c r="K16" i="7"/>
  <c r="F21" i="7"/>
  <c r="S25" i="7"/>
  <c r="O27" i="7"/>
  <c r="K29" i="7"/>
  <c r="H31" i="7"/>
  <c r="L147" i="7"/>
  <c r="F153" i="7"/>
  <c r="O199" i="7"/>
  <c r="P225" i="7"/>
  <c r="P399" i="7"/>
  <c r="S53" i="4"/>
  <c r="W53" i="4" s="1"/>
  <c r="X147" i="7"/>
  <c r="L45" i="7"/>
  <c r="K37" i="7"/>
  <c r="W39" i="7"/>
  <c r="P147" i="7"/>
  <c r="C181" i="7"/>
  <c r="S182" i="7"/>
  <c r="I293" i="7"/>
  <c r="H321" i="7"/>
  <c r="S322" i="7"/>
  <c r="C349" i="7"/>
  <c r="P369" i="7"/>
  <c r="T472" i="7"/>
  <c r="H545" i="7"/>
  <c r="G573" i="7"/>
  <c r="S51" i="3"/>
  <c r="W51" i="3" s="1"/>
  <c r="W61" i="7"/>
  <c r="X61" i="7" s="1"/>
  <c r="X113" i="7"/>
  <c r="X129" i="7"/>
  <c r="O154" i="7"/>
  <c r="K155" i="7"/>
  <c r="T167" i="7"/>
  <c r="D31" i="7"/>
  <c r="S171" i="7"/>
  <c r="S153" i="7" s="1"/>
  <c r="I181" i="7"/>
  <c r="E239" i="7"/>
  <c r="K266" i="7"/>
  <c r="K283" i="7"/>
  <c r="K265" i="7" s="1"/>
  <c r="E295" i="7"/>
  <c r="H293" i="7"/>
  <c r="G321" i="7"/>
  <c r="X347" i="7"/>
  <c r="O378" i="7"/>
  <c r="O395" i="7"/>
  <c r="L399" i="7"/>
  <c r="L400" i="7"/>
  <c r="O406" i="7"/>
  <c r="S435" i="7"/>
  <c r="C461" i="7"/>
  <c r="H461" i="7"/>
  <c r="L475" i="7"/>
  <c r="P485" i="7"/>
  <c r="P511" i="7"/>
  <c r="W519" i="7"/>
  <c r="S519" i="7"/>
  <c r="G545" i="7"/>
  <c r="W547" i="7"/>
  <c r="E563" i="7"/>
  <c r="J563" i="7" s="1"/>
  <c r="D573" i="7"/>
  <c r="P589" i="7"/>
  <c r="O143" i="7"/>
  <c r="S199" i="7"/>
  <c r="K217" i="7"/>
  <c r="W255" i="7"/>
  <c r="P313" i="7"/>
  <c r="E329" i="7"/>
  <c r="E321" i="7" s="1"/>
  <c r="O351" i="7"/>
  <c r="E357" i="7"/>
  <c r="J357" i="7" s="1"/>
  <c r="W367" i="7"/>
  <c r="F31" i="7"/>
  <c r="F13" i="7" s="1"/>
  <c r="S535" i="7"/>
  <c r="E547" i="7"/>
  <c r="X62" i="7"/>
  <c r="T62" i="7"/>
  <c r="P62" i="7"/>
  <c r="L62" i="7"/>
  <c r="G21" i="7"/>
  <c r="O22" i="7"/>
  <c r="O14" i="7" s="1"/>
  <c r="K23" i="7"/>
  <c r="W25" i="7"/>
  <c r="X201" i="7"/>
  <c r="O23" i="7"/>
  <c r="K39" i="7"/>
  <c r="S563" i="7"/>
  <c r="P61" i="7"/>
  <c r="L55" i="7"/>
  <c r="S59" i="7"/>
  <c r="G69" i="7"/>
  <c r="H97" i="7"/>
  <c r="O105" i="7"/>
  <c r="P105" i="7" s="1"/>
  <c r="O183" i="7"/>
  <c r="O182" i="7"/>
  <c r="W189" i="7"/>
  <c r="O189" i="7"/>
  <c r="L235" i="7"/>
  <c r="K238" i="7"/>
  <c r="L253" i="7"/>
  <c r="K255" i="7"/>
  <c r="L255" i="7" s="1"/>
  <c r="M255" i="7" s="1"/>
  <c r="L313" i="7"/>
  <c r="X399" i="7"/>
  <c r="L61" i="7"/>
  <c r="K32" i="7"/>
  <c r="K14" i="7" s="1"/>
  <c r="T61" i="7"/>
  <c r="W33" i="7"/>
  <c r="S32" i="7"/>
  <c r="D15" i="7"/>
  <c r="W16" i="7"/>
  <c r="S17" i="7"/>
  <c r="K27" i="7"/>
  <c r="O35" i="7"/>
  <c r="E37" i="7"/>
  <c r="S29" i="7"/>
  <c r="S39" i="7"/>
  <c r="W99" i="7"/>
  <c r="P111" i="7"/>
  <c r="P123" i="7"/>
  <c r="H125" i="7"/>
  <c r="K133" i="7"/>
  <c r="E171" i="7"/>
  <c r="J171" i="7" s="1"/>
  <c r="G181" i="7"/>
  <c r="W199" i="7"/>
  <c r="L203" i="7"/>
  <c r="W211" i="7"/>
  <c r="F237" i="7"/>
  <c r="W238" i="7"/>
  <c r="S239" i="7"/>
  <c r="I237" i="7"/>
  <c r="S245" i="7"/>
  <c r="E255" i="7"/>
  <c r="J255" i="7" s="1"/>
  <c r="L256" i="7" s="1"/>
  <c r="P263" i="7"/>
  <c r="S266" i="7"/>
  <c r="L276" i="7"/>
  <c r="E283" i="7"/>
  <c r="X291" i="7"/>
  <c r="K301" i="7"/>
  <c r="L301" i="7" s="1"/>
  <c r="X307" i="7"/>
  <c r="T309" i="7"/>
  <c r="T314" i="7"/>
  <c r="K322" i="7"/>
  <c r="W323" i="7"/>
  <c r="F321" i="7"/>
  <c r="W339" i="7"/>
  <c r="S339" i="7"/>
  <c r="T339" i="7" s="1"/>
  <c r="L347" i="7"/>
  <c r="G349" i="7"/>
  <c r="P365" i="7"/>
  <c r="L371" i="7"/>
  <c r="W379" i="7"/>
  <c r="K435" i="7"/>
  <c r="W435" i="7"/>
  <c r="T486" i="7"/>
  <c r="E497" i="7"/>
  <c r="F517" i="7"/>
  <c r="P523" i="7"/>
  <c r="P543" i="7"/>
  <c r="D545" i="7"/>
  <c r="S546" i="7"/>
  <c r="O547" i="7"/>
  <c r="L551" i="7"/>
  <c r="E553" i="7"/>
  <c r="O546" i="7"/>
  <c r="E575" i="7"/>
  <c r="S574" i="7"/>
  <c r="O575" i="7"/>
  <c r="L579" i="7"/>
  <c r="L580" i="7"/>
  <c r="L599" i="7"/>
  <c r="I15" i="7"/>
  <c r="E25" i="7"/>
  <c r="C31" i="7"/>
  <c r="E33" i="7"/>
  <c r="O70" i="7"/>
  <c r="P94" i="7"/>
  <c r="X111" i="7"/>
  <c r="P135" i="7"/>
  <c r="G237" i="7"/>
  <c r="E273" i="7"/>
  <c r="J273" i="7" s="1"/>
  <c r="X274" i="7" s="1"/>
  <c r="X279" i="7"/>
  <c r="W266" i="7"/>
  <c r="P287" i="7"/>
  <c r="T290" i="7"/>
  <c r="G293" i="7"/>
  <c r="K323" i="7"/>
  <c r="L331" i="7"/>
  <c r="L332" i="7"/>
  <c r="J339" i="7"/>
  <c r="T340" i="7" s="1"/>
  <c r="U339" i="7" s="1"/>
  <c r="K339" i="7"/>
  <c r="W350" i="7"/>
  <c r="K379" i="7"/>
  <c r="D405" i="7"/>
  <c r="I433" i="7"/>
  <c r="O435" i="7"/>
  <c r="P471" i="7"/>
  <c r="C489" i="7"/>
  <c r="L511" i="7"/>
  <c r="X511" i="7"/>
  <c r="H517" i="7"/>
  <c r="X523" i="7"/>
  <c r="Y523" i="7" s="1"/>
  <c r="I517" i="7"/>
  <c r="W518" i="7"/>
  <c r="W546" i="7"/>
  <c r="X303" i="7"/>
  <c r="Y303" i="7" s="1"/>
  <c r="S434" i="7"/>
  <c r="O17" i="7"/>
  <c r="E19" i="7"/>
  <c r="E27" i="7"/>
  <c r="O33" i="7"/>
  <c r="K35" i="7"/>
  <c r="C15" i="7"/>
  <c r="H15" i="7"/>
  <c r="O16" i="7"/>
  <c r="W19" i="7"/>
  <c r="K49" i="7"/>
  <c r="T55" i="7"/>
  <c r="O49" i="7"/>
  <c r="W32" i="7"/>
  <c r="W59" i="7"/>
  <c r="O39" i="7"/>
  <c r="H69" i="7"/>
  <c r="O77" i="7"/>
  <c r="K87" i="7"/>
  <c r="S33" i="7"/>
  <c r="P113" i="7"/>
  <c r="O115" i="7"/>
  <c r="O126" i="7"/>
  <c r="P131" i="7"/>
  <c r="W143" i="7"/>
  <c r="D153" i="7"/>
  <c r="K182" i="7"/>
  <c r="W183" i="7"/>
  <c r="W181" i="7" s="1"/>
  <c r="P187" i="7"/>
  <c r="I209" i="7"/>
  <c r="K267" i="7"/>
  <c r="L279" i="7"/>
  <c r="P289" i="7"/>
  <c r="W311" i="7"/>
  <c r="O311" i="7"/>
  <c r="X371" i="7"/>
  <c r="Y371" i="7" s="1"/>
  <c r="T400" i="7"/>
  <c r="F405" i="7"/>
  <c r="W441" i="7"/>
  <c r="O441" i="7"/>
  <c r="O433" i="7" s="1"/>
  <c r="K462" i="7"/>
  <c r="O463" i="7"/>
  <c r="D461" i="7"/>
  <c r="O490" i="7"/>
  <c r="S518" i="7"/>
  <c r="L523" i="7"/>
  <c r="W591" i="7"/>
  <c r="X142" i="7"/>
  <c r="Y141" i="7" s="1"/>
  <c r="L142" i="7"/>
  <c r="X176" i="7"/>
  <c r="L176" i="7"/>
  <c r="X104" i="7"/>
  <c r="Y103" i="7" s="1"/>
  <c r="L104" i="7"/>
  <c r="I13" i="7"/>
  <c r="G13" i="7"/>
  <c r="O41" i="7"/>
  <c r="T81" i="7"/>
  <c r="P101" i="7"/>
  <c r="D97" i="7"/>
  <c r="I97" i="7"/>
  <c r="W115" i="7"/>
  <c r="P119" i="7"/>
  <c r="L124" i="7"/>
  <c r="K161" i="7"/>
  <c r="L161" i="7" s="1"/>
  <c r="P169" i="7"/>
  <c r="O227" i="7"/>
  <c r="L234" i="7"/>
  <c r="X234" i="7"/>
  <c r="H237" i="7"/>
  <c r="O238" i="7"/>
  <c r="D13" i="7"/>
  <c r="K17" i="7"/>
  <c r="K33" i="7"/>
  <c r="G41" i="7"/>
  <c r="W17" i="7"/>
  <c r="O37" i="7"/>
  <c r="K70" i="7"/>
  <c r="W71" i="7"/>
  <c r="W69" i="7" s="1"/>
  <c r="T75" i="7"/>
  <c r="X81" i="7"/>
  <c r="F97" i="7"/>
  <c r="W98" i="7"/>
  <c r="E115" i="7"/>
  <c r="J115" i="7" s="1"/>
  <c r="P121" i="7"/>
  <c r="F125" i="7"/>
  <c r="S143" i="7"/>
  <c r="P151" i="7"/>
  <c r="I153" i="7"/>
  <c r="P157" i="7"/>
  <c r="H153" i="7"/>
  <c r="S154" i="7"/>
  <c r="P177" i="7"/>
  <c r="S183" i="7"/>
  <c r="L187" i="7"/>
  <c r="M187" i="7" s="1"/>
  <c r="L188" i="7"/>
  <c r="O210" i="7"/>
  <c r="F209" i="7"/>
  <c r="S217" i="7"/>
  <c r="S209" i="7" s="1"/>
  <c r="D265" i="7"/>
  <c r="P275" i="7"/>
  <c r="O273" i="7"/>
  <c r="O42" i="7"/>
  <c r="L175" i="7"/>
  <c r="H41" i="7"/>
  <c r="D41" i="7"/>
  <c r="I41" i="7"/>
  <c r="S42" i="7"/>
  <c r="K25" i="7"/>
  <c r="W27" i="7"/>
  <c r="S16" i="7"/>
  <c r="O71" i="7"/>
  <c r="K19" i="7"/>
  <c r="E77" i="7"/>
  <c r="J77" i="7" s="1"/>
  <c r="H21" i="7"/>
  <c r="L79" i="7"/>
  <c r="T80" i="7"/>
  <c r="P81" i="7"/>
  <c r="W87" i="7"/>
  <c r="L92" i="7"/>
  <c r="E99" i="7"/>
  <c r="P103" i="7"/>
  <c r="O98" i="7"/>
  <c r="K105" i="7"/>
  <c r="L123" i="7"/>
  <c r="X123" i="7"/>
  <c r="Y123" i="7" s="1"/>
  <c r="E127" i="7"/>
  <c r="P141" i="7"/>
  <c r="G153" i="7"/>
  <c r="K154" i="7"/>
  <c r="W161" i="7"/>
  <c r="L170" i="7"/>
  <c r="P175" i="7"/>
  <c r="E183" i="7"/>
  <c r="J183" i="7" s="1"/>
  <c r="H181" i="7"/>
  <c r="E217" i="7"/>
  <c r="J217" i="7" s="1"/>
  <c r="H209" i="7"/>
  <c r="C377" i="7"/>
  <c r="S378" i="7"/>
  <c r="W433" i="7"/>
  <c r="K434" i="7"/>
  <c r="X505" i="7"/>
  <c r="P561" i="7"/>
  <c r="D209" i="7"/>
  <c r="T256" i="7"/>
  <c r="U255" i="7" s="1"/>
  <c r="P261" i="7"/>
  <c r="E267" i="7"/>
  <c r="H265" i="7"/>
  <c r="T276" i="7"/>
  <c r="W283" i="7"/>
  <c r="S283" i="7"/>
  <c r="S294" i="7"/>
  <c r="E301" i="7"/>
  <c r="E293" i="7" s="1"/>
  <c r="L303" i="7"/>
  <c r="L319" i="7"/>
  <c r="L320" i="7"/>
  <c r="L335" i="7"/>
  <c r="M335" i="7" s="1"/>
  <c r="L336" i="7"/>
  <c r="X343" i="7"/>
  <c r="E351" i="7"/>
  <c r="O357" i="7"/>
  <c r="P357" i="7" s="1"/>
  <c r="L361" i="7"/>
  <c r="E367" i="7"/>
  <c r="J367" i="7" s="1"/>
  <c r="X367" i="7" s="1"/>
  <c r="S379" i="7"/>
  <c r="F377" i="7"/>
  <c r="W407" i="7"/>
  <c r="W413" i="7"/>
  <c r="T417" i="7"/>
  <c r="L421" i="7"/>
  <c r="E423" i="7"/>
  <c r="J423" i="7" s="1"/>
  <c r="O423" i="7"/>
  <c r="E451" i="7"/>
  <c r="F461" i="7"/>
  <c r="O469" i="7"/>
  <c r="L481" i="7"/>
  <c r="E491" i="7"/>
  <c r="P506" i="7"/>
  <c r="G489" i="7"/>
  <c r="T524" i="7"/>
  <c r="L533" i="7"/>
  <c r="E535" i="7"/>
  <c r="J535" i="7" s="1"/>
  <c r="P536" i="7" s="1"/>
  <c r="T543" i="7"/>
  <c r="T561" i="7"/>
  <c r="E581" i="7"/>
  <c r="J581" i="7" s="1"/>
  <c r="O581" i="7"/>
  <c r="O573" i="7" s="1"/>
  <c r="F573" i="7"/>
  <c r="P593" i="7"/>
  <c r="X595" i="7"/>
  <c r="O267" i="7"/>
  <c r="T275" i="7"/>
  <c r="J283" i="7"/>
  <c r="F293" i="7"/>
  <c r="P299" i="7"/>
  <c r="P303" i="7"/>
  <c r="M331" i="7"/>
  <c r="L339" i="7"/>
  <c r="O367" i="7"/>
  <c r="P375" i="7"/>
  <c r="X375" i="7"/>
  <c r="W395" i="7"/>
  <c r="K413" i="7"/>
  <c r="P533" i="7"/>
  <c r="X543" i="7"/>
  <c r="P597" i="7"/>
  <c r="W210" i="7"/>
  <c r="O211" i="7"/>
  <c r="X215" i="7"/>
  <c r="L225" i="7"/>
  <c r="M225" i="7" s="1"/>
  <c r="K227" i="7"/>
  <c r="D237" i="7"/>
  <c r="E245" i="7"/>
  <c r="S255" i="7"/>
  <c r="S237" i="7" s="1"/>
  <c r="P259" i="7"/>
  <c r="F265" i="7"/>
  <c r="L275" i="7"/>
  <c r="M275" i="7" s="1"/>
  <c r="X275" i="7"/>
  <c r="W295" i="7"/>
  <c r="S295" i="7"/>
  <c r="S293" i="7" s="1"/>
  <c r="T335" i="7"/>
  <c r="L337" i="7"/>
  <c r="L338" i="7"/>
  <c r="O339" i="7"/>
  <c r="O321" i="7" s="1"/>
  <c r="S357" i="7"/>
  <c r="L365" i="7"/>
  <c r="M365" i="7" s="1"/>
  <c r="X365" i="7"/>
  <c r="S367" i="7"/>
  <c r="L375" i="7"/>
  <c r="T376" i="7"/>
  <c r="G377" i="7"/>
  <c r="P389" i="7"/>
  <c r="O407" i="7"/>
  <c r="P407" i="7" s="1"/>
  <c r="K407" i="7"/>
  <c r="L407" i="7" s="1"/>
  <c r="E413" i="7"/>
  <c r="J413" i="7" s="1"/>
  <c r="T421" i="7"/>
  <c r="G461" i="7"/>
  <c r="K463" i="7"/>
  <c r="E469" i="7"/>
  <c r="J469" i="7" s="1"/>
  <c r="X470" i="7" s="1"/>
  <c r="L471" i="7"/>
  <c r="L485" i="7"/>
  <c r="X485" i="7"/>
  <c r="Y485" i="7" s="1"/>
  <c r="F489" i="7"/>
  <c r="W491" i="7"/>
  <c r="T495" i="7"/>
  <c r="I489" i="7"/>
  <c r="S497" i="7"/>
  <c r="P501" i="7"/>
  <c r="T523" i="7"/>
  <c r="D517" i="7"/>
  <c r="T527" i="7"/>
  <c r="W535" i="7"/>
  <c r="L543" i="7"/>
  <c r="T544" i="7"/>
  <c r="U543" i="7" s="1"/>
  <c r="K547" i="7"/>
  <c r="X551" i="7"/>
  <c r="K563" i="7"/>
  <c r="C573" i="7"/>
  <c r="O574" i="7"/>
  <c r="W581" i="7"/>
  <c r="P75" i="7"/>
  <c r="L76" i="7"/>
  <c r="P165" i="7"/>
  <c r="T193" i="7"/>
  <c r="T95" i="7"/>
  <c r="X96" i="7"/>
  <c r="L96" i="7"/>
  <c r="P95" i="7"/>
  <c r="X110" i="7"/>
  <c r="L110" i="7"/>
  <c r="P109" i="7"/>
  <c r="T194" i="7"/>
  <c r="U193" i="7" s="1"/>
  <c r="X194" i="7"/>
  <c r="L194" i="7"/>
  <c r="M193" i="7" s="1"/>
  <c r="X160" i="7"/>
  <c r="L160" i="7"/>
  <c r="P159" i="7"/>
  <c r="X166" i="7"/>
  <c r="Y165" i="7" s="1"/>
  <c r="L166" i="7"/>
  <c r="X180" i="7"/>
  <c r="L180" i="7"/>
  <c r="P179" i="7"/>
  <c r="W77" i="7"/>
  <c r="X82" i="7"/>
  <c r="Y81" i="7" s="1"/>
  <c r="J87" i="7"/>
  <c r="T91" i="7"/>
  <c r="T93" i="7"/>
  <c r="L115" i="7"/>
  <c r="X119" i="7"/>
  <c r="O127" i="7"/>
  <c r="X131" i="7"/>
  <c r="X138" i="7"/>
  <c r="L138" i="7"/>
  <c r="P149" i="7"/>
  <c r="X151" i="7"/>
  <c r="Y151" i="7" s="1"/>
  <c r="O161" i="7"/>
  <c r="O153" i="7" s="1"/>
  <c r="L192" i="7"/>
  <c r="X192" i="7"/>
  <c r="L193" i="7"/>
  <c r="X213" i="7"/>
  <c r="X264" i="7"/>
  <c r="P264" i="7"/>
  <c r="Q263" i="7" s="1"/>
  <c r="L264" i="7"/>
  <c r="S49" i="7"/>
  <c r="E17" i="7"/>
  <c r="C21" i="7"/>
  <c r="C13" i="7" s="1"/>
  <c r="S22" i="7"/>
  <c r="S14" i="7" s="1"/>
  <c r="E23" i="7"/>
  <c r="W23" i="7"/>
  <c r="E29" i="7"/>
  <c r="E35" i="7"/>
  <c r="E39" i="7"/>
  <c r="K43" i="7"/>
  <c r="K41" i="7" s="1"/>
  <c r="L47" i="7"/>
  <c r="E49" i="7"/>
  <c r="W49" i="7"/>
  <c r="T53" i="7"/>
  <c r="L57" i="7"/>
  <c r="E59" i="7"/>
  <c r="T67" i="7"/>
  <c r="F69" i="7"/>
  <c r="L81" i="7"/>
  <c r="L91" i="7"/>
  <c r="X93" i="7"/>
  <c r="X101" i="7"/>
  <c r="L103" i="7"/>
  <c r="X103" i="7"/>
  <c r="L114" i="7"/>
  <c r="L119" i="7"/>
  <c r="L120" i="7"/>
  <c r="G125" i="7"/>
  <c r="K126" i="7"/>
  <c r="W127" i="7"/>
  <c r="L131" i="7"/>
  <c r="M131" i="7" s="1"/>
  <c r="L132" i="7"/>
  <c r="O133" i="7"/>
  <c r="S133" i="7"/>
  <c r="L137" i="7"/>
  <c r="X137" i="7"/>
  <c r="L148" i="7"/>
  <c r="T149" i="7"/>
  <c r="L151" i="7"/>
  <c r="L152" i="7"/>
  <c r="L169" i="7"/>
  <c r="X169" i="7"/>
  <c r="K171" i="7"/>
  <c r="K153" i="7" s="1"/>
  <c r="P173" i="7"/>
  <c r="X175" i="7"/>
  <c r="Y175" i="7" s="1"/>
  <c r="K183" i="7"/>
  <c r="P185" i="7"/>
  <c r="X187" i="7"/>
  <c r="Y187" i="7" s="1"/>
  <c r="K189" i="7"/>
  <c r="X191" i="7"/>
  <c r="P193" i="7"/>
  <c r="X202" i="7"/>
  <c r="Y201" i="7" s="1"/>
  <c r="P203" i="7"/>
  <c r="L207" i="7"/>
  <c r="X214" i="7"/>
  <c r="L215" i="7"/>
  <c r="T226" i="7"/>
  <c r="L226" i="7"/>
  <c r="T225" i="7"/>
  <c r="C237" i="7"/>
  <c r="X260" i="7"/>
  <c r="L260" i="7"/>
  <c r="P260" i="7"/>
  <c r="Q259" i="7" s="1"/>
  <c r="L263" i="7"/>
  <c r="P310" i="7"/>
  <c r="X310" i="7"/>
  <c r="X309" i="7"/>
  <c r="T315" i="7"/>
  <c r="J351" i="7"/>
  <c r="L352" i="7" s="1"/>
  <c r="L75" i="7"/>
  <c r="O87" i="7"/>
  <c r="O69" i="7" s="1"/>
  <c r="L95" i="7"/>
  <c r="L109" i="7"/>
  <c r="X109" i="7"/>
  <c r="L116" i="7"/>
  <c r="L159" i="7"/>
  <c r="X159" i="7"/>
  <c r="L179" i="7"/>
  <c r="X179" i="7"/>
  <c r="T204" i="7"/>
  <c r="L204" i="7"/>
  <c r="X204" i="7"/>
  <c r="T223" i="7"/>
  <c r="T236" i="7"/>
  <c r="X236" i="7"/>
  <c r="T235" i="7"/>
  <c r="X250" i="7"/>
  <c r="P250" i="7"/>
  <c r="P249" i="7"/>
  <c r="L250" i="7"/>
  <c r="X249" i="7"/>
  <c r="W245" i="7"/>
  <c r="P316" i="7"/>
  <c r="X316" i="7"/>
  <c r="X315" i="7"/>
  <c r="E43" i="7"/>
  <c r="J43" i="7" s="1"/>
  <c r="T44" i="7" s="1"/>
  <c r="W43" i="7"/>
  <c r="E71" i="7"/>
  <c r="P74" i="7"/>
  <c r="X95" i="7"/>
  <c r="O99" i="7"/>
  <c r="E105" i="7"/>
  <c r="J105" i="7" s="1"/>
  <c r="L105" i="7" s="1"/>
  <c r="W105" i="7"/>
  <c r="X105" i="7" s="1"/>
  <c r="P137" i="7"/>
  <c r="E143" i="7"/>
  <c r="J143" i="7" s="1"/>
  <c r="K143" i="7"/>
  <c r="E161" i="7"/>
  <c r="J161" i="7" s="1"/>
  <c r="P162" i="7" s="1"/>
  <c r="C153" i="7"/>
  <c r="L197" i="7"/>
  <c r="K199" i="7"/>
  <c r="K181" i="7" s="1"/>
  <c r="T203" i="7"/>
  <c r="T216" i="7"/>
  <c r="X216" i="7"/>
  <c r="Y215" i="7" s="1"/>
  <c r="T215" i="7"/>
  <c r="L221" i="7"/>
  <c r="L224" i="7"/>
  <c r="X224" i="7"/>
  <c r="Y223" i="7" s="1"/>
  <c r="X233" i="7"/>
  <c r="Y233" i="7" s="1"/>
  <c r="X235" i="7"/>
  <c r="L243" i="7"/>
  <c r="L249" i="7"/>
  <c r="K245" i="7"/>
  <c r="K237" i="7" s="1"/>
  <c r="X263" i="7"/>
  <c r="X269" i="7"/>
  <c r="P285" i="7"/>
  <c r="T286" i="7"/>
  <c r="P297" i="7"/>
  <c r="T298" i="7"/>
  <c r="L309" i="7"/>
  <c r="T325" i="7"/>
  <c r="T326" i="7"/>
  <c r="H349" i="7"/>
  <c r="T381" i="7"/>
  <c r="L389" i="7"/>
  <c r="X389" i="7"/>
  <c r="T401" i="7"/>
  <c r="T408" i="7"/>
  <c r="L427" i="7"/>
  <c r="L439" i="7"/>
  <c r="L459" i="7"/>
  <c r="P528" i="7"/>
  <c r="X528" i="7"/>
  <c r="X527" i="7"/>
  <c r="E133" i="7"/>
  <c r="J133" i="7" s="1"/>
  <c r="T134" i="7" s="1"/>
  <c r="W133" i="7"/>
  <c r="L141" i="7"/>
  <c r="M141" i="7" s="1"/>
  <c r="X141" i="7"/>
  <c r="E155" i="7"/>
  <c r="W155" i="7"/>
  <c r="S161" i="7"/>
  <c r="L165" i="7"/>
  <c r="X165" i="7"/>
  <c r="E189" i="7"/>
  <c r="J189" i="7" s="1"/>
  <c r="X193" i="7"/>
  <c r="D181" i="7"/>
  <c r="K211" i="7"/>
  <c r="G209" i="7"/>
  <c r="K210" i="7"/>
  <c r="O217" i="7"/>
  <c r="P217" i="7" s="1"/>
  <c r="S227" i="7"/>
  <c r="L231" i="7"/>
  <c r="T233" i="7"/>
  <c r="P235" i="7"/>
  <c r="O239" i="7"/>
  <c r="X253" i="7"/>
  <c r="L259" i="7"/>
  <c r="I265" i="7"/>
  <c r="P269" i="7"/>
  <c r="L270" i="7"/>
  <c r="T304" i="7"/>
  <c r="T308" i="7"/>
  <c r="L325" i="7"/>
  <c r="M325" i="7" s="1"/>
  <c r="T331" i="7"/>
  <c r="U331" i="7" s="1"/>
  <c r="T337" i="7"/>
  <c r="U337" i="7" s="1"/>
  <c r="P340" i="7"/>
  <c r="L341" i="7"/>
  <c r="L342" i="7"/>
  <c r="L345" i="7"/>
  <c r="M345" i="7" s="1"/>
  <c r="L363" i="7"/>
  <c r="M363" i="7" s="1"/>
  <c r="X366" i="7"/>
  <c r="L366" i="7"/>
  <c r="T365" i="7"/>
  <c r="U365" i="7" s="1"/>
  <c r="D349" i="7"/>
  <c r="K367" i="7"/>
  <c r="E385" i="7"/>
  <c r="J385" i="7" s="1"/>
  <c r="T386" i="7" s="1"/>
  <c r="T390" i="7"/>
  <c r="C405" i="7"/>
  <c r="O413" i="7"/>
  <c r="L417" i="7"/>
  <c r="D433" i="7"/>
  <c r="K441" i="7"/>
  <c r="K433" i="7" s="1"/>
  <c r="E237" i="7"/>
  <c r="Y253" i="7"/>
  <c r="P253" i="7"/>
  <c r="L254" i="7"/>
  <c r="M253" i="7" s="1"/>
  <c r="X259" i="7"/>
  <c r="L269" i="7"/>
  <c r="T269" i="7"/>
  <c r="T270" i="7"/>
  <c r="P279" i="7"/>
  <c r="T280" i="7"/>
  <c r="L285" i="7"/>
  <c r="X283" i="7"/>
  <c r="T291" i="7"/>
  <c r="X292" i="7"/>
  <c r="Y291" i="7" s="1"/>
  <c r="L297" i="7"/>
  <c r="J301" i="7"/>
  <c r="L302" i="7" s="1"/>
  <c r="L315" i="7"/>
  <c r="L358" i="7"/>
  <c r="T357" i="7"/>
  <c r="X376" i="7"/>
  <c r="L376" i="7"/>
  <c r="M375" i="7" s="1"/>
  <c r="T375" i="7"/>
  <c r="K378" i="7"/>
  <c r="E395" i="7"/>
  <c r="J395" i="7" s="1"/>
  <c r="L396" i="7" s="1"/>
  <c r="K405" i="7"/>
  <c r="H405" i="7"/>
  <c r="L408" i="7"/>
  <c r="W423" i="7"/>
  <c r="W405" i="7" s="1"/>
  <c r="T427" i="7"/>
  <c r="G433" i="7"/>
  <c r="T513" i="7"/>
  <c r="P522" i="7"/>
  <c r="X522" i="7"/>
  <c r="X521" i="7"/>
  <c r="X203" i="7"/>
  <c r="S211" i="7"/>
  <c r="P215" i="7"/>
  <c r="S210" i="7"/>
  <c r="X225" i="7"/>
  <c r="Y225" i="7" s="1"/>
  <c r="E227" i="7"/>
  <c r="J227" i="7" s="1"/>
  <c r="P227" i="7" s="1"/>
  <c r="T251" i="7"/>
  <c r="P254" i="7"/>
  <c r="C265" i="7"/>
  <c r="W267" i="7"/>
  <c r="U275" i="7"/>
  <c r="K273" i="7"/>
  <c r="X284" i="7"/>
  <c r="X285" i="7"/>
  <c r="L289" i="7"/>
  <c r="X289" i="7"/>
  <c r="L291" i="7"/>
  <c r="C293" i="7"/>
  <c r="X297" i="7"/>
  <c r="Y297" i="7" s="1"/>
  <c r="T319" i="7"/>
  <c r="U319" i="7" s="1"/>
  <c r="E323" i="7"/>
  <c r="S323" i="7"/>
  <c r="W329" i="7"/>
  <c r="W321" i="7" s="1"/>
  <c r="U335" i="7"/>
  <c r="T341" i="7"/>
  <c r="U341" i="7" s="1"/>
  <c r="L343" i="7"/>
  <c r="K350" i="7"/>
  <c r="I349" i="7"/>
  <c r="X390" i="7"/>
  <c r="L390" i="7"/>
  <c r="T389" i="7"/>
  <c r="S385" i="7"/>
  <c r="T391" i="7"/>
  <c r="X423" i="7"/>
  <c r="T450" i="7"/>
  <c r="L449" i="7"/>
  <c r="X460" i="7"/>
  <c r="P460" i="7"/>
  <c r="T459" i="7"/>
  <c r="P514" i="7"/>
  <c r="X514" i="7"/>
  <c r="X513" i="7"/>
  <c r="P538" i="7"/>
  <c r="X538" i="7"/>
  <c r="X555" i="7"/>
  <c r="J451" i="7"/>
  <c r="T452" i="7" s="1"/>
  <c r="P459" i="7"/>
  <c r="P465" i="7"/>
  <c r="T466" i="7"/>
  <c r="W479" i="7"/>
  <c r="T487" i="7"/>
  <c r="D489" i="7"/>
  <c r="L513" i="7"/>
  <c r="K518" i="7"/>
  <c r="T521" i="7"/>
  <c r="L527" i="7"/>
  <c r="L534" i="7"/>
  <c r="M533" i="7" s="1"/>
  <c r="L537" i="7"/>
  <c r="X537" i="7"/>
  <c r="T549" i="7"/>
  <c r="J553" i="7"/>
  <c r="T554" i="7" s="1"/>
  <c r="T578" i="7"/>
  <c r="I573" i="7"/>
  <c r="L585" i="7"/>
  <c r="L597" i="7"/>
  <c r="P358" i="7"/>
  <c r="H377" i="7"/>
  <c r="O379" i="7"/>
  <c r="T399" i="7"/>
  <c r="U399" i="7" s="1"/>
  <c r="E435" i="7"/>
  <c r="J435" i="7" s="1"/>
  <c r="E441" i="7"/>
  <c r="J441" i="7" s="1"/>
  <c r="P449" i="7"/>
  <c r="L465" i="7"/>
  <c r="T465" i="7"/>
  <c r="L472" i="7"/>
  <c r="M471" i="7" s="1"/>
  <c r="E479" i="7"/>
  <c r="J479" i="7" s="1"/>
  <c r="X481" i="7"/>
  <c r="L486" i="7"/>
  <c r="M485" i="7" s="1"/>
  <c r="S491" i="7"/>
  <c r="T503" i="7"/>
  <c r="U503" i="7" s="1"/>
  <c r="T509" i="7"/>
  <c r="L524" i="7"/>
  <c r="M523" i="7" s="1"/>
  <c r="S525" i="7"/>
  <c r="T531" i="7"/>
  <c r="T533" i="7"/>
  <c r="T534" i="7"/>
  <c r="O535" i="7"/>
  <c r="L544" i="7"/>
  <c r="M543" i="7" s="1"/>
  <c r="L555" i="7"/>
  <c r="M555" i="7" s="1"/>
  <c r="F545" i="7"/>
  <c r="T571" i="7"/>
  <c r="J575" i="7"/>
  <c r="T577" i="7"/>
  <c r="T579" i="7"/>
  <c r="U579" i="7" s="1"/>
  <c r="L586" i="7"/>
  <c r="E591" i="7"/>
  <c r="J591" i="7" s="1"/>
  <c r="P591" i="7" s="1"/>
  <c r="L595" i="7"/>
  <c r="L598" i="7"/>
  <c r="M597" i="7" s="1"/>
  <c r="L521" i="7"/>
  <c r="U523" i="7"/>
  <c r="W525" i="7"/>
  <c r="T537" i="7"/>
  <c r="P551" i="7"/>
  <c r="L552" i="7"/>
  <c r="M551" i="7" s="1"/>
  <c r="L582" i="7"/>
  <c r="T585" i="7"/>
  <c r="U585" i="7" s="1"/>
  <c r="X459" i="7"/>
  <c r="L466" i="7"/>
  <c r="T471" i="7"/>
  <c r="T477" i="7"/>
  <c r="T485" i="7"/>
  <c r="J497" i="7"/>
  <c r="P498" i="7" s="1"/>
  <c r="L503" i="7"/>
  <c r="X504" i="7"/>
  <c r="E507" i="7"/>
  <c r="J507" i="7" s="1"/>
  <c r="T508" i="7" s="1"/>
  <c r="H489" i="7"/>
  <c r="G517" i="7"/>
  <c r="E525" i="7"/>
  <c r="J525" i="7" s="1"/>
  <c r="L531" i="7"/>
  <c r="X533" i="7"/>
  <c r="Y533" i="7" s="1"/>
  <c r="T541" i="7"/>
  <c r="T551" i="7"/>
  <c r="T552" i="7"/>
  <c r="T555" i="7"/>
  <c r="X559" i="7"/>
  <c r="L565" i="7"/>
  <c r="E573" i="7"/>
  <c r="L577" i="7"/>
  <c r="M577" i="7" s="1"/>
  <c r="C41" i="7"/>
  <c r="P52" i="7"/>
  <c r="J23" i="7"/>
  <c r="L23" i="7" s="1"/>
  <c r="L52" i="7"/>
  <c r="P51" i="7"/>
  <c r="X52" i="7"/>
  <c r="T52" i="7"/>
  <c r="X51" i="7"/>
  <c r="L51" i="7"/>
  <c r="J49" i="7"/>
  <c r="P50" i="7" s="1"/>
  <c r="S41" i="7"/>
  <c r="X54" i="7"/>
  <c r="J25" i="7"/>
  <c r="L26" i="7" s="1"/>
  <c r="T54" i="7"/>
  <c r="U53" i="7" s="1"/>
  <c r="X53" i="7"/>
  <c r="P54" i="7"/>
  <c r="L54" i="7"/>
  <c r="P53" i="7"/>
  <c r="L65" i="7"/>
  <c r="P68" i="7"/>
  <c r="L67" i="7"/>
  <c r="J39" i="7"/>
  <c r="L68" i="7"/>
  <c r="P67" i="7"/>
  <c r="X68" i="7"/>
  <c r="T68" i="7"/>
  <c r="U67" i="7" s="1"/>
  <c r="X67" i="7"/>
  <c r="E41" i="7"/>
  <c r="P46" i="7"/>
  <c r="J17" i="7"/>
  <c r="T18" i="7" s="1"/>
  <c r="L46" i="7"/>
  <c r="P45" i="7"/>
  <c r="X46" i="7"/>
  <c r="T46" i="7"/>
  <c r="X45" i="7"/>
  <c r="W41" i="7"/>
  <c r="T47" i="7"/>
  <c r="L53" i="7"/>
  <c r="P56" i="7"/>
  <c r="J27" i="7"/>
  <c r="P27" i="7" s="1"/>
  <c r="L56" i="7"/>
  <c r="P55" i="7"/>
  <c r="X56" i="7"/>
  <c r="T56" i="7"/>
  <c r="U55" i="7" s="1"/>
  <c r="X55" i="7"/>
  <c r="T57" i="7"/>
  <c r="X39" i="7"/>
  <c r="X48" i="7"/>
  <c r="Y47" i="7" s="1"/>
  <c r="J19" i="7"/>
  <c r="X20" i="7" s="1"/>
  <c r="T48" i="7"/>
  <c r="X47" i="7"/>
  <c r="P48" i="7"/>
  <c r="L48" i="7"/>
  <c r="P47" i="7"/>
  <c r="T49" i="7"/>
  <c r="X58" i="7"/>
  <c r="J29" i="7"/>
  <c r="X30" i="7" s="1"/>
  <c r="T58" i="7"/>
  <c r="X57" i="7"/>
  <c r="P58" i="7"/>
  <c r="L58" i="7"/>
  <c r="P57" i="7"/>
  <c r="P64" i="7"/>
  <c r="L63" i="7"/>
  <c r="J35" i="7"/>
  <c r="P35" i="7" s="1"/>
  <c r="L64" i="7"/>
  <c r="P63" i="7"/>
  <c r="X64" i="7"/>
  <c r="T64" i="7"/>
  <c r="X63" i="7"/>
  <c r="T65" i="7"/>
  <c r="P88" i="7"/>
  <c r="X88" i="7"/>
  <c r="J59" i="7"/>
  <c r="L60" i="7" s="1"/>
  <c r="J33" i="7"/>
  <c r="L34" i="7" s="1"/>
  <c r="X66" i="7"/>
  <c r="J37" i="7"/>
  <c r="P37" i="7" s="1"/>
  <c r="T66" i="7"/>
  <c r="X65" i="7"/>
  <c r="P66" i="7"/>
  <c r="L66" i="7"/>
  <c r="P65" i="7"/>
  <c r="M75" i="7"/>
  <c r="L84" i="7"/>
  <c r="X84" i="7"/>
  <c r="P83" i="7"/>
  <c r="X83" i="7"/>
  <c r="T86" i="7"/>
  <c r="P86" i="7"/>
  <c r="L88" i="7"/>
  <c r="S87" i="7"/>
  <c r="T87" i="7" s="1"/>
  <c r="T89" i="7"/>
  <c r="U89" i="7" s="1"/>
  <c r="P108" i="7"/>
  <c r="L107" i="7"/>
  <c r="L108" i="7"/>
  <c r="X108" i="7"/>
  <c r="S105" i="7"/>
  <c r="T105" i="7" s="1"/>
  <c r="T107" i="7"/>
  <c r="M115" i="7"/>
  <c r="P118" i="7"/>
  <c r="L117" i="7"/>
  <c r="L118" i="7"/>
  <c r="X118" i="7"/>
  <c r="S115" i="7"/>
  <c r="T115" i="7" s="1"/>
  <c r="T117" i="7"/>
  <c r="J127" i="7"/>
  <c r="T128" i="7" s="1"/>
  <c r="E125" i="7"/>
  <c r="X144" i="7"/>
  <c r="P144" i="7"/>
  <c r="P143" i="7"/>
  <c r="L144" i="7"/>
  <c r="P146" i="7"/>
  <c r="L145" i="7"/>
  <c r="L146" i="7"/>
  <c r="X146" i="7"/>
  <c r="T146" i="7"/>
  <c r="X145" i="7"/>
  <c r="X143" i="7"/>
  <c r="M147" i="7"/>
  <c r="P168" i="7"/>
  <c r="L167" i="7"/>
  <c r="L168" i="7"/>
  <c r="X168" i="7"/>
  <c r="T168" i="7"/>
  <c r="U167" i="7" s="1"/>
  <c r="X167" i="7"/>
  <c r="M169" i="7"/>
  <c r="L206" i="7"/>
  <c r="L205" i="7"/>
  <c r="X206" i="7"/>
  <c r="T206" i="7"/>
  <c r="P206" i="7"/>
  <c r="T205" i="7"/>
  <c r="X205" i="7"/>
  <c r="X228" i="7"/>
  <c r="P228" i="7"/>
  <c r="T227" i="7"/>
  <c r="L227" i="7"/>
  <c r="W35" i="7"/>
  <c r="W37" i="7"/>
  <c r="T45" i="7"/>
  <c r="T51" i="7"/>
  <c r="T63" i="7"/>
  <c r="S70" i="7"/>
  <c r="L73" i="7"/>
  <c r="S71" i="7"/>
  <c r="T73" i="7"/>
  <c r="U73" i="7" s="1"/>
  <c r="X76" i="7"/>
  <c r="K77" i="7"/>
  <c r="L80" i="7"/>
  <c r="M79" i="7" s="1"/>
  <c r="X80" i="7"/>
  <c r="P79" i="7"/>
  <c r="Q79" i="7" s="1"/>
  <c r="X79" i="7"/>
  <c r="T82" i="7"/>
  <c r="U81" i="7" s="1"/>
  <c r="P82" i="7"/>
  <c r="P84" i="7"/>
  <c r="L85" i="7"/>
  <c r="T85" i="7"/>
  <c r="L86" i="7"/>
  <c r="X87" i="7"/>
  <c r="P91" i="7"/>
  <c r="X91" i="7"/>
  <c r="Y91" i="7" s="1"/>
  <c r="L94" i="7"/>
  <c r="M93" i="7" s="1"/>
  <c r="X94" i="7"/>
  <c r="Y93" i="7" s="1"/>
  <c r="P93" i="7"/>
  <c r="Q93" i="7" s="1"/>
  <c r="T96" i="7"/>
  <c r="U95" i="7" s="1"/>
  <c r="P96" i="7"/>
  <c r="Q95" i="7" s="1"/>
  <c r="K98" i="7"/>
  <c r="J99" i="7"/>
  <c r="L99" i="7" s="1"/>
  <c r="P102" i="7"/>
  <c r="Q101" i="7" s="1"/>
  <c r="L101" i="7"/>
  <c r="L102" i="7"/>
  <c r="X102" i="7"/>
  <c r="Y101" i="7" s="1"/>
  <c r="S99" i="7"/>
  <c r="T101" i="7"/>
  <c r="U101" i="7" s="1"/>
  <c r="M103" i="7"/>
  <c r="Y109" i="7"/>
  <c r="P112" i="7"/>
  <c r="L111" i="7"/>
  <c r="L112" i="7"/>
  <c r="X112" i="7"/>
  <c r="T111" i="7"/>
  <c r="U111" i="7" s="1"/>
  <c r="M113" i="7"/>
  <c r="X115" i="7"/>
  <c r="Y119" i="7"/>
  <c r="P122" i="7"/>
  <c r="Q121" i="7" s="1"/>
  <c r="L121" i="7"/>
  <c r="L122" i="7"/>
  <c r="X122" i="7"/>
  <c r="Y121" i="7" s="1"/>
  <c r="T121" i="7"/>
  <c r="U121" i="7" s="1"/>
  <c r="M123" i="7"/>
  <c r="P129" i="7"/>
  <c r="T133" i="7"/>
  <c r="P139" i="7"/>
  <c r="P150" i="7"/>
  <c r="L149" i="7"/>
  <c r="L150" i="7"/>
  <c r="X150" i="7"/>
  <c r="T150" i="7"/>
  <c r="U149" i="7" s="1"/>
  <c r="X149" i="7"/>
  <c r="M151" i="7"/>
  <c r="P163" i="7"/>
  <c r="P174" i="7"/>
  <c r="Q173" i="7" s="1"/>
  <c r="L173" i="7"/>
  <c r="L174" i="7"/>
  <c r="X174" i="7"/>
  <c r="T174" i="7"/>
  <c r="X173" i="7"/>
  <c r="M175" i="7"/>
  <c r="T177" i="7"/>
  <c r="P186" i="7"/>
  <c r="Q185" i="7" s="1"/>
  <c r="L185" i="7"/>
  <c r="L186" i="7"/>
  <c r="X186" i="7"/>
  <c r="T186" i="7"/>
  <c r="X185" i="7"/>
  <c r="T228" i="7"/>
  <c r="C69" i="7"/>
  <c r="X75" i="7"/>
  <c r="M81" i="7"/>
  <c r="L83" i="7"/>
  <c r="T83" i="7"/>
  <c r="T84" i="7"/>
  <c r="X86" i="7"/>
  <c r="L87" i="7"/>
  <c r="L90" i="7"/>
  <c r="M89" i="7" s="1"/>
  <c r="X90" i="7"/>
  <c r="P89" i="7"/>
  <c r="Q89" i="7" s="1"/>
  <c r="X89" i="7"/>
  <c r="T92" i="7"/>
  <c r="P92" i="7"/>
  <c r="M95" i="7"/>
  <c r="X106" i="7"/>
  <c r="P106" i="7"/>
  <c r="T106" i="7"/>
  <c r="U105" i="7" s="1"/>
  <c r="X107" i="7"/>
  <c r="Y113" i="7"/>
  <c r="X116" i="7"/>
  <c r="P116" i="7"/>
  <c r="P115" i="7"/>
  <c r="T116" i="7"/>
  <c r="X117" i="7"/>
  <c r="C125" i="7"/>
  <c r="S126" i="7"/>
  <c r="K127" i="7"/>
  <c r="L128" i="7"/>
  <c r="P130" i="7"/>
  <c r="L129" i="7"/>
  <c r="L130" i="7"/>
  <c r="X130" i="7"/>
  <c r="Y129" i="7" s="1"/>
  <c r="S127" i="7"/>
  <c r="T129" i="7"/>
  <c r="U129" i="7" s="1"/>
  <c r="X134" i="7"/>
  <c r="P134" i="7"/>
  <c r="P133" i="7"/>
  <c r="L134" i="7"/>
  <c r="P136" i="7"/>
  <c r="Q135" i="7" s="1"/>
  <c r="L135" i="7"/>
  <c r="L136" i="7"/>
  <c r="X136" i="7"/>
  <c r="T136" i="7"/>
  <c r="X135" i="7"/>
  <c r="X133" i="7"/>
  <c r="T139" i="7"/>
  <c r="L143" i="7"/>
  <c r="T144" i="7"/>
  <c r="P145" i="7"/>
  <c r="Y147" i="7"/>
  <c r="J155" i="7"/>
  <c r="L156" i="7" s="1"/>
  <c r="P158" i="7"/>
  <c r="Q157" i="7" s="1"/>
  <c r="L157" i="7"/>
  <c r="L158" i="7"/>
  <c r="X158" i="7"/>
  <c r="T158" i="7"/>
  <c r="X157" i="7"/>
  <c r="X155" i="7"/>
  <c r="W153" i="7"/>
  <c r="P167" i="7"/>
  <c r="Y169" i="7"/>
  <c r="P178" i="7"/>
  <c r="Q177" i="7" s="1"/>
  <c r="L177" i="7"/>
  <c r="L178" i="7"/>
  <c r="X178" i="7"/>
  <c r="T178" i="7"/>
  <c r="U177" i="7" s="1"/>
  <c r="X177" i="7"/>
  <c r="T190" i="7"/>
  <c r="L190" i="7"/>
  <c r="X190" i="7"/>
  <c r="P190" i="7"/>
  <c r="P189" i="7"/>
  <c r="L196" i="7"/>
  <c r="L195" i="7"/>
  <c r="X196" i="7"/>
  <c r="T196" i="7"/>
  <c r="P196" i="7"/>
  <c r="T195" i="7"/>
  <c r="X195" i="7"/>
  <c r="K209" i="7"/>
  <c r="L220" i="7"/>
  <c r="L219" i="7"/>
  <c r="X220" i="7"/>
  <c r="T220" i="7"/>
  <c r="P220" i="7"/>
  <c r="T219" i="7"/>
  <c r="X219" i="7"/>
  <c r="O209" i="7"/>
  <c r="L242" i="7"/>
  <c r="L241" i="7"/>
  <c r="X242" i="7"/>
  <c r="T242" i="7"/>
  <c r="P242" i="7"/>
  <c r="T241" i="7"/>
  <c r="X241" i="7"/>
  <c r="K71" i="7"/>
  <c r="L74" i="7"/>
  <c r="X74" i="7"/>
  <c r="P73" i="7"/>
  <c r="Q73" i="7" s="1"/>
  <c r="X73" i="7"/>
  <c r="T76" i="7"/>
  <c r="U75" i="7" s="1"/>
  <c r="P76" i="7"/>
  <c r="Q75" i="7" s="1"/>
  <c r="S77" i="7"/>
  <c r="T79" i="7"/>
  <c r="U79" i="7" s="1"/>
  <c r="P85" i="7"/>
  <c r="X85" i="7"/>
  <c r="T88" i="7"/>
  <c r="U87" i="7" s="1"/>
  <c r="M91" i="7"/>
  <c r="U93" i="7"/>
  <c r="K97" i="7"/>
  <c r="P107" i="7"/>
  <c r="T108" i="7"/>
  <c r="P117" i="7"/>
  <c r="T118" i="7"/>
  <c r="X127" i="7"/>
  <c r="W125" i="7"/>
  <c r="Y131" i="7"/>
  <c r="P140" i="7"/>
  <c r="L139" i="7"/>
  <c r="L140" i="7"/>
  <c r="X140" i="7"/>
  <c r="T140" i="7"/>
  <c r="X139" i="7"/>
  <c r="L162" i="7"/>
  <c r="P164" i="7"/>
  <c r="L163" i="7"/>
  <c r="L164" i="7"/>
  <c r="X164" i="7"/>
  <c r="T164" i="7"/>
  <c r="X163" i="7"/>
  <c r="X218" i="7"/>
  <c r="P218" i="7"/>
  <c r="T217" i="7"/>
  <c r="L217" i="7"/>
  <c r="L230" i="7"/>
  <c r="L229" i="7"/>
  <c r="X230" i="7"/>
  <c r="T230" i="7"/>
  <c r="P230" i="7"/>
  <c r="T229" i="7"/>
  <c r="X229" i="7"/>
  <c r="X189" i="7"/>
  <c r="P197" i="7"/>
  <c r="P198" i="7"/>
  <c r="Q197" i="7" s="1"/>
  <c r="P207" i="7"/>
  <c r="P208" i="7"/>
  <c r="P221" i="7"/>
  <c r="P222" i="7"/>
  <c r="P231" i="7"/>
  <c r="P232" i="7"/>
  <c r="X244" i="7"/>
  <c r="T244" i="7"/>
  <c r="P243" i="7"/>
  <c r="P244" i="7"/>
  <c r="P248" i="7"/>
  <c r="L247" i="7"/>
  <c r="L248" i="7"/>
  <c r="T252" i="7"/>
  <c r="P252" i="7"/>
  <c r="L251" i="7"/>
  <c r="L252" i="7"/>
  <c r="O255" i="7"/>
  <c r="P255" i="7" s="1"/>
  <c r="P257" i="7"/>
  <c r="L273" i="7"/>
  <c r="P282" i="7"/>
  <c r="T281" i="7"/>
  <c r="X282" i="7"/>
  <c r="X281" i="7"/>
  <c r="T282" i="7"/>
  <c r="L282" i="7"/>
  <c r="Y283" i="7"/>
  <c r="J323" i="7"/>
  <c r="L324" i="7" s="1"/>
  <c r="P104" i="7"/>
  <c r="P110" i="7"/>
  <c r="Q109" i="7" s="1"/>
  <c r="P114" i="7"/>
  <c r="Q113" i="7" s="1"/>
  <c r="P120" i="7"/>
  <c r="Q119" i="7" s="1"/>
  <c r="P124" i="7"/>
  <c r="Q123" i="7" s="1"/>
  <c r="P132" i="7"/>
  <c r="Q131" i="7" s="1"/>
  <c r="T135" i="7"/>
  <c r="P138" i="7"/>
  <c r="Q137" i="7" s="1"/>
  <c r="P142" i="7"/>
  <c r="Q141" i="7" s="1"/>
  <c r="T145" i="7"/>
  <c r="P148" i="7"/>
  <c r="Q147" i="7" s="1"/>
  <c r="P152" i="7"/>
  <c r="Q151" i="7" s="1"/>
  <c r="T157" i="7"/>
  <c r="P160" i="7"/>
  <c r="Q159" i="7" s="1"/>
  <c r="T163" i="7"/>
  <c r="P166" i="7"/>
  <c r="Q165" i="7" s="1"/>
  <c r="P170" i="7"/>
  <c r="Q169" i="7" s="1"/>
  <c r="T173" i="7"/>
  <c r="P176" i="7"/>
  <c r="Q175" i="7" s="1"/>
  <c r="P180" i="7"/>
  <c r="T185" i="7"/>
  <c r="P188" i="7"/>
  <c r="Q187" i="7" s="1"/>
  <c r="L191" i="7"/>
  <c r="M191" i="7" s="1"/>
  <c r="S189" i="7"/>
  <c r="T189" i="7" s="1"/>
  <c r="P195" i="7"/>
  <c r="X197" i="7"/>
  <c r="X198" i="7"/>
  <c r="L201" i="7"/>
  <c r="M201" i="7" s="1"/>
  <c r="M203" i="7"/>
  <c r="P205" i="7"/>
  <c r="X207" i="7"/>
  <c r="X208" i="7"/>
  <c r="L213" i="7"/>
  <c r="M213" i="7" s="1"/>
  <c r="M215" i="7"/>
  <c r="L218" i="7"/>
  <c r="T218" i="7"/>
  <c r="P219" i="7"/>
  <c r="X221" i="7"/>
  <c r="X222" i="7"/>
  <c r="L223" i="7"/>
  <c r="M223" i="7" s="1"/>
  <c r="P229" i="7"/>
  <c r="X231" i="7"/>
  <c r="X232" i="7"/>
  <c r="L233" i="7"/>
  <c r="M233" i="7" s="1"/>
  <c r="M235" i="7"/>
  <c r="P241" i="7"/>
  <c r="X243" i="7"/>
  <c r="J245" i="7"/>
  <c r="T246" i="7" s="1"/>
  <c r="T247" i="7"/>
  <c r="T248" i="7"/>
  <c r="M249" i="7"/>
  <c r="X252" i="7"/>
  <c r="X256" i="7"/>
  <c r="P256" i="7"/>
  <c r="T255" i="7"/>
  <c r="J267" i="7"/>
  <c r="X267" i="7" s="1"/>
  <c r="E265" i="7"/>
  <c r="P273" i="7"/>
  <c r="P284" i="7"/>
  <c r="T283" i="7"/>
  <c r="J295" i="7"/>
  <c r="X296" i="7" s="1"/>
  <c r="X302" i="7"/>
  <c r="P305" i="7"/>
  <c r="T104" i="7"/>
  <c r="T110" i="7"/>
  <c r="T114" i="7"/>
  <c r="T120" i="7"/>
  <c r="T124" i="7"/>
  <c r="T132" i="7"/>
  <c r="T138" i="7"/>
  <c r="T142" i="7"/>
  <c r="T148" i="7"/>
  <c r="T152" i="7"/>
  <c r="T160" i="7"/>
  <c r="T166" i="7"/>
  <c r="T170" i="7"/>
  <c r="T176" i="7"/>
  <c r="T180" i="7"/>
  <c r="T188" i="7"/>
  <c r="T191" i="7"/>
  <c r="P192" i="7"/>
  <c r="P194" i="7"/>
  <c r="E199" i="7"/>
  <c r="J199" i="7" s="1"/>
  <c r="X199" i="7" s="1"/>
  <c r="T201" i="7"/>
  <c r="P202" i="7"/>
  <c r="P204" i="7"/>
  <c r="Q203" i="7" s="1"/>
  <c r="C209" i="7"/>
  <c r="E211" i="7"/>
  <c r="T213" i="7"/>
  <c r="P214" i="7"/>
  <c r="P216" i="7"/>
  <c r="W217" i="7"/>
  <c r="P224" i="7"/>
  <c r="P226" i="7"/>
  <c r="Q225" i="7" s="1"/>
  <c r="W227" i="7"/>
  <c r="X227" i="7" s="1"/>
  <c r="P234" i="7"/>
  <c r="P236" i="7"/>
  <c r="J239" i="7"/>
  <c r="W239" i="7"/>
  <c r="X248" i="7"/>
  <c r="X255" i="7"/>
  <c r="T258" i="7"/>
  <c r="X257" i="7"/>
  <c r="Y257" i="7" s="1"/>
  <c r="P258" i="7"/>
  <c r="L257" i="7"/>
  <c r="L258" i="7"/>
  <c r="T257" i="7"/>
  <c r="T262" i="7"/>
  <c r="X261" i="7"/>
  <c r="Y261" i="7" s="1"/>
  <c r="P262" i="7"/>
  <c r="Q261" i="7" s="1"/>
  <c r="L261" i="7"/>
  <c r="L262" i="7"/>
  <c r="T261" i="7"/>
  <c r="O266" i="7"/>
  <c r="P281" i="7"/>
  <c r="P288" i="7"/>
  <c r="Q287" i="7" s="1"/>
  <c r="T287" i="7"/>
  <c r="X288" i="7"/>
  <c r="X287" i="7"/>
  <c r="T288" i="7"/>
  <c r="L288" i="7"/>
  <c r="P300" i="7"/>
  <c r="T299" i="7"/>
  <c r="X300" i="7"/>
  <c r="X299" i="7"/>
  <c r="T300" i="7"/>
  <c r="L300" i="7"/>
  <c r="T103" i="7"/>
  <c r="T109" i="7"/>
  <c r="T113" i="7"/>
  <c r="T119" i="7"/>
  <c r="T123" i="7"/>
  <c r="T131" i="7"/>
  <c r="T137" i="7"/>
  <c r="T141" i="7"/>
  <c r="T147" i="7"/>
  <c r="T151" i="7"/>
  <c r="T159" i="7"/>
  <c r="T165" i="7"/>
  <c r="T169" i="7"/>
  <c r="T175" i="7"/>
  <c r="T179" i="7"/>
  <c r="T187" i="7"/>
  <c r="P191" i="7"/>
  <c r="T192" i="7"/>
  <c r="T197" i="7"/>
  <c r="U197" i="7" s="1"/>
  <c r="L198" i="7"/>
  <c r="M197" i="7" s="1"/>
  <c r="P201" i="7"/>
  <c r="T202" i="7"/>
  <c r="T207" i="7"/>
  <c r="U207" i="7" s="1"/>
  <c r="L208" i="7"/>
  <c r="M207" i="7" s="1"/>
  <c r="P213" i="7"/>
  <c r="T214" i="7"/>
  <c r="T221" i="7"/>
  <c r="U221" i="7" s="1"/>
  <c r="L222" i="7"/>
  <c r="M221" i="7" s="1"/>
  <c r="P223" i="7"/>
  <c r="T224" i="7"/>
  <c r="T231" i="7"/>
  <c r="U231" i="7" s="1"/>
  <c r="L232" i="7"/>
  <c r="M231" i="7" s="1"/>
  <c r="P233" i="7"/>
  <c r="T234" i="7"/>
  <c r="U233" i="7" s="1"/>
  <c r="T243" i="7"/>
  <c r="L244" i="7"/>
  <c r="M243" i="7" s="1"/>
  <c r="O245" i="7"/>
  <c r="O237" i="7" s="1"/>
  <c r="P247" i="7"/>
  <c r="X247" i="7"/>
  <c r="P251" i="7"/>
  <c r="X251" i="7"/>
  <c r="P274" i="7"/>
  <c r="P302" i="7"/>
  <c r="P306" i="7"/>
  <c r="T305" i="7"/>
  <c r="X306" i="7"/>
  <c r="X305" i="7"/>
  <c r="T306" i="7"/>
  <c r="L306" i="7"/>
  <c r="P271" i="7"/>
  <c r="Q271" i="7" s="1"/>
  <c r="T272" i="7"/>
  <c r="P277" i="7"/>
  <c r="Q277" i="7" s="1"/>
  <c r="T278" i="7"/>
  <c r="L284" i="7"/>
  <c r="P318" i="7"/>
  <c r="X328" i="7"/>
  <c r="P328" i="7"/>
  <c r="P327" i="7"/>
  <c r="X327" i="7"/>
  <c r="X334" i="7"/>
  <c r="P334" i="7"/>
  <c r="P333" i="7"/>
  <c r="X333" i="7"/>
  <c r="P354" i="7"/>
  <c r="X354" i="7"/>
  <c r="T354" i="7"/>
  <c r="X353" i="7"/>
  <c r="T353" i="7"/>
  <c r="X356" i="7"/>
  <c r="P356" i="7"/>
  <c r="L356" i="7"/>
  <c r="P355" i="7"/>
  <c r="T355" i="7"/>
  <c r="L359" i="7"/>
  <c r="M359" i="7" s="1"/>
  <c r="K357" i="7"/>
  <c r="L357" i="7" s="1"/>
  <c r="T368" i="7"/>
  <c r="S350" i="7"/>
  <c r="P373" i="7"/>
  <c r="P388" i="7"/>
  <c r="Q387" i="7" s="1"/>
  <c r="T388" i="7"/>
  <c r="X388" i="7"/>
  <c r="X387" i="7"/>
  <c r="X394" i="7"/>
  <c r="T394" i="7"/>
  <c r="P393" i="7"/>
  <c r="L394" i="7"/>
  <c r="X393" i="7"/>
  <c r="L393" i="7"/>
  <c r="P398" i="7"/>
  <c r="T398" i="7"/>
  <c r="L398" i="7"/>
  <c r="X398" i="7"/>
  <c r="X397" i="7"/>
  <c r="T250" i="7"/>
  <c r="T254" i="7"/>
  <c r="T260" i="7"/>
  <c r="T264" i="7"/>
  <c r="Y269" i="7"/>
  <c r="P270" i="7"/>
  <c r="Q269" i="7" s="1"/>
  <c r="L271" i="7"/>
  <c r="X271" i="7"/>
  <c r="X272" i="7"/>
  <c r="Y275" i="7"/>
  <c r="P276" i="7"/>
  <c r="Q275" i="7" s="1"/>
  <c r="L277" i="7"/>
  <c r="X277" i="7"/>
  <c r="X278" i="7"/>
  <c r="T279" i="7"/>
  <c r="U279" i="7" s="1"/>
  <c r="L280" i="7"/>
  <c r="O283" i="7"/>
  <c r="P283" i="7" s="1"/>
  <c r="T285" i="7"/>
  <c r="U285" i="7" s="1"/>
  <c r="L286" i="7"/>
  <c r="M285" i="7" s="1"/>
  <c r="L292" i="7"/>
  <c r="M291" i="7" s="1"/>
  <c r="K294" i="7"/>
  <c r="W294" i="7"/>
  <c r="O295" i="7"/>
  <c r="T297" i="7"/>
  <c r="U297" i="7" s="1"/>
  <c r="L298" i="7"/>
  <c r="M297" i="7" s="1"/>
  <c r="O301" i="7"/>
  <c r="P301" i="7" s="1"/>
  <c r="T303" i="7"/>
  <c r="U303" i="7" s="1"/>
  <c r="L304" i="7"/>
  <c r="M303" i="7" s="1"/>
  <c r="L307" i="7"/>
  <c r="L310" i="7"/>
  <c r="M309" i="7" s="1"/>
  <c r="X313" i="7"/>
  <c r="Y313" i="7" s="1"/>
  <c r="L316" i="7"/>
  <c r="M315" i="7" s="1"/>
  <c r="P317" i="7"/>
  <c r="T318" i="7"/>
  <c r="C321" i="7"/>
  <c r="P326" i="7"/>
  <c r="Q325" i="7" s="1"/>
  <c r="X326" i="7"/>
  <c r="P325" i="7"/>
  <c r="X325" i="7"/>
  <c r="L327" i="7"/>
  <c r="T327" i="7"/>
  <c r="L328" i="7"/>
  <c r="P332" i="7"/>
  <c r="Q331" i="7" s="1"/>
  <c r="X332" i="7"/>
  <c r="P331" i="7"/>
  <c r="X331" i="7"/>
  <c r="L333" i="7"/>
  <c r="T333" i="7"/>
  <c r="L334" i="7"/>
  <c r="P345" i="7"/>
  <c r="P352" i="7"/>
  <c r="L353" i="7"/>
  <c r="K351" i="7"/>
  <c r="L355" i="7"/>
  <c r="T358" i="7"/>
  <c r="U357" i="7" s="1"/>
  <c r="W357" i="7"/>
  <c r="X357" i="7" s="1"/>
  <c r="X361" i="7"/>
  <c r="L367" i="7"/>
  <c r="T370" i="7"/>
  <c r="T373" i="7"/>
  <c r="W378" i="7"/>
  <c r="P386" i="7"/>
  <c r="P395" i="7"/>
  <c r="T396" i="7"/>
  <c r="T249" i="7"/>
  <c r="T253" i="7"/>
  <c r="T259" i="7"/>
  <c r="T263" i="7"/>
  <c r="S267" i="7"/>
  <c r="T271" i="7"/>
  <c r="S273" i="7"/>
  <c r="T273" i="7" s="1"/>
  <c r="T274" i="7"/>
  <c r="W273" i="7"/>
  <c r="X273" i="7" s="1"/>
  <c r="Y273" i="7" s="1"/>
  <c r="T277" i="7"/>
  <c r="Y279" i="7"/>
  <c r="P280" i="7"/>
  <c r="Q279" i="7" s="1"/>
  <c r="L281" i="7"/>
  <c r="Y285" i="7"/>
  <c r="P286" i="7"/>
  <c r="Q285" i="7" s="1"/>
  <c r="L287" i="7"/>
  <c r="T289" i="7"/>
  <c r="U289" i="7" s="1"/>
  <c r="L290" i="7"/>
  <c r="P291" i="7"/>
  <c r="Q291" i="7" s="1"/>
  <c r="T292" i="7"/>
  <c r="U291" i="7" s="1"/>
  <c r="P298" i="7"/>
  <c r="Q297" i="7" s="1"/>
  <c r="L299" i="7"/>
  <c r="P304" i="7"/>
  <c r="Q303" i="7" s="1"/>
  <c r="L305" i="7"/>
  <c r="T307" i="7"/>
  <c r="U307" i="7" s="1"/>
  <c r="L308" i="7"/>
  <c r="P309" i="7"/>
  <c r="Q309" i="7" s="1"/>
  <c r="T310" i="7"/>
  <c r="U309" i="7" s="1"/>
  <c r="T313" i="7"/>
  <c r="U313" i="7" s="1"/>
  <c r="L314" i="7"/>
  <c r="M313" i="7" s="1"/>
  <c r="P315" i="7"/>
  <c r="Q315" i="7" s="1"/>
  <c r="T316" i="7"/>
  <c r="U315" i="7" s="1"/>
  <c r="L317" i="7"/>
  <c r="X317" i="7"/>
  <c r="Y317" i="7" s="1"/>
  <c r="X320" i="7"/>
  <c r="P320" i="7"/>
  <c r="P319" i="7"/>
  <c r="X319" i="7"/>
  <c r="W322" i="7"/>
  <c r="T323" i="7"/>
  <c r="T328" i="7"/>
  <c r="K329" i="7"/>
  <c r="S329" i="7"/>
  <c r="T334" i="7"/>
  <c r="X338" i="7"/>
  <c r="P338" i="7"/>
  <c r="P337" i="7"/>
  <c r="X337" i="7"/>
  <c r="X344" i="7"/>
  <c r="Y343" i="7" s="1"/>
  <c r="P344" i="7"/>
  <c r="Q343" i="7" s="1"/>
  <c r="L344" i="7"/>
  <c r="P343" i="7"/>
  <c r="T343" i="7"/>
  <c r="U343" i="7" s="1"/>
  <c r="P346" i="7"/>
  <c r="X346" i="7"/>
  <c r="T346" i="7"/>
  <c r="X345" i="7"/>
  <c r="T345" i="7"/>
  <c r="X348" i="7"/>
  <c r="P348" i="7"/>
  <c r="L348" i="7"/>
  <c r="M347" i="7" s="1"/>
  <c r="P347" i="7"/>
  <c r="T347" i="7"/>
  <c r="U347" i="7" s="1"/>
  <c r="S351" i="7"/>
  <c r="T352" i="7"/>
  <c r="X355" i="7"/>
  <c r="X358" i="7"/>
  <c r="P359" i="7"/>
  <c r="P363" i="7"/>
  <c r="P374" i="7"/>
  <c r="T374" i="7"/>
  <c r="X374" i="7"/>
  <c r="X373" i="7"/>
  <c r="O385" i="7"/>
  <c r="P385" i="7" s="1"/>
  <c r="P387" i="7"/>
  <c r="L388" i="7"/>
  <c r="P394" i="7"/>
  <c r="L268" i="7"/>
  <c r="L272" i="7"/>
  <c r="L274" i="7"/>
  <c r="L278" i="7"/>
  <c r="L283" i="7"/>
  <c r="T284" i="7"/>
  <c r="Y289" i="7"/>
  <c r="P290" i="7"/>
  <c r="Q289" i="7" s="1"/>
  <c r="L295" i="7"/>
  <c r="W301" i="7"/>
  <c r="Y307" i="7"/>
  <c r="P308" i="7"/>
  <c r="Q307" i="7" s="1"/>
  <c r="P314" i="7"/>
  <c r="Q313" i="7" s="1"/>
  <c r="T317" i="7"/>
  <c r="L318" i="7"/>
  <c r="T324" i="7"/>
  <c r="P336" i="7"/>
  <c r="X336" i="7"/>
  <c r="P335" i="7"/>
  <c r="X335" i="7"/>
  <c r="P342" i="7"/>
  <c r="X342" i="7"/>
  <c r="P341" i="7"/>
  <c r="X341" i="7"/>
  <c r="O350" i="7"/>
  <c r="J349" i="7"/>
  <c r="X350" i="7" s="1"/>
  <c r="P351" i="7"/>
  <c r="X351" i="7"/>
  <c r="X352" i="7"/>
  <c r="P353" i="7"/>
  <c r="L354" i="7"/>
  <c r="T356" i="7"/>
  <c r="P360" i="7"/>
  <c r="X360" i="7"/>
  <c r="T360" i="7"/>
  <c r="X359" i="7"/>
  <c r="T359" i="7"/>
  <c r="X362" i="7"/>
  <c r="P362" i="7"/>
  <c r="L362" i="7"/>
  <c r="M361" i="7" s="1"/>
  <c r="P361" i="7"/>
  <c r="T361" i="7"/>
  <c r="U361" i="7" s="1"/>
  <c r="P364" i="7"/>
  <c r="T364" i="7"/>
  <c r="X364" i="7"/>
  <c r="X363" i="7"/>
  <c r="T363" i="7"/>
  <c r="P367" i="7"/>
  <c r="L368" i="7"/>
  <c r="P370" i="7"/>
  <c r="Q369" i="7" s="1"/>
  <c r="X370" i="7"/>
  <c r="X369" i="7"/>
  <c r="L370" i="7"/>
  <c r="T369" i="7"/>
  <c r="E379" i="7"/>
  <c r="D377" i="7"/>
  <c r="I377" i="7"/>
  <c r="X384" i="7"/>
  <c r="T384" i="7"/>
  <c r="P383" i="7"/>
  <c r="Q383" i="7" s="1"/>
  <c r="L384" i="7"/>
  <c r="X383" i="7"/>
  <c r="L383" i="7"/>
  <c r="W385" i="7"/>
  <c r="X385" i="7" s="1"/>
  <c r="T387" i="7"/>
  <c r="T397" i="7"/>
  <c r="X368" i="7"/>
  <c r="Y367" i="7" s="1"/>
  <c r="P372" i="7"/>
  <c r="L373" i="7"/>
  <c r="M373" i="7" s="1"/>
  <c r="P381" i="7"/>
  <c r="Q381" i="7" s="1"/>
  <c r="T382" i="7"/>
  <c r="U381" i="7" s="1"/>
  <c r="T385" i="7"/>
  <c r="U385" i="7" s="1"/>
  <c r="L387" i="7"/>
  <c r="P391" i="7"/>
  <c r="Q391" i="7" s="1"/>
  <c r="T392" i="7"/>
  <c r="U391" i="7" s="1"/>
  <c r="T395" i="7"/>
  <c r="L397" i="7"/>
  <c r="P401" i="7"/>
  <c r="Q401" i="7" s="1"/>
  <c r="T402" i="7"/>
  <c r="L403" i="7"/>
  <c r="M403" i="7" s="1"/>
  <c r="X403" i="7"/>
  <c r="X409" i="7"/>
  <c r="L413" i="7"/>
  <c r="T414" i="7"/>
  <c r="P413" i="7"/>
  <c r="X420" i="7"/>
  <c r="T420" i="7"/>
  <c r="X419" i="7"/>
  <c r="P420" i="7"/>
  <c r="L420" i="7"/>
  <c r="P419" i="7"/>
  <c r="L423" i="7"/>
  <c r="T424" i="7"/>
  <c r="P423" i="7"/>
  <c r="L430" i="7"/>
  <c r="T430" i="7"/>
  <c r="P430" i="7"/>
  <c r="T429" i="7"/>
  <c r="L429" i="7"/>
  <c r="X430" i="7"/>
  <c r="X429" i="7"/>
  <c r="L448" i="7"/>
  <c r="L447" i="7"/>
  <c r="X448" i="7"/>
  <c r="X447" i="7"/>
  <c r="T448" i="7"/>
  <c r="P448" i="7"/>
  <c r="T447" i="7"/>
  <c r="X452" i="7"/>
  <c r="L454" i="7"/>
  <c r="T454" i="7"/>
  <c r="P454" i="7"/>
  <c r="T453" i="7"/>
  <c r="L453" i="7"/>
  <c r="X454" i="7"/>
  <c r="X453" i="7"/>
  <c r="Y365" i="7"/>
  <c r="P366" i="7"/>
  <c r="Q365" i="7" s="1"/>
  <c r="P368" i="7"/>
  <c r="P371" i="7"/>
  <c r="T372" i="7"/>
  <c r="Y375" i="7"/>
  <c r="P376" i="7"/>
  <c r="Q375" i="7" s="1"/>
  <c r="L381" i="7"/>
  <c r="X381" i="7"/>
  <c r="X382" i="7"/>
  <c r="T383" i="7"/>
  <c r="L386" i="7"/>
  <c r="X386" i="7"/>
  <c r="Y389" i="7"/>
  <c r="P390" i="7"/>
  <c r="Q389" i="7" s="1"/>
  <c r="L391" i="7"/>
  <c r="X391" i="7"/>
  <c r="X392" i="7"/>
  <c r="T393" i="7"/>
  <c r="X396" i="7"/>
  <c r="Y399" i="7"/>
  <c r="P400" i="7"/>
  <c r="L401" i="7"/>
  <c r="X401" i="7"/>
  <c r="X402" i="7"/>
  <c r="T403" i="7"/>
  <c r="E405" i="7"/>
  <c r="K406" i="7"/>
  <c r="X408" i="7"/>
  <c r="O405" i="7"/>
  <c r="P411" i="7"/>
  <c r="X414" i="7"/>
  <c r="T415" i="7"/>
  <c r="L419" i="7"/>
  <c r="P422" i="7"/>
  <c r="L422" i="7"/>
  <c r="P421" i="7"/>
  <c r="X422" i="7"/>
  <c r="T422" i="7"/>
  <c r="U421" i="7" s="1"/>
  <c r="X421" i="7"/>
  <c r="X424" i="7"/>
  <c r="T425" i="7"/>
  <c r="L438" i="7"/>
  <c r="L437" i="7"/>
  <c r="X438" i="7"/>
  <c r="X437" i="7"/>
  <c r="T438" i="7"/>
  <c r="P438" i="7"/>
  <c r="T437" i="7"/>
  <c r="X442" i="7"/>
  <c r="P442" i="7"/>
  <c r="L442" i="7"/>
  <c r="L444" i="7"/>
  <c r="T444" i="7"/>
  <c r="P444" i="7"/>
  <c r="T443" i="7"/>
  <c r="L443" i="7"/>
  <c r="X444" i="7"/>
  <c r="X443" i="7"/>
  <c r="P396" i="7"/>
  <c r="P404" i="7"/>
  <c r="X404" i="7"/>
  <c r="Y403" i="7" s="1"/>
  <c r="T404" i="7"/>
  <c r="X410" i="7"/>
  <c r="P410" i="7"/>
  <c r="L410" i="7"/>
  <c r="P409" i="7"/>
  <c r="T409" i="7"/>
  <c r="U409" i="7" s="1"/>
  <c r="P412" i="7"/>
  <c r="X412" i="7"/>
  <c r="T412" i="7"/>
  <c r="X411" i="7"/>
  <c r="T411" i="7"/>
  <c r="L414" i="7"/>
  <c r="M413" i="7" s="1"/>
  <c r="X416" i="7"/>
  <c r="T416" i="7"/>
  <c r="X415" i="7"/>
  <c r="P416" i="7"/>
  <c r="L416" i="7"/>
  <c r="P415" i="7"/>
  <c r="L424" i="7"/>
  <c r="X426" i="7"/>
  <c r="T426" i="7"/>
  <c r="X425" i="7"/>
  <c r="P426" i="7"/>
  <c r="L426" i="7"/>
  <c r="P425" i="7"/>
  <c r="T367" i="7"/>
  <c r="L369" i="7"/>
  <c r="T371" i="7"/>
  <c r="L372" i="7"/>
  <c r="S377" i="7"/>
  <c r="L382" i="7"/>
  <c r="M381" i="7" s="1"/>
  <c r="K385" i="7"/>
  <c r="L392" i="7"/>
  <c r="K395" i="7"/>
  <c r="P397" i="7"/>
  <c r="L402" i="7"/>
  <c r="M401" i="7" s="1"/>
  <c r="P403" i="7"/>
  <c r="S406" i="7"/>
  <c r="J405" i="7"/>
  <c r="X407" i="7"/>
  <c r="S407" i="7"/>
  <c r="P408" i="7"/>
  <c r="L409" i="7"/>
  <c r="L411" i="7"/>
  <c r="M411" i="7" s="1"/>
  <c r="P414" i="7"/>
  <c r="L415" i="7"/>
  <c r="P418" i="7"/>
  <c r="L418" i="7"/>
  <c r="M417" i="7" s="1"/>
  <c r="P417" i="7"/>
  <c r="X418" i="7"/>
  <c r="T418" i="7"/>
  <c r="U417" i="7" s="1"/>
  <c r="X417" i="7"/>
  <c r="T419" i="7"/>
  <c r="P424" i="7"/>
  <c r="L425" i="7"/>
  <c r="P428" i="7"/>
  <c r="L428" i="7"/>
  <c r="M427" i="7" s="1"/>
  <c r="P427" i="7"/>
  <c r="X428" i="7"/>
  <c r="T428" i="7"/>
  <c r="U427" i="7" s="1"/>
  <c r="X427" i="7"/>
  <c r="T458" i="7"/>
  <c r="L458" i="7"/>
  <c r="X458" i="7"/>
  <c r="T457" i="7"/>
  <c r="L457" i="7"/>
  <c r="P458" i="7"/>
  <c r="S413" i="7"/>
  <c r="T413" i="7" s="1"/>
  <c r="S423" i="7"/>
  <c r="T423" i="7" s="1"/>
  <c r="L431" i="7"/>
  <c r="P439" i="7"/>
  <c r="P440" i="7"/>
  <c r="X441" i="7"/>
  <c r="L445" i="7"/>
  <c r="P450" i="7"/>
  <c r="Q449" i="7" s="1"/>
  <c r="L455" i="7"/>
  <c r="P457" i="7"/>
  <c r="X457" i="7"/>
  <c r="O462" i="7"/>
  <c r="P469" i="7"/>
  <c r="T474" i="7"/>
  <c r="U473" i="7" s="1"/>
  <c r="L477" i="7"/>
  <c r="M477" i="7" s="1"/>
  <c r="P483" i="7"/>
  <c r="X502" i="7"/>
  <c r="L502" i="7"/>
  <c r="T502" i="7"/>
  <c r="P502" i="7"/>
  <c r="Q501" i="7" s="1"/>
  <c r="T431" i="7"/>
  <c r="U431" i="7" s="1"/>
  <c r="L432" i="7"/>
  <c r="P437" i="7"/>
  <c r="X439" i="7"/>
  <c r="X440" i="7"/>
  <c r="S441" i="7"/>
  <c r="T441" i="7" s="1"/>
  <c r="T445" i="7"/>
  <c r="U445" i="7" s="1"/>
  <c r="L446" i="7"/>
  <c r="P447" i="7"/>
  <c r="X449" i="7"/>
  <c r="X450" i="7"/>
  <c r="T455" i="7"/>
  <c r="U455" i="7" s="1"/>
  <c r="L456" i="7"/>
  <c r="M455" i="7" s="1"/>
  <c r="L460" i="7"/>
  <c r="M459" i="7" s="1"/>
  <c r="T460" i="7"/>
  <c r="U459" i="7" s="1"/>
  <c r="E463" i="7"/>
  <c r="I461" i="7"/>
  <c r="S462" i="7"/>
  <c r="S469" i="7"/>
  <c r="T469" i="7" s="1"/>
  <c r="P470" i="7"/>
  <c r="U471" i="7"/>
  <c r="X476" i="7"/>
  <c r="T476" i="7"/>
  <c r="P475" i="7"/>
  <c r="Q475" i="7" s="1"/>
  <c r="L476" i="7"/>
  <c r="M475" i="7" s="1"/>
  <c r="X475" i="7"/>
  <c r="P477" i="7"/>
  <c r="X480" i="7"/>
  <c r="T483" i="7"/>
  <c r="E489" i="7"/>
  <c r="P495" i="7"/>
  <c r="P431" i="7"/>
  <c r="P432" i="7"/>
  <c r="P445" i="7"/>
  <c r="P446" i="7"/>
  <c r="P455" i="7"/>
  <c r="P456" i="7"/>
  <c r="W463" i="7"/>
  <c r="X465" i="7"/>
  <c r="Y465" i="7" s="1"/>
  <c r="P468" i="7"/>
  <c r="L468" i="7"/>
  <c r="X468" i="7"/>
  <c r="X467" i="7"/>
  <c r="P467" i="7"/>
  <c r="T470" i="7"/>
  <c r="P480" i="7"/>
  <c r="X479" i="7"/>
  <c r="L480" i="7"/>
  <c r="P484" i="7"/>
  <c r="X484" i="7"/>
  <c r="X483" i="7"/>
  <c r="T484" i="7"/>
  <c r="L484" i="7"/>
  <c r="P429" i="7"/>
  <c r="X431" i="7"/>
  <c r="X432" i="7"/>
  <c r="T439" i="7"/>
  <c r="U439" i="7" s="1"/>
  <c r="L440" i="7"/>
  <c r="P443" i="7"/>
  <c r="X445" i="7"/>
  <c r="X446" i="7"/>
  <c r="T449" i="7"/>
  <c r="U449" i="7" s="1"/>
  <c r="L450" i="7"/>
  <c r="M449" i="7" s="1"/>
  <c r="P453" i="7"/>
  <c r="X455" i="7"/>
  <c r="X456" i="7"/>
  <c r="T468" i="7"/>
  <c r="U467" i="7" s="1"/>
  <c r="K469" i="7"/>
  <c r="L469" i="7" s="1"/>
  <c r="W469" i="7"/>
  <c r="X469" i="7" s="1"/>
  <c r="Y469" i="7" s="1"/>
  <c r="X471" i="7"/>
  <c r="Y471" i="7" s="1"/>
  <c r="P474" i="7"/>
  <c r="L474" i="7"/>
  <c r="X474" i="7"/>
  <c r="X473" i="7"/>
  <c r="P473" i="7"/>
  <c r="P478" i="7"/>
  <c r="X478" i="7"/>
  <c r="X477" i="7"/>
  <c r="T478" i="7"/>
  <c r="U477" i="7" s="1"/>
  <c r="P496" i="7"/>
  <c r="T496" i="7"/>
  <c r="U495" i="7" s="1"/>
  <c r="L496" i="7"/>
  <c r="X496" i="7"/>
  <c r="X495" i="7"/>
  <c r="J491" i="7"/>
  <c r="T491" i="7" s="1"/>
  <c r="P494" i="7"/>
  <c r="L495" i="7"/>
  <c r="P500" i="7"/>
  <c r="L501" i="7"/>
  <c r="T501" i="7"/>
  <c r="Q511" i="7"/>
  <c r="P557" i="7"/>
  <c r="P466" i="7"/>
  <c r="Q465" i="7" s="1"/>
  <c r="L467" i="7"/>
  <c r="P472" i="7"/>
  <c r="Q471" i="7" s="1"/>
  <c r="L473" i="7"/>
  <c r="T475" i="7"/>
  <c r="O479" i="7"/>
  <c r="P479" i="7" s="1"/>
  <c r="T481" i="7"/>
  <c r="L482" i="7"/>
  <c r="M481" i="7" s="1"/>
  <c r="L488" i="7"/>
  <c r="K491" i="7"/>
  <c r="P493" i="7"/>
  <c r="T494" i="7"/>
  <c r="K497" i="7"/>
  <c r="P499" i="7"/>
  <c r="W497" i="7"/>
  <c r="T500" i="7"/>
  <c r="L505" i="7"/>
  <c r="M505" i="7" s="1"/>
  <c r="T505" i="7"/>
  <c r="S507" i="7"/>
  <c r="T507" i="7" s="1"/>
  <c r="U507" i="7" s="1"/>
  <c r="X508" i="7"/>
  <c r="O507" i="7"/>
  <c r="P507" i="7" s="1"/>
  <c r="P509" i="7"/>
  <c r="X512" i="7"/>
  <c r="Y511" i="7" s="1"/>
  <c r="L512" i="7"/>
  <c r="M511" i="7" s="1"/>
  <c r="T512" i="7"/>
  <c r="X516" i="7"/>
  <c r="X515" i="7"/>
  <c r="L515" i="7"/>
  <c r="M515" i="7" s="1"/>
  <c r="T516" i="7"/>
  <c r="P515" i="7"/>
  <c r="T515" i="7"/>
  <c r="P516" i="7"/>
  <c r="P576" i="7"/>
  <c r="X575" i="7"/>
  <c r="J573" i="7"/>
  <c r="P574" i="7" s="1"/>
  <c r="P575" i="7"/>
  <c r="Y481" i="7"/>
  <c r="P482" i="7"/>
  <c r="L483" i="7"/>
  <c r="P487" i="7"/>
  <c r="Q487" i="7" s="1"/>
  <c r="T488" i="7"/>
  <c r="U487" i="7" s="1"/>
  <c r="L493" i="7"/>
  <c r="X493" i="7"/>
  <c r="Y493" i="7" s="1"/>
  <c r="L499" i="7"/>
  <c r="X499" i="7"/>
  <c r="Y499" i="7" s="1"/>
  <c r="X501" i="7"/>
  <c r="P508" i="7"/>
  <c r="P510" i="7"/>
  <c r="X510" i="7"/>
  <c r="T510" i="7"/>
  <c r="U509" i="7" s="1"/>
  <c r="X509" i="7"/>
  <c r="S517" i="7"/>
  <c r="T536" i="7"/>
  <c r="P558" i="7"/>
  <c r="X558" i="7"/>
  <c r="X557" i="7"/>
  <c r="T558" i="7"/>
  <c r="L558" i="7"/>
  <c r="T557" i="7"/>
  <c r="L470" i="7"/>
  <c r="K479" i="7"/>
  <c r="L479" i="7" s="1"/>
  <c r="S479" i="7"/>
  <c r="T479" i="7" s="1"/>
  <c r="T480" i="7"/>
  <c r="P481" i="7"/>
  <c r="T482" i="7"/>
  <c r="P486" i="7"/>
  <c r="Q485" i="7" s="1"/>
  <c r="L487" i="7"/>
  <c r="X487" i="7"/>
  <c r="X488" i="7"/>
  <c r="K490" i="7"/>
  <c r="W490" i="7"/>
  <c r="O491" i="7"/>
  <c r="T493" i="7"/>
  <c r="L494" i="7"/>
  <c r="O497" i="7"/>
  <c r="P497" i="7" s="1"/>
  <c r="Q497" i="7" s="1"/>
  <c r="T499" i="7"/>
  <c r="L500" i="7"/>
  <c r="P504" i="7"/>
  <c r="L504" i="7"/>
  <c r="M503" i="7" s="1"/>
  <c r="P503" i="7"/>
  <c r="X503" i="7"/>
  <c r="Y503" i="7" s="1"/>
  <c r="X506" i="7"/>
  <c r="Y505" i="7" s="1"/>
  <c r="T506" i="7"/>
  <c r="P505" i="7"/>
  <c r="X507" i="7"/>
  <c r="L509" i="7"/>
  <c r="M509" i="7" s="1"/>
  <c r="K507" i="7"/>
  <c r="L507" i="7" s="1"/>
  <c r="E519" i="7"/>
  <c r="C517" i="7"/>
  <c r="T526" i="7"/>
  <c r="L526" i="7"/>
  <c r="J547" i="7"/>
  <c r="T547" i="7" s="1"/>
  <c r="L554" i="7"/>
  <c r="X526" i="7"/>
  <c r="P530" i="7"/>
  <c r="X531" i="7"/>
  <c r="X532" i="7"/>
  <c r="X536" i="7"/>
  <c r="P540" i="7"/>
  <c r="L541" i="7"/>
  <c r="X541" i="7"/>
  <c r="X542" i="7"/>
  <c r="L549" i="7"/>
  <c r="X549" i="7"/>
  <c r="X550" i="7"/>
  <c r="X554" i="7"/>
  <c r="X560" i="7"/>
  <c r="Y559" i="7" s="1"/>
  <c r="L560" i="7"/>
  <c r="P559" i="7"/>
  <c r="P562" i="7"/>
  <c r="Q561" i="7" s="1"/>
  <c r="T562" i="7"/>
  <c r="U561" i="7" s="1"/>
  <c r="X561" i="7"/>
  <c r="Y561" i="7" s="1"/>
  <c r="X565" i="7"/>
  <c r="L567" i="7"/>
  <c r="T567" i="7"/>
  <c r="L569" i="7"/>
  <c r="T569" i="7"/>
  <c r="P570" i="7"/>
  <c r="L571" i="7"/>
  <c r="T576" i="7"/>
  <c r="P582" i="7"/>
  <c r="L583" i="7"/>
  <c r="T583" i="7"/>
  <c r="U583" i="7" s="1"/>
  <c r="L584" i="7"/>
  <c r="X589" i="7"/>
  <c r="L514" i="7"/>
  <c r="M513" i="7" s="1"/>
  <c r="P524" i="7"/>
  <c r="Q523" i="7" s="1"/>
  <c r="P526" i="7"/>
  <c r="O525" i="7"/>
  <c r="P525" i="7" s="1"/>
  <c r="L528" i="7"/>
  <c r="M527" i="7" s="1"/>
  <c r="P529" i="7"/>
  <c r="T530" i="7"/>
  <c r="P534" i="7"/>
  <c r="Q533" i="7" s="1"/>
  <c r="L538" i="7"/>
  <c r="M537" i="7" s="1"/>
  <c r="P539" i="7"/>
  <c r="T540" i="7"/>
  <c r="Y543" i="7"/>
  <c r="P544" i="7"/>
  <c r="Q543" i="7" s="1"/>
  <c r="Y551" i="7"/>
  <c r="P552" i="7"/>
  <c r="Q551" i="7" s="1"/>
  <c r="W553" i="7"/>
  <c r="P554" i="7"/>
  <c r="O553" i="7"/>
  <c r="P553" i="7" s="1"/>
  <c r="L561" i="7"/>
  <c r="P566" i="7"/>
  <c r="L568" i="7"/>
  <c r="T570" i="7"/>
  <c r="T572" i="7"/>
  <c r="U571" i="7" s="1"/>
  <c r="K575" i="7"/>
  <c r="S575" i="7"/>
  <c r="L576" i="7"/>
  <c r="K574" i="7"/>
  <c r="L574" i="7" s="1"/>
  <c r="X576" i="7"/>
  <c r="W574" i="7"/>
  <c r="X574" i="7" s="1"/>
  <c r="K581" i="7"/>
  <c r="L581" i="7" s="1"/>
  <c r="M581" i="7" s="1"/>
  <c r="S581" i="7"/>
  <c r="T581" i="7" s="1"/>
  <c r="T582" i="7"/>
  <c r="X587" i="7"/>
  <c r="T511" i="7"/>
  <c r="P513" i="7"/>
  <c r="Q513" i="7" s="1"/>
  <c r="T514" i="7"/>
  <c r="U513" i="7" s="1"/>
  <c r="L522" i="7"/>
  <c r="M521" i="7" s="1"/>
  <c r="K525" i="7"/>
  <c r="L525" i="7" s="1"/>
  <c r="P527" i="7"/>
  <c r="Q527" i="7" s="1"/>
  <c r="T528" i="7"/>
  <c r="U527" i="7" s="1"/>
  <c r="L529" i="7"/>
  <c r="X529" i="7"/>
  <c r="Y529" i="7" s="1"/>
  <c r="L532" i="7"/>
  <c r="M531" i="7" s="1"/>
  <c r="K535" i="7"/>
  <c r="L535" i="7" s="1"/>
  <c r="P537" i="7"/>
  <c r="Q537" i="7" s="1"/>
  <c r="T538" i="7"/>
  <c r="U537" i="7" s="1"/>
  <c r="L539" i="7"/>
  <c r="X539" i="7"/>
  <c r="Y539" i="7" s="1"/>
  <c r="L542" i="7"/>
  <c r="L550" i="7"/>
  <c r="K553" i="7"/>
  <c r="L553" i="7" s="1"/>
  <c r="X556" i="7"/>
  <c r="Y555" i="7" s="1"/>
  <c r="P556" i="7"/>
  <c r="P555" i="7"/>
  <c r="T556" i="7"/>
  <c r="L559" i="7"/>
  <c r="P560" i="7"/>
  <c r="L562" i="7"/>
  <c r="P567" i="7"/>
  <c r="O563" i="7"/>
  <c r="X569" i="7"/>
  <c r="Y569" i="7" s="1"/>
  <c r="P578" i="7"/>
  <c r="X578" i="7"/>
  <c r="P577" i="7"/>
  <c r="X577" i="7"/>
  <c r="X590" i="7"/>
  <c r="P590" i="7"/>
  <c r="Q589" i="7" s="1"/>
  <c r="T590" i="7"/>
  <c r="L590" i="7"/>
  <c r="K519" i="7"/>
  <c r="P521" i="7"/>
  <c r="Q521" i="7" s="1"/>
  <c r="T522" i="7"/>
  <c r="U521" i="7" s="1"/>
  <c r="T525" i="7"/>
  <c r="T529" i="7"/>
  <c r="L530" i="7"/>
  <c r="P531" i="7"/>
  <c r="Q531" i="7" s="1"/>
  <c r="T532" i="7"/>
  <c r="U531" i="7" s="1"/>
  <c r="T539" i="7"/>
  <c r="L540" i="7"/>
  <c r="P541" i="7"/>
  <c r="Q541" i="7" s="1"/>
  <c r="T542" i="7"/>
  <c r="U541" i="7" s="1"/>
  <c r="P549" i="7"/>
  <c r="Q549" i="7" s="1"/>
  <c r="T550" i="7"/>
  <c r="U549" i="7" s="1"/>
  <c r="T553" i="7"/>
  <c r="U553" i="7" s="1"/>
  <c r="X566" i="7"/>
  <c r="L566" i="7"/>
  <c r="M565" i="7" s="1"/>
  <c r="P565" i="7"/>
  <c r="P568" i="7"/>
  <c r="T568" i="7"/>
  <c r="X567" i="7"/>
  <c r="Y567" i="7" s="1"/>
  <c r="P569" i="7"/>
  <c r="L570" i="7"/>
  <c r="P572" i="7"/>
  <c r="L572" i="7"/>
  <c r="P571" i="7"/>
  <c r="X571" i="7"/>
  <c r="Y571" i="7" s="1"/>
  <c r="P584" i="7"/>
  <c r="X584" i="7"/>
  <c r="P583" i="7"/>
  <c r="X583" i="7"/>
  <c r="P588" i="7"/>
  <c r="X588" i="7"/>
  <c r="T588" i="7"/>
  <c r="L588" i="7"/>
  <c r="L589" i="7"/>
  <c r="T589" i="7"/>
  <c r="X592" i="7"/>
  <c r="L557" i="7"/>
  <c r="T559" i="7"/>
  <c r="U559" i="7" s="1"/>
  <c r="T565" i="7"/>
  <c r="U565" i="7" s="1"/>
  <c r="W573" i="7"/>
  <c r="X580" i="7"/>
  <c r="P580" i="7"/>
  <c r="P579" i="7"/>
  <c r="X579" i="7"/>
  <c r="X582" i="7"/>
  <c r="X586" i="7"/>
  <c r="P586" i="7"/>
  <c r="P585" i="7"/>
  <c r="X585" i="7"/>
  <c r="L587" i="7"/>
  <c r="T587" i="7"/>
  <c r="L592" i="7"/>
  <c r="P594" i="7"/>
  <c r="Q593" i="7" s="1"/>
  <c r="X594" i="7"/>
  <c r="T594" i="7"/>
  <c r="X593" i="7"/>
  <c r="T593" i="7"/>
  <c r="X596" i="7"/>
  <c r="Y595" i="7" s="1"/>
  <c r="P596" i="7"/>
  <c r="L596" i="7"/>
  <c r="M595" i="7" s="1"/>
  <c r="P595" i="7"/>
  <c r="T595" i="7"/>
  <c r="U595" i="7" s="1"/>
  <c r="P598" i="7"/>
  <c r="Q597" i="7" s="1"/>
  <c r="X598" i="7"/>
  <c r="T598" i="7"/>
  <c r="X597" i="7"/>
  <c r="T597" i="7"/>
  <c r="X600" i="7"/>
  <c r="Y599" i="7" s="1"/>
  <c r="T600" i="7"/>
  <c r="P600" i="7"/>
  <c r="L600" i="7"/>
  <c r="M599" i="7" s="1"/>
  <c r="P599" i="7"/>
  <c r="T599" i="7"/>
  <c r="P592" i="7"/>
  <c r="Q591" i="7" s="1"/>
  <c r="L593" i="7"/>
  <c r="M593" i="7" s="1"/>
  <c r="K591" i="7"/>
  <c r="L591" i="7" s="1"/>
  <c r="T591" i="7"/>
  <c r="T592" i="7"/>
  <c r="C49" i="4"/>
  <c r="C43" i="3"/>
  <c r="C49" i="1"/>
  <c r="W14" i="7" l="1"/>
  <c r="L184" i="7"/>
  <c r="L183" i="7"/>
  <c r="T171" i="7"/>
  <c r="X172" i="7"/>
  <c r="P171" i="7"/>
  <c r="P172" i="7"/>
  <c r="L172" i="7"/>
  <c r="X171" i="7"/>
  <c r="P564" i="7"/>
  <c r="T564" i="7"/>
  <c r="L563" i="7"/>
  <c r="T563" i="7"/>
  <c r="L564" i="7"/>
  <c r="X564" i="7"/>
  <c r="X312" i="7"/>
  <c r="Y311" i="7" s="1"/>
  <c r="L311" i="7"/>
  <c r="T311" i="7"/>
  <c r="X311" i="7"/>
  <c r="P311" i="7"/>
  <c r="Q311" i="7" s="1"/>
  <c r="T312" i="7"/>
  <c r="L312" i="7"/>
  <c r="P312" i="7"/>
  <c r="Q357" i="7"/>
  <c r="Q587" i="7"/>
  <c r="P563" i="7"/>
  <c r="Q563" i="7" s="1"/>
  <c r="P535" i="7"/>
  <c r="L498" i="7"/>
  <c r="M497" i="7" s="1"/>
  <c r="T535" i="7"/>
  <c r="Q505" i="7"/>
  <c r="X535" i="7"/>
  <c r="X497" i="7"/>
  <c r="X451" i="7"/>
  <c r="M371" i="7"/>
  <c r="M421" i="7"/>
  <c r="P452" i="7"/>
  <c r="Y361" i="7"/>
  <c r="U323" i="7"/>
  <c r="T302" i="7"/>
  <c r="Y347" i="7"/>
  <c r="M343" i="7"/>
  <c r="X339" i="7"/>
  <c r="T301" i="7"/>
  <c r="U223" i="7"/>
  <c r="Q235" i="7"/>
  <c r="U251" i="7"/>
  <c r="X162" i="7"/>
  <c r="Y161" i="7" s="1"/>
  <c r="U107" i="7"/>
  <c r="W97" i="7"/>
  <c r="M57" i="7"/>
  <c r="M47" i="7"/>
  <c r="M55" i="7"/>
  <c r="L49" i="7"/>
  <c r="P87" i="7"/>
  <c r="P441" i="7"/>
  <c r="Q441" i="7" s="1"/>
  <c r="U375" i="7"/>
  <c r="U61" i="7"/>
  <c r="Y61" i="7"/>
  <c r="U555" i="7"/>
  <c r="P581" i="7"/>
  <c r="L536" i="7"/>
  <c r="T498" i="7"/>
  <c r="M439" i="7"/>
  <c r="Y483" i="7"/>
  <c r="Y467" i="7"/>
  <c r="Q399" i="7"/>
  <c r="T451" i="7"/>
  <c r="L441" i="7"/>
  <c r="U401" i="7"/>
  <c r="L340" i="7"/>
  <c r="M339" i="7" s="1"/>
  <c r="M289" i="7"/>
  <c r="O349" i="7"/>
  <c r="M357" i="7"/>
  <c r="Q215" i="7"/>
  <c r="K293" i="7"/>
  <c r="Q103" i="7"/>
  <c r="Q217" i="7"/>
  <c r="X161" i="7"/>
  <c r="P161" i="7"/>
  <c r="Q139" i="7"/>
  <c r="T161" i="7"/>
  <c r="T162" i="7"/>
  <c r="Q111" i="7"/>
  <c r="Q81" i="7"/>
  <c r="P39" i="7"/>
  <c r="U485" i="7"/>
  <c r="J329" i="7"/>
  <c r="L329" i="7" s="1"/>
  <c r="Y527" i="7"/>
  <c r="W51" i="1"/>
  <c r="E545" i="7"/>
  <c r="L497" i="7"/>
  <c r="L451" i="7"/>
  <c r="Q407" i="7"/>
  <c r="Y423" i="7"/>
  <c r="L452" i="7"/>
  <c r="X301" i="7"/>
  <c r="M273" i="7"/>
  <c r="X340" i="7"/>
  <c r="M279" i="7"/>
  <c r="U305" i="7"/>
  <c r="Q299" i="7"/>
  <c r="Q193" i="7"/>
  <c r="Q179" i="7"/>
  <c r="E153" i="7"/>
  <c r="U91" i="7"/>
  <c r="Q149" i="7"/>
  <c r="Y111" i="7"/>
  <c r="M65" i="7"/>
  <c r="X49" i="7"/>
  <c r="U47" i="7"/>
  <c r="M45" i="7"/>
  <c r="M407" i="7"/>
  <c r="T143" i="7"/>
  <c r="U143" i="7" s="1"/>
  <c r="O97" i="7"/>
  <c r="M579" i="7"/>
  <c r="M61" i="7"/>
  <c r="L296" i="7"/>
  <c r="M295" i="7" s="1"/>
  <c r="Y305" i="7"/>
  <c r="T184" i="7"/>
  <c r="Q163" i="7"/>
  <c r="M121" i="7"/>
  <c r="M111" i="7"/>
  <c r="P28" i="7"/>
  <c r="Q27" i="7" s="1"/>
  <c r="M67" i="7"/>
  <c r="M465" i="7"/>
  <c r="Q61" i="7"/>
  <c r="M399" i="7"/>
  <c r="Q395" i="7"/>
  <c r="Y535" i="7"/>
  <c r="Q427" i="7"/>
  <c r="T296" i="7"/>
  <c r="Y353" i="7"/>
  <c r="U187" i="7"/>
  <c r="U165" i="7"/>
  <c r="U141" i="7"/>
  <c r="U119" i="7"/>
  <c r="Q87" i="7"/>
  <c r="T27" i="7"/>
  <c r="T50" i="7"/>
  <c r="U49" i="7" s="1"/>
  <c r="T442" i="7"/>
  <c r="U441" i="7" s="1"/>
  <c r="O181" i="7"/>
  <c r="U567" i="7"/>
  <c r="M301" i="7"/>
  <c r="X77" i="7"/>
  <c r="T78" i="7"/>
  <c r="P77" i="7"/>
  <c r="P78" i="7"/>
  <c r="L78" i="7"/>
  <c r="X78" i="7"/>
  <c r="Y509" i="7"/>
  <c r="M441" i="7"/>
  <c r="Q355" i="7"/>
  <c r="U353" i="7"/>
  <c r="Q305" i="7"/>
  <c r="M217" i="7"/>
  <c r="T77" i="7"/>
  <c r="Y185" i="7"/>
  <c r="Q57" i="7"/>
  <c r="Y213" i="7"/>
  <c r="X395" i="7"/>
  <c r="U563" i="7"/>
  <c r="Y549" i="7"/>
  <c r="Y455" i="7"/>
  <c r="Y453" i="7"/>
  <c r="M447" i="7"/>
  <c r="Y429" i="7"/>
  <c r="U283" i="7"/>
  <c r="L323" i="7"/>
  <c r="Y397" i="7"/>
  <c r="X324" i="7"/>
  <c r="U213" i="7"/>
  <c r="P268" i="7"/>
  <c r="Y243" i="7"/>
  <c r="Y135" i="7"/>
  <c r="U115" i="7"/>
  <c r="Q105" i="7"/>
  <c r="X99" i="7"/>
  <c r="M185" i="7"/>
  <c r="X28" i="7"/>
  <c r="Y27" i="7" s="1"/>
  <c r="X26" i="7"/>
  <c r="Q55" i="7"/>
  <c r="Q45" i="7"/>
  <c r="X591" i="7"/>
  <c r="Y591" i="7" s="1"/>
  <c r="Y537" i="7"/>
  <c r="Q253" i="7"/>
  <c r="U325" i="7"/>
  <c r="Q249" i="7"/>
  <c r="E349" i="7"/>
  <c r="M159" i="7"/>
  <c r="Q599" i="7"/>
  <c r="Y593" i="7"/>
  <c r="Y589" i="7"/>
  <c r="M567" i="7"/>
  <c r="Q495" i="7"/>
  <c r="Q477" i="7"/>
  <c r="S433" i="7"/>
  <c r="Y385" i="7"/>
  <c r="Y447" i="7"/>
  <c r="Q361" i="7"/>
  <c r="U359" i="7"/>
  <c r="M353" i="7"/>
  <c r="M277" i="7"/>
  <c r="Q393" i="7"/>
  <c r="P324" i="7"/>
  <c r="L267" i="7"/>
  <c r="M267" i="7" s="1"/>
  <c r="M251" i="7"/>
  <c r="M139" i="7"/>
  <c r="M73" i="7"/>
  <c r="L18" i="7"/>
  <c r="Y51" i="7"/>
  <c r="L508" i="7"/>
  <c r="M507" i="7" s="1"/>
  <c r="Y513" i="7"/>
  <c r="P339" i="7"/>
  <c r="Q339" i="7" s="1"/>
  <c r="L228" i="7"/>
  <c r="M227" i="7" s="1"/>
  <c r="X413" i="7"/>
  <c r="H13" i="7"/>
  <c r="P436" i="7"/>
  <c r="Q435" i="7" s="1"/>
  <c r="T436" i="7"/>
  <c r="X435" i="7"/>
  <c r="Y435" i="7" s="1"/>
  <c r="P435" i="7"/>
  <c r="J433" i="7"/>
  <c r="T433" i="7" s="1"/>
  <c r="T435" i="7"/>
  <c r="L436" i="7"/>
  <c r="X436" i="7"/>
  <c r="L435" i="7"/>
  <c r="U483" i="7"/>
  <c r="Y425" i="7"/>
  <c r="Q415" i="7"/>
  <c r="Y411" i="7"/>
  <c r="W377" i="7"/>
  <c r="Y173" i="7"/>
  <c r="L50" i="7"/>
  <c r="Y459" i="7"/>
  <c r="Y179" i="7"/>
  <c r="M561" i="7"/>
  <c r="U481" i="7"/>
  <c r="Y557" i="7"/>
  <c r="U493" i="7"/>
  <c r="M391" i="7"/>
  <c r="M423" i="7"/>
  <c r="Y421" i="7"/>
  <c r="M317" i="7"/>
  <c r="Y345" i="7"/>
  <c r="Y337" i="7"/>
  <c r="Q319" i="7"/>
  <c r="M261" i="7"/>
  <c r="U261" i="7"/>
  <c r="Q257" i="7"/>
  <c r="Y247" i="7"/>
  <c r="M163" i="7"/>
  <c r="U139" i="7"/>
  <c r="U117" i="7"/>
  <c r="T100" i="7"/>
  <c r="M157" i="7"/>
  <c r="X37" i="7"/>
  <c r="T40" i="7"/>
  <c r="X50" i="7"/>
  <c r="L39" i="7"/>
  <c r="X27" i="7"/>
  <c r="E21" i="7"/>
  <c r="L106" i="7"/>
  <c r="M105" i="7" s="1"/>
  <c r="U203" i="7"/>
  <c r="M119" i="7"/>
  <c r="X581" i="7"/>
  <c r="Y581" i="7" s="1"/>
  <c r="M319" i="7"/>
  <c r="M117" i="7"/>
  <c r="O125" i="7"/>
  <c r="U525" i="7"/>
  <c r="M493" i="7"/>
  <c r="U479" i="7"/>
  <c r="Q509" i="7"/>
  <c r="Q575" i="7"/>
  <c r="Q469" i="7"/>
  <c r="Q439" i="7"/>
  <c r="Y413" i="7"/>
  <c r="Y395" i="7"/>
  <c r="M257" i="7"/>
  <c r="U257" i="7"/>
  <c r="X183" i="7"/>
  <c r="L27" i="7"/>
  <c r="L28" i="7"/>
  <c r="U533" i="7"/>
  <c r="U451" i="7"/>
  <c r="U389" i="7"/>
  <c r="Y315" i="7"/>
  <c r="M337" i="7"/>
  <c r="Q583" i="7"/>
  <c r="M553" i="7"/>
  <c r="Q503" i="7"/>
  <c r="Y427" i="7"/>
  <c r="Q417" i="7"/>
  <c r="X405" i="7"/>
  <c r="P433" i="7"/>
  <c r="Q425" i="7"/>
  <c r="Q409" i="7"/>
  <c r="M419" i="7"/>
  <c r="Y419" i="7"/>
  <c r="W293" i="7"/>
  <c r="U397" i="7"/>
  <c r="M393" i="7"/>
  <c r="Q317" i="7"/>
  <c r="T245" i="7"/>
  <c r="X245" i="7"/>
  <c r="U133" i="7"/>
  <c r="M85" i="7"/>
  <c r="Y79" i="7"/>
  <c r="Q227" i="7"/>
  <c r="X59" i="7"/>
  <c r="L30" i="7"/>
  <c r="M29" i="7" s="1"/>
  <c r="L20" i="7"/>
  <c r="T43" i="7"/>
  <c r="U43" i="7" s="1"/>
  <c r="T30" i="7"/>
  <c r="X525" i="7"/>
  <c r="Y525" i="7" s="1"/>
  <c r="E433" i="7"/>
  <c r="P451" i="7"/>
  <c r="Q451" i="7" s="1"/>
  <c r="M389" i="7"/>
  <c r="U215" i="7"/>
  <c r="J71" i="7"/>
  <c r="E69" i="7"/>
  <c r="U235" i="7"/>
  <c r="Y309" i="7"/>
  <c r="M259" i="7"/>
  <c r="M263" i="7"/>
  <c r="L133" i="7"/>
  <c r="M133" i="7" s="1"/>
  <c r="Q571" i="7"/>
  <c r="P548" i="7"/>
  <c r="Q595" i="7"/>
  <c r="U593" i="7"/>
  <c r="Q585" i="7"/>
  <c r="M569" i="7"/>
  <c r="Q567" i="7"/>
  <c r="M539" i="7"/>
  <c r="Q577" i="7"/>
  <c r="M541" i="7"/>
  <c r="Y575" i="7"/>
  <c r="U529" i="7"/>
  <c r="Q525" i="7"/>
  <c r="Q581" i="7"/>
  <c r="Q539" i="7"/>
  <c r="M499" i="7"/>
  <c r="Q507" i="7"/>
  <c r="M487" i="7"/>
  <c r="Q455" i="7"/>
  <c r="M445" i="7"/>
  <c r="T434" i="7"/>
  <c r="T406" i="7"/>
  <c r="O377" i="7"/>
  <c r="U415" i="7"/>
  <c r="Y437" i="7"/>
  <c r="Q421" i="7"/>
  <c r="U423" i="7"/>
  <c r="Q419" i="7"/>
  <c r="U363" i="7"/>
  <c r="U355" i="7"/>
  <c r="Q335" i="7"/>
  <c r="U373" i="7"/>
  <c r="Y357" i="7"/>
  <c r="M307" i="7"/>
  <c r="T268" i="7"/>
  <c r="U267" i="7" s="1"/>
  <c r="U369" i="7"/>
  <c r="Q351" i="7"/>
  <c r="Y331" i="7"/>
  <c r="Y325" i="7"/>
  <c r="U317" i="7"/>
  <c r="M311" i="7"/>
  <c r="U259" i="7"/>
  <c r="Y387" i="7"/>
  <c r="Y333" i="7"/>
  <c r="Q327" i="7"/>
  <c r="Q273" i="7"/>
  <c r="U287" i="7"/>
  <c r="Q201" i="7"/>
  <c r="Q191" i="7"/>
  <c r="U175" i="7"/>
  <c r="U151" i="7"/>
  <c r="U131" i="7"/>
  <c r="U109" i="7"/>
  <c r="Y255" i="7"/>
  <c r="Y197" i="7"/>
  <c r="M247" i="7"/>
  <c r="Q243" i="7"/>
  <c r="Q231" i="7"/>
  <c r="Q207" i="7"/>
  <c r="L199" i="7"/>
  <c r="Y139" i="7"/>
  <c r="Y189" i="7"/>
  <c r="Y157" i="7"/>
  <c r="M135" i="7"/>
  <c r="Q129" i="7"/>
  <c r="Y105" i="7"/>
  <c r="U227" i="7"/>
  <c r="Y171" i="7"/>
  <c r="S15" i="7"/>
  <c r="X35" i="7"/>
  <c r="U205" i="7"/>
  <c r="M167" i="7"/>
  <c r="M145" i="7"/>
  <c r="M107" i="7"/>
  <c r="U85" i="7"/>
  <c r="U65" i="7"/>
  <c r="Y87" i="7"/>
  <c r="M63" i="7"/>
  <c r="P40" i="7"/>
  <c r="Q39" i="7" s="1"/>
  <c r="L29" i="7"/>
  <c r="L43" i="7"/>
  <c r="L40" i="7"/>
  <c r="M39" i="7" s="1"/>
  <c r="M53" i="7"/>
  <c r="T29" i="7"/>
  <c r="P18" i="7"/>
  <c r="U551" i="7"/>
  <c r="T497" i="7"/>
  <c r="U497" i="7" s="1"/>
  <c r="U577" i="7"/>
  <c r="Q459" i="7"/>
  <c r="Y521" i="7"/>
  <c r="U269" i="7"/>
  <c r="W517" i="7"/>
  <c r="M341" i="7"/>
  <c r="M269" i="7"/>
  <c r="Y249" i="7"/>
  <c r="Y259" i="7"/>
  <c r="U225" i="7"/>
  <c r="L189" i="7"/>
  <c r="T172" i="7"/>
  <c r="U171" i="7" s="1"/>
  <c r="M137" i="7"/>
  <c r="E97" i="7"/>
  <c r="M179" i="7"/>
  <c r="M109" i="7"/>
  <c r="M495" i="7"/>
  <c r="M479" i="7"/>
  <c r="L405" i="7"/>
  <c r="Q437" i="7"/>
  <c r="U277" i="7"/>
  <c r="Q233" i="7"/>
  <c r="W21" i="7"/>
  <c r="M189" i="7"/>
  <c r="Y177" i="7"/>
  <c r="L37" i="7"/>
  <c r="P30" i="7"/>
  <c r="Y55" i="7"/>
  <c r="Q53" i="7"/>
  <c r="X498" i="7"/>
  <c r="M585" i="7"/>
  <c r="Y203" i="7"/>
  <c r="L171" i="7"/>
  <c r="Y263" i="7"/>
  <c r="Y137" i="7"/>
  <c r="Y193" i="7"/>
  <c r="Y95" i="7"/>
  <c r="Y579" i="7"/>
  <c r="U589" i="7"/>
  <c r="M549" i="7"/>
  <c r="O517" i="7"/>
  <c r="Q557" i="7"/>
  <c r="P573" i="7"/>
  <c r="Q573" i="7" s="1"/>
  <c r="Q493" i="7"/>
  <c r="Q445" i="7"/>
  <c r="Q431" i="7"/>
  <c r="M431" i="7"/>
  <c r="U501" i="7"/>
  <c r="M457" i="7"/>
  <c r="M425" i="7"/>
  <c r="M409" i="7"/>
  <c r="U403" i="7"/>
  <c r="M437" i="7"/>
  <c r="Y401" i="7"/>
  <c r="W349" i="7"/>
  <c r="X349" i="7" s="1"/>
  <c r="Y349" i="7" s="1"/>
  <c r="Q345" i="7"/>
  <c r="Y271" i="7"/>
  <c r="U249" i="7"/>
  <c r="Y355" i="7"/>
  <c r="U201" i="7"/>
  <c r="U191" i="7"/>
  <c r="Y287" i="7"/>
  <c r="Y231" i="7"/>
  <c r="Q241" i="7"/>
  <c r="M177" i="7"/>
  <c r="M173" i="7"/>
  <c r="Y65" i="7"/>
  <c r="Y57" i="7"/>
  <c r="T37" i="7"/>
  <c r="X563" i="7"/>
  <c r="Y563" i="7" s="1"/>
  <c r="U465" i="7"/>
  <c r="Y235" i="7"/>
  <c r="Y191" i="7"/>
  <c r="M165" i="7"/>
  <c r="Y159" i="7"/>
  <c r="X553" i="7"/>
  <c r="Y553" i="7" s="1"/>
  <c r="W545" i="7"/>
  <c r="U599" i="7"/>
  <c r="T575" i="7"/>
  <c r="S573" i="7"/>
  <c r="T573" i="7" s="1"/>
  <c r="U557" i="7"/>
  <c r="U535" i="7"/>
  <c r="U515" i="7"/>
  <c r="U511" i="7"/>
  <c r="J489" i="7"/>
  <c r="X490" i="7" s="1"/>
  <c r="P492" i="7"/>
  <c r="X491" i="7"/>
  <c r="M473" i="7"/>
  <c r="Q479" i="7"/>
  <c r="W461" i="7"/>
  <c r="U475" i="7"/>
  <c r="J463" i="7"/>
  <c r="E461" i="7"/>
  <c r="M501" i="7"/>
  <c r="S461" i="7"/>
  <c r="Q457" i="7"/>
  <c r="Q423" i="7"/>
  <c r="Y417" i="7"/>
  <c r="L395" i="7"/>
  <c r="M395" i="7" s="1"/>
  <c r="K31" i="7"/>
  <c r="Y409" i="7"/>
  <c r="Q443" i="7"/>
  <c r="U437" i="7"/>
  <c r="Y407" i="7"/>
  <c r="U453" i="7"/>
  <c r="Y451" i="7"/>
  <c r="U447" i="7"/>
  <c r="U429" i="7"/>
  <c r="U413" i="7"/>
  <c r="Q371" i="7"/>
  <c r="M383" i="7"/>
  <c r="Y359" i="7"/>
  <c r="Y341" i="7"/>
  <c r="T351" i="7"/>
  <c r="U351" i="7" s="1"/>
  <c r="S349" i="7"/>
  <c r="T349" i="7" s="1"/>
  <c r="T267" i="7"/>
  <c r="S265" i="7"/>
  <c r="L351" i="7"/>
  <c r="M351" i="7" s="1"/>
  <c r="K349" i="7"/>
  <c r="L349" i="7" s="1"/>
  <c r="M323" i="7"/>
  <c r="U367" i="7"/>
  <c r="Q353" i="7"/>
  <c r="U311" i="7"/>
  <c r="Q301" i="7"/>
  <c r="O265" i="7"/>
  <c r="M299" i="7"/>
  <c r="X240" i="7"/>
  <c r="P240" i="7"/>
  <c r="J237" i="7"/>
  <c r="P237" i="7" s="1"/>
  <c r="T239" i="7"/>
  <c r="L239" i="7"/>
  <c r="Q213" i="7"/>
  <c r="T200" i="7"/>
  <c r="L200" i="7"/>
  <c r="M199" i="7" s="1"/>
  <c r="X200" i="7"/>
  <c r="Y199" i="7" s="1"/>
  <c r="P200" i="7"/>
  <c r="P199" i="7"/>
  <c r="J293" i="7"/>
  <c r="L294" i="7" s="1"/>
  <c r="P296" i="7"/>
  <c r="T295" i="7"/>
  <c r="Q283" i="7"/>
  <c r="U217" i="7"/>
  <c r="P323" i="7"/>
  <c r="Q323" i="7" s="1"/>
  <c r="X323" i="7"/>
  <c r="Y323" i="7" s="1"/>
  <c r="M281" i="7"/>
  <c r="Q251" i="7"/>
  <c r="U229" i="7"/>
  <c r="U163" i="7"/>
  <c r="M241" i="7"/>
  <c r="U219" i="7"/>
  <c r="U195" i="7"/>
  <c r="U189" i="7"/>
  <c r="X156" i="7"/>
  <c r="Y155" i="7" s="1"/>
  <c r="P156" i="7"/>
  <c r="J153" i="7"/>
  <c r="X153" i="7" s="1"/>
  <c r="P155" i="7"/>
  <c r="Q133" i="7"/>
  <c r="Q115" i="7"/>
  <c r="Y85" i="7"/>
  <c r="T199" i="7"/>
  <c r="X184" i="7"/>
  <c r="P184" i="7"/>
  <c r="J181" i="7"/>
  <c r="L181" i="7" s="1"/>
  <c r="P183" i="7"/>
  <c r="T155" i="7"/>
  <c r="Y149" i="7"/>
  <c r="X100" i="7"/>
  <c r="P100" i="7"/>
  <c r="J97" i="7"/>
  <c r="P99" i="7"/>
  <c r="L77" i="7"/>
  <c r="M77" i="7" s="1"/>
  <c r="K21" i="7"/>
  <c r="T240" i="7"/>
  <c r="Y227" i="7"/>
  <c r="S181" i="7"/>
  <c r="T181" i="7" s="1"/>
  <c r="Q167" i="7"/>
  <c r="U145" i="7"/>
  <c r="Q145" i="7"/>
  <c r="Y143" i="7"/>
  <c r="X128" i="7"/>
  <c r="Y127" i="7" s="1"/>
  <c r="P128" i="7"/>
  <c r="J125" i="7"/>
  <c r="X125" i="7" s="1"/>
  <c r="P127" i="7"/>
  <c r="Q117" i="7"/>
  <c r="Q107" i="7"/>
  <c r="M87" i="7"/>
  <c r="Q65" i="7"/>
  <c r="J31" i="7"/>
  <c r="P59" i="7"/>
  <c r="U63" i="7"/>
  <c r="U57" i="7"/>
  <c r="Q47" i="7"/>
  <c r="L35" i="7"/>
  <c r="L24" i="7"/>
  <c r="M23" i="7" s="1"/>
  <c r="Y77" i="7"/>
  <c r="T36" i="7"/>
  <c r="P24" i="7"/>
  <c r="T60" i="7"/>
  <c r="Y45" i="7"/>
  <c r="J41" i="7"/>
  <c r="T41" i="7" s="1"/>
  <c r="P43" i="7"/>
  <c r="L36" i="7"/>
  <c r="X24" i="7"/>
  <c r="X18" i="7"/>
  <c r="P60" i="7"/>
  <c r="P38" i="7"/>
  <c r="Q37" i="7" s="1"/>
  <c r="T23" i="7"/>
  <c r="L38" i="7"/>
  <c r="T19" i="7"/>
  <c r="T39" i="7"/>
  <c r="U39" i="7" s="1"/>
  <c r="U597" i="7"/>
  <c r="U587" i="7"/>
  <c r="U539" i="7"/>
  <c r="J545" i="7"/>
  <c r="X547" i="7"/>
  <c r="P547" i="7"/>
  <c r="Q547" i="7" s="1"/>
  <c r="J519" i="7"/>
  <c r="E517" i="7"/>
  <c r="P491" i="7"/>
  <c r="O489" i="7"/>
  <c r="Y597" i="7"/>
  <c r="M591" i="7"/>
  <c r="X573" i="7"/>
  <c r="Y573" i="7" s="1"/>
  <c r="Y587" i="7"/>
  <c r="Y583" i="7"/>
  <c r="M571" i="7"/>
  <c r="K517" i="7"/>
  <c r="Y577" i="7"/>
  <c r="Q559" i="7"/>
  <c r="Q555" i="7"/>
  <c r="O545" i="7"/>
  <c r="P545" i="7" s="1"/>
  <c r="U581" i="7"/>
  <c r="L575" i="7"/>
  <c r="M575" i="7" s="1"/>
  <c r="K573" i="7"/>
  <c r="L573" i="7" s="1"/>
  <c r="M573" i="7" s="1"/>
  <c r="Q565" i="7"/>
  <c r="Q553" i="7"/>
  <c r="X548" i="7"/>
  <c r="M583" i="7"/>
  <c r="Q569" i="7"/>
  <c r="T548" i="7"/>
  <c r="U547" i="7" s="1"/>
  <c r="Y541" i="7"/>
  <c r="Q529" i="7"/>
  <c r="M525" i="7"/>
  <c r="U505" i="7"/>
  <c r="M469" i="7"/>
  <c r="M535" i="7"/>
  <c r="Q481" i="7"/>
  <c r="Q515" i="7"/>
  <c r="Y507" i="7"/>
  <c r="U499" i="7"/>
  <c r="T492" i="7"/>
  <c r="U491" i="7" s="1"/>
  <c r="L548" i="7"/>
  <c r="Y495" i="7"/>
  <c r="Q473" i="7"/>
  <c r="Y445" i="7"/>
  <c r="M483" i="7"/>
  <c r="Q483" i="7"/>
  <c r="U469" i="7"/>
  <c r="M467" i="7"/>
  <c r="K461" i="7"/>
  <c r="S489" i="7"/>
  <c r="Y475" i="7"/>
  <c r="Y449" i="7"/>
  <c r="Y501" i="7"/>
  <c r="U457" i="7"/>
  <c r="P434" i="7"/>
  <c r="Q413" i="7"/>
  <c r="T407" i="7"/>
  <c r="U407" i="7" s="1"/>
  <c r="S405" i="7"/>
  <c r="T405" i="7" s="1"/>
  <c r="U405" i="7" s="1"/>
  <c r="U425" i="7"/>
  <c r="M415" i="7"/>
  <c r="Y415" i="7"/>
  <c r="U411" i="7"/>
  <c r="P406" i="7"/>
  <c r="Q403" i="7"/>
  <c r="Y443" i="7"/>
  <c r="U443" i="7"/>
  <c r="Y441" i="7"/>
  <c r="L406" i="7"/>
  <c r="M405" i="7" s="1"/>
  <c r="U371" i="7"/>
  <c r="M453" i="7"/>
  <c r="M429" i="7"/>
  <c r="U419" i="7"/>
  <c r="M369" i="7"/>
  <c r="M367" i="7"/>
  <c r="Y363" i="7"/>
  <c r="Q359" i="7"/>
  <c r="Y351" i="7"/>
  <c r="P350" i="7"/>
  <c r="Q341" i="7"/>
  <c r="Y335" i="7"/>
  <c r="Q373" i="7"/>
  <c r="L350" i="7"/>
  <c r="Q347" i="7"/>
  <c r="U345" i="7"/>
  <c r="Y339" i="7"/>
  <c r="Q337" i="7"/>
  <c r="T329" i="7"/>
  <c r="S321" i="7"/>
  <c r="Q385" i="7"/>
  <c r="M333" i="7"/>
  <c r="M327" i="7"/>
  <c r="U263" i="7"/>
  <c r="M397" i="7"/>
  <c r="U393" i="7"/>
  <c r="U387" i="7"/>
  <c r="P349" i="7"/>
  <c r="M355" i="7"/>
  <c r="Q333" i="7"/>
  <c r="M283" i="7"/>
  <c r="U271" i="7"/>
  <c r="M305" i="7"/>
  <c r="X295" i="7"/>
  <c r="Y295" i="7" s="1"/>
  <c r="P267" i="7"/>
  <c r="Q267" i="7" s="1"/>
  <c r="U299" i="7"/>
  <c r="Q223" i="7"/>
  <c r="U179" i="7"/>
  <c r="U159" i="7"/>
  <c r="U137" i="7"/>
  <c r="U113" i="7"/>
  <c r="Y301" i="7"/>
  <c r="Q255" i="7"/>
  <c r="U247" i="7"/>
  <c r="Y221" i="7"/>
  <c r="Y207" i="7"/>
  <c r="U281" i="7"/>
  <c r="Q281" i="7"/>
  <c r="Q247" i="7"/>
  <c r="U243" i="7"/>
  <c r="Q221" i="7"/>
  <c r="Y229" i="7"/>
  <c r="Y163" i="7"/>
  <c r="M161" i="7"/>
  <c r="Y73" i="7"/>
  <c r="P239" i="7"/>
  <c r="U241" i="7"/>
  <c r="L240" i="7"/>
  <c r="Y219" i="7"/>
  <c r="Y195" i="7"/>
  <c r="Q189" i="7"/>
  <c r="U157" i="7"/>
  <c r="U135" i="7"/>
  <c r="Y133" i="7"/>
  <c r="M129" i="7"/>
  <c r="L127" i="7"/>
  <c r="M127" i="7" s="1"/>
  <c r="K125" i="7"/>
  <c r="Y115" i="7"/>
  <c r="Q91" i="7"/>
  <c r="Y89" i="7"/>
  <c r="U83" i="7"/>
  <c r="U77" i="7"/>
  <c r="U185" i="7"/>
  <c r="Q171" i="7"/>
  <c r="U161" i="7"/>
  <c r="M149" i="7"/>
  <c r="M101" i="7"/>
  <c r="L98" i="7"/>
  <c r="Q83" i="7"/>
  <c r="Y75" i="7"/>
  <c r="Q205" i="7"/>
  <c r="M205" i="7"/>
  <c r="T183" i="7"/>
  <c r="Y167" i="7"/>
  <c r="T156" i="7"/>
  <c r="Y145" i="7"/>
  <c r="M143" i="7"/>
  <c r="Y117" i="7"/>
  <c r="Y107" i="7"/>
  <c r="Q85" i="7"/>
  <c r="Y83" i="7"/>
  <c r="W31" i="7"/>
  <c r="Y63" i="7"/>
  <c r="X29" i="7"/>
  <c r="Y29" i="7" s="1"/>
  <c r="P29" i="7"/>
  <c r="P44" i="7"/>
  <c r="Q43" i="7" s="1"/>
  <c r="X38" i="7"/>
  <c r="X34" i="7"/>
  <c r="L17" i="7"/>
  <c r="Q77" i="7"/>
  <c r="X40" i="7"/>
  <c r="Y39" i="7" s="1"/>
  <c r="L33" i="7"/>
  <c r="M33" i="7" s="1"/>
  <c r="T20" i="7"/>
  <c r="U19" i="7" s="1"/>
  <c r="L59" i="7"/>
  <c r="M59" i="7" s="1"/>
  <c r="X43" i="7"/>
  <c r="L44" i="7"/>
  <c r="T34" i="7"/>
  <c r="T28" i="7"/>
  <c r="U27" i="7" s="1"/>
  <c r="O31" i="7"/>
  <c r="Y67" i="7"/>
  <c r="P34" i="7"/>
  <c r="P49" i="7"/>
  <c r="Q49" i="7" s="1"/>
  <c r="T35" i="7"/>
  <c r="M51" i="7"/>
  <c r="L491" i="7"/>
  <c r="K489" i="7"/>
  <c r="L489" i="7" s="1"/>
  <c r="O461" i="7"/>
  <c r="Q467" i="7"/>
  <c r="L385" i="7"/>
  <c r="M385" i="7" s="1"/>
  <c r="K377" i="7"/>
  <c r="M443" i="7"/>
  <c r="M451" i="7"/>
  <c r="U383" i="7"/>
  <c r="X293" i="7"/>
  <c r="K321" i="7"/>
  <c r="W265" i="7"/>
  <c r="P295" i="7"/>
  <c r="O293" i="7"/>
  <c r="P293" i="7" s="1"/>
  <c r="O15" i="7"/>
  <c r="Y393" i="7"/>
  <c r="T237" i="7"/>
  <c r="X217" i="7"/>
  <c r="Y217" i="7" s="1"/>
  <c r="W209" i="7"/>
  <c r="U245" i="7"/>
  <c r="Y241" i="7"/>
  <c r="M183" i="7"/>
  <c r="U173" i="7"/>
  <c r="L155" i="7"/>
  <c r="M155" i="7" s="1"/>
  <c r="M83" i="7"/>
  <c r="X33" i="7"/>
  <c r="P33" i="7"/>
  <c r="Q63" i="7"/>
  <c r="S31" i="7"/>
  <c r="T31" i="7" s="1"/>
  <c r="T33" i="7"/>
  <c r="Q67" i="7"/>
  <c r="X25" i="7"/>
  <c r="Y25" i="7" s="1"/>
  <c r="P25" i="7"/>
  <c r="U29" i="7"/>
  <c r="U51" i="7"/>
  <c r="X23" i="7"/>
  <c r="P23" i="7"/>
  <c r="U575" i="7"/>
  <c r="U591" i="7"/>
  <c r="Y585" i="7"/>
  <c r="Q579" i="7"/>
  <c r="M587" i="7"/>
  <c r="Y565" i="7"/>
  <c r="M529" i="7"/>
  <c r="M589" i="7"/>
  <c r="M563" i="7"/>
  <c r="U569" i="7"/>
  <c r="Q535" i="7"/>
  <c r="T574" i="7"/>
  <c r="M559" i="7"/>
  <c r="L547" i="7"/>
  <c r="Y531" i="7"/>
  <c r="Y487" i="7"/>
  <c r="M557" i="7"/>
  <c r="L492" i="7"/>
  <c r="M491" i="7" s="1"/>
  <c r="K545" i="7"/>
  <c r="L545" i="7" s="1"/>
  <c r="Y515" i="7"/>
  <c r="W489" i="7"/>
  <c r="X489" i="7" s="1"/>
  <c r="Q499" i="7"/>
  <c r="Y477" i="7"/>
  <c r="Y473" i="7"/>
  <c r="Y431" i="7"/>
  <c r="X492" i="7"/>
  <c r="Y491" i="7" s="1"/>
  <c r="Y479" i="7"/>
  <c r="Y439" i="7"/>
  <c r="Y457" i="7"/>
  <c r="Q411" i="7"/>
  <c r="P405" i="7"/>
  <c r="Y391" i="7"/>
  <c r="Y381" i="7"/>
  <c r="Q367" i="7"/>
  <c r="Q453" i="7"/>
  <c r="Q447" i="7"/>
  <c r="Q429" i="7"/>
  <c r="X406" i="7"/>
  <c r="Y405" i="7" s="1"/>
  <c r="Y383" i="7"/>
  <c r="J379" i="7"/>
  <c r="E377" i="7"/>
  <c r="Y369" i="7"/>
  <c r="Q363" i="7"/>
  <c r="U295" i="7"/>
  <c r="M271" i="7"/>
  <c r="M387" i="7"/>
  <c r="Y373" i="7"/>
  <c r="U333" i="7"/>
  <c r="U327" i="7"/>
  <c r="Y319" i="7"/>
  <c r="U273" i="7"/>
  <c r="U395" i="7"/>
  <c r="X294" i="7"/>
  <c r="Y293" i="7" s="1"/>
  <c r="Y277" i="7"/>
  <c r="U253" i="7"/>
  <c r="Q397" i="7"/>
  <c r="T350" i="7"/>
  <c r="U349" i="7" s="1"/>
  <c r="Y327" i="7"/>
  <c r="P245" i="7"/>
  <c r="O21" i="7"/>
  <c r="Y299" i="7"/>
  <c r="M287" i="7"/>
  <c r="X239" i="7"/>
  <c r="W237" i="7"/>
  <c r="X237" i="7" s="1"/>
  <c r="E209" i="7"/>
  <c r="J211" i="7"/>
  <c r="U169" i="7"/>
  <c r="U147" i="7"/>
  <c r="U123" i="7"/>
  <c r="U103" i="7"/>
  <c r="J265" i="7"/>
  <c r="L265" i="7" s="1"/>
  <c r="X268" i="7"/>
  <c r="Y267" i="7" s="1"/>
  <c r="Y251" i="7"/>
  <c r="X246" i="7"/>
  <c r="P246" i="7"/>
  <c r="L245" i="7"/>
  <c r="Y281" i="7"/>
  <c r="Q229" i="7"/>
  <c r="M229" i="7"/>
  <c r="Q161" i="7"/>
  <c r="L97" i="7"/>
  <c r="L71" i="7"/>
  <c r="K69" i="7"/>
  <c r="K15" i="7"/>
  <c r="Q219" i="7"/>
  <c r="M219" i="7"/>
  <c r="Q195" i="7"/>
  <c r="M195" i="7"/>
  <c r="T127" i="7"/>
  <c r="U127" i="7" s="1"/>
  <c r="S125" i="7"/>
  <c r="T125" i="7" s="1"/>
  <c r="L246" i="7"/>
  <c r="E181" i="7"/>
  <c r="S97" i="7"/>
  <c r="T99" i="7"/>
  <c r="S69" i="7"/>
  <c r="T71" i="7"/>
  <c r="Y205" i="7"/>
  <c r="Q143" i="7"/>
  <c r="L100" i="7"/>
  <c r="M99" i="7" s="1"/>
  <c r="E31" i="7"/>
  <c r="X60" i="7"/>
  <c r="S21" i="7"/>
  <c r="X19" i="7"/>
  <c r="Y19" i="7" s="1"/>
  <c r="P19" i="7"/>
  <c r="P36" i="7"/>
  <c r="Q35" i="7" s="1"/>
  <c r="P26" i="7"/>
  <c r="P20" i="7"/>
  <c r="Q19" i="7" s="1"/>
  <c r="X36" i="7"/>
  <c r="Y35" i="7" s="1"/>
  <c r="T24" i="7"/>
  <c r="T25" i="7"/>
  <c r="T59" i="7"/>
  <c r="W15" i="7"/>
  <c r="U45" i="7"/>
  <c r="X17" i="7"/>
  <c r="P17" i="7"/>
  <c r="Q17" i="7" s="1"/>
  <c r="E15" i="7"/>
  <c r="T38" i="7"/>
  <c r="U37" i="7" s="1"/>
  <c r="L25" i="7"/>
  <c r="M25" i="7" s="1"/>
  <c r="L19" i="7"/>
  <c r="M19" i="7" s="1"/>
  <c r="Y53" i="7"/>
  <c r="T26" i="7"/>
  <c r="X44" i="7"/>
  <c r="T17" i="7"/>
  <c r="U17" i="7" s="1"/>
  <c r="Q51" i="7"/>
  <c r="T600" i="6"/>
  <c r="W599" i="6"/>
  <c r="S599" i="6"/>
  <c r="O599" i="6"/>
  <c r="K599" i="6"/>
  <c r="E599" i="6"/>
  <c r="J599" i="6" s="1"/>
  <c r="L600" i="6" s="1"/>
  <c r="W597" i="6"/>
  <c r="S597" i="6"/>
  <c r="O597" i="6"/>
  <c r="K597" i="6"/>
  <c r="E597" i="6"/>
  <c r="J597" i="6" s="1"/>
  <c r="W595" i="6"/>
  <c r="S595" i="6"/>
  <c r="O595" i="6"/>
  <c r="K595" i="6"/>
  <c r="E595" i="6"/>
  <c r="J595" i="6" s="1"/>
  <c r="T596" i="6" s="1"/>
  <c r="W593" i="6"/>
  <c r="S593" i="6"/>
  <c r="S591" i="6" s="1"/>
  <c r="O593" i="6"/>
  <c r="O591" i="6" s="1"/>
  <c r="K593" i="6"/>
  <c r="E593" i="6"/>
  <c r="J593" i="6" s="1"/>
  <c r="T594" i="6" s="1"/>
  <c r="W592" i="6"/>
  <c r="S592" i="6"/>
  <c r="O592" i="6"/>
  <c r="K592" i="6"/>
  <c r="W591" i="6"/>
  <c r="I591" i="6"/>
  <c r="H591" i="6"/>
  <c r="G591" i="6"/>
  <c r="F591" i="6"/>
  <c r="D591" i="6"/>
  <c r="C591" i="6"/>
  <c r="W589" i="6"/>
  <c r="S589" i="6"/>
  <c r="O589" i="6"/>
  <c r="K589" i="6"/>
  <c r="E589" i="6"/>
  <c r="J589" i="6" s="1"/>
  <c r="T590" i="6" s="1"/>
  <c r="W587" i="6"/>
  <c r="S587" i="6"/>
  <c r="O587" i="6"/>
  <c r="K587" i="6"/>
  <c r="E587" i="6"/>
  <c r="J587" i="6" s="1"/>
  <c r="T588" i="6" s="1"/>
  <c r="L586" i="6"/>
  <c r="W585" i="6"/>
  <c r="S585" i="6"/>
  <c r="O585" i="6"/>
  <c r="K585" i="6"/>
  <c r="E585" i="6"/>
  <c r="J585" i="6" s="1"/>
  <c r="T586" i="6" s="1"/>
  <c r="W583" i="6"/>
  <c r="S583" i="6"/>
  <c r="O583" i="6"/>
  <c r="K583" i="6"/>
  <c r="E583" i="6"/>
  <c r="J583" i="6" s="1"/>
  <c r="W582" i="6"/>
  <c r="S582" i="6"/>
  <c r="O582" i="6"/>
  <c r="K582" i="6"/>
  <c r="I581" i="6"/>
  <c r="H581" i="6"/>
  <c r="G581" i="6"/>
  <c r="F581" i="6"/>
  <c r="D581" i="6"/>
  <c r="C581" i="6"/>
  <c r="W579" i="6"/>
  <c r="S579" i="6"/>
  <c r="O579" i="6"/>
  <c r="K579" i="6"/>
  <c r="E579" i="6"/>
  <c r="J579" i="6" s="1"/>
  <c r="W577" i="6"/>
  <c r="W575" i="6" s="1"/>
  <c r="S577" i="6"/>
  <c r="O577" i="6"/>
  <c r="K577" i="6"/>
  <c r="E577" i="6"/>
  <c r="J577" i="6" s="1"/>
  <c r="W576" i="6"/>
  <c r="S576" i="6"/>
  <c r="O576" i="6"/>
  <c r="O574" i="6" s="1"/>
  <c r="K576" i="6"/>
  <c r="I575" i="6"/>
  <c r="H575" i="6"/>
  <c r="H573" i="6" s="1"/>
  <c r="G575" i="6"/>
  <c r="F575" i="6"/>
  <c r="D575" i="6"/>
  <c r="C575" i="6"/>
  <c r="E575" i="6" s="1"/>
  <c r="W571" i="6"/>
  <c r="S571" i="6"/>
  <c r="O571" i="6"/>
  <c r="K571" i="6"/>
  <c r="E571" i="6"/>
  <c r="J571" i="6" s="1"/>
  <c r="T572" i="6" s="1"/>
  <c r="W569" i="6"/>
  <c r="S569" i="6"/>
  <c r="O569" i="6"/>
  <c r="K569" i="6"/>
  <c r="E569" i="6"/>
  <c r="J569" i="6" s="1"/>
  <c r="T570" i="6" s="1"/>
  <c r="W567" i="6"/>
  <c r="S567" i="6"/>
  <c r="O567" i="6"/>
  <c r="K567" i="6"/>
  <c r="E567" i="6"/>
  <c r="J567" i="6" s="1"/>
  <c r="W565" i="6"/>
  <c r="W563" i="6" s="1"/>
  <c r="S565" i="6"/>
  <c r="O565" i="6"/>
  <c r="K565" i="6"/>
  <c r="E565" i="6"/>
  <c r="J565" i="6" s="1"/>
  <c r="P565" i="6" s="1"/>
  <c r="W564" i="6"/>
  <c r="S564" i="6"/>
  <c r="O564" i="6"/>
  <c r="K564" i="6"/>
  <c r="I563" i="6"/>
  <c r="H563" i="6"/>
  <c r="G563" i="6"/>
  <c r="F563" i="6"/>
  <c r="D563" i="6"/>
  <c r="C563" i="6"/>
  <c r="W561" i="6"/>
  <c r="S561" i="6"/>
  <c r="O561" i="6"/>
  <c r="K561" i="6"/>
  <c r="E561" i="6"/>
  <c r="J561" i="6" s="1"/>
  <c r="X562" i="6" s="1"/>
  <c r="W559" i="6"/>
  <c r="S559" i="6"/>
  <c r="O559" i="6"/>
  <c r="K559" i="6"/>
  <c r="E559" i="6"/>
  <c r="J559" i="6" s="1"/>
  <c r="W557" i="6"/>
  <c r="S557" i="6"/>
  <c r="O557" i="6"/>
  <c r="K557" i="6"/>
  <c r="E557" i="6"/>
  <c r="J557" i="6" s="1"/>
  <c r="W555" i="6"/>
  <c r="S555" i="6"/>
  <c r="O555" i="6"/>
  <c r="K555" i="6"/>
  <c r="E555" i="6"/>
  <c r="J555" i="6" s="1"/>
  <c r="W554" i="6"/>
  <c r="S554" i="6"/>
  <c r="O554" i="6"/>
  <c r="K554" i="6"/>
  <c r="I553" i="6"/>
  <c r="H553" i="6"/>
  <c r="G553" i="6"/>
  <c r="F553" i="6"/>
  <c r="D553" i="6"/>
  <c r="E553" i="6" s="1"/>
  <c r="J553" i="6" s="1"/>
  <c r="C553" i="6"/>
  <c r="W551" i="6"/>
  <c r="S551" i="6"/>
  <c r="O551" i="6"/>
  <c r="K551" i="6"/>
  <c r="E551" i="6"/>
  <c r="J551" i="6" s="1"/>
  <c r="X552" i="6" s="1"/>
  <c r="W549" i="6"/>
  <c r="S549" i="6"/>
  <c r="O549" i="6"/>
  <c r="K549" i="6"/>
  <c r="K547" i="6" s="1"/>
  <c r="E549" i="6"/>
  <c r="J549" i="6" s="1"/>
  <c r="L550" i="6" s="1"/>
  <c r="W548" i="6"/>
  <c r="S548" i="6"/>
  <c r="O548" i="6"/>
  <c r="K548" i="6"/>
  <c r="I547" i="6"/>
  <c r="H547" i="6"/>
  <c r="G547" i="6"/>
  <c r="G545" i="6" s="1"/>
  <c r="F547" i="6"/>
  <c r="D547" i="6"/>
  <c r="C547" i="6"/>
  <c r="W543" i="6"/>
  <c r="S543" i="6"/>
  <c r="O543" i="6"/>
  <c r="K543" i="6"/>
  <c r="E543" i="6"/>
  <c r="J543" i="6" s="1"/>
  <c r="W541" i="6"/>
  <c r="S541" i="6"/>
  <c r="O541" i="6"/>
  <c r="K541" i="6"/>
  <c r="L541" i="6" s="1"/>
  <c r="E541" i="6"/>
  <c r="J541" i="6" s="1"/>
  <c r="T542" i="6" s="1"/>
  <c r="W539" i="6"/>
  <c r="S539" i="6"/>
  <c r="O539" i="6"/>
  <c r="K539" i="6"/>
  <c r="E539" i="6"/>
  <c r="J539" i="6" s="1"/>
  <c r="T540" i="6" s="1"/>
  <c r="W537" i="6"/>
  <c r="S537" i="6"/>
  <c r="O537" i="6"/>
  <c r="K537" i="6"/>
  <c r="E537" i="6"/>
  <c r="J537" i="6" s="1"/>
  <c r="W536" i="6"/>
  <c r="S536" i="6"/>
  <c r="O536" i="6"/>
  <c r="K536" i="6"/>
  <c r="I535" i="6"/>
  <c r="H535" i="6"/>
  <c r="G535" i="6"/>
  <c r="G517" i="6" s="1"/>
  <c r="F535" i="6"/>
  <c r="D535" i="6"/>
  <c r="C535" i="6"/>
  <c r="W533" i="6"/>
  <c r="S533" i="6"/>
  <c r="O533" i="6"/>
  <c r="K533" i="6"/>
  <c r="E533" i="6"/>
  <c r="J533" i="6" s="1"/>
  <c r="T534" i="6" s="1"/>
  <c r="W531" i="6"/>
  <c r="S531" i="6"/>
  <c r="O531" i="6"/>
  <c r="K531" i="6"/>
  <c r="E531" i="6"/>
  <c r="J531" i="6" s="1"/>
  <c r="X532" i="6" s="1"/>
  <c r="W529" i="6"/>
  <c r="S529" i="6"/>
  <c r="O529" i="6"/>
  <c r="K529" i="6"/>
  <c r="E529" i="6"/>
  <c r="J529" i="6" s="1"/>
  <c r="T530" i="6" s="1"/>
  <c r="W527" i="6"/>
  <c r="S527" i="6"/>
  <c r="O527" i="6"/>
  <c r="K527" i="6"/>
  <c r="E527" i="6"/>
  <c r="J527" i="6" s="1"/>
  <c r="W526" i="6"/>
  <c r="S526" i="6"/>
  <c r="O526" i="6"/>
  <c r="K526" i="6"/>
  <c r="I525" i="6"/>
  <c r="H525" i="6"/>
  <c r="G525" i="6"/>
  <c r="F525" i="6"/>
  <c r="D525" i="6"/>
  <c r="D517" i="6" s="1"/>
  <c r="C525" i="6"/>
  <c r="W523" i="6"/>
  <c r="S523" i="6"/>
  <c r="O523" i="6"/>
  <c r="K523" i="6"/>
  <c r="E523" i="6"/>
  <c r="J523" i="6" s="1"/>
  <c r="T524" i="6" s="1"/>
  <c r="W521" i="6"/>
  <c r="S521" i="6"/>
  <c r="O521" i="6"/>
  <c r="K521" i="6"/>
  <c r="E521" i="6"/>
  <c r="J521" i="6" s="1"/>
  <c r="L522" i="6" s="1"/>
  <c r="W520" i="6"/>
  <c r="W518" i="6" s="1"/>
  <c r="S520" i="6"/>
  <c r="O520" i="6"/>
  <c r="K520" i="6"/>
  <c r="I519" i="6"/>
  <c r="I517" i="6" s="1"/>
  <c r="H519" i="6"/>
  <c r="G519" i="6"/>
  <c r="F519" i="6"/>
  <c r="F517" i="6" s="1"/>
  <c r="E519" i="6"/>
  <c r="D519" i="6"/>
  <c r="C519" i="6"/>
  <c r="S518" i="6"/>
  <c r="K518" i="6"/>
  <c r="W515" i="6"/>
  <c r="S515" i="6"/>
  <c r="O515" i="6"/>
  <c r="K515" i="6"/>
  <c r="E515" i="6"/>
  <c r="J515" i="6" s="1"/>
  <c r="T516" i="6" s="1"/>
  <c r="W513" i="6"/>
  <c r="S513" i="6"/>
  <c r="O513" i="6"/>
  <c r="K513" i="6"/>
  <c r="E513" i="6"/>
  <c r="J513" i="6" s="1"/>
  <c r="L514" i="6" s="1"/>
  <c r="W511" i="6"/>
  <c r="S511" i="6"/>
  <c r="O511" i="6"/>
  <c r="K511" i="6"/>
  <c r="E511" i="6"/>
  <c r="J511" i="6" s="1"/>
  <c r="T512" i="6" s="1"/>
  <c r="W509" i="6"/>
  <c r="S509" i="6"/>
  <c r="O509" i="6"/>
  <c r="K509" i="6"/>
  <c r="E509" i="6"/>
  <c r="J509" i="6" s="1"/>
  <c r="W508" i="6"/>
  <c r="S508" i="6"/>
  <c r="O508" i="6"/>
  <c r="K508" i="6"/>
  <c r="I507" i="6"/>
  <c r="H507" i="6"/>
  <c r="G507" i="6"/>
  <c r="F507" i="6"/>
  <c r="D507" i="6"/>
  <c r="C507" i="6"/>
  <c r="W505" i="6"/>
  <c r="S505" i="6"/>
  <c r="O505" i="6"/>
  <c r="K505" i="6"/>
  <c r="E505" i="6"/>
  <c r="J505" i="6" s="1"/>
  <c r="T506" i="6" s="1"/>
  <c r="W503" i="6"/>
  <c r="S503" i="6"/>
  <c r="O503" i="6"/>
  <c r="K503" i="6"/>
  <c r="E503" i="6"/>
  <c r="J503" i="6" s="1"/>
  <c r="L504" i="6" s="1"/>
  <c r="W501" i="6"/>
  <c r="S501" i="6"/>
  <c r="O501" i="6"/>
  <c r="K501" i="6"/>
  <c r="E501" i="6"/>
  <c r="J501" i="6" s="1"/>
  <c r="T502" i="6" s="1"/>
  <c r="W499" i="6"/>
  <c r="S499" i="6"/>
  <c r="O499" i="6"/>
  <c r="K499" i="6"/>
  <c r="E499" i="6"/>
  <c r="J499" i="6" s="1"/>
  <c r="W498" i="6"/>
  <c r="S498" i="6"/>
  <c r="O498" i="6"/>
  <c r="K498" i="6"/>
  <c r="I497" i="6"/>
  <c r="H497" i="6"/>
  <c r="G497" i="6"/>
  <c r="F497" i="6"/>
  <c r="D497" i="6"/>
  <c r="C497" i="6"/>
  <c r="W495" i="6"/>
  <c r="S495" i="6"/>
  <c r="O495" i="6"/>
  <c r="K495" i="6"/>
  <c r="L495" i="6" s="1"/>
  <c r="E495" i="6"/>
  <c r="J495" i="6" s="1"/>
  <c r="P496" i="6" s="1"/>
  <c r="W493" i="6"/>
  <c r="S493" i="6"/>
  <c r="O493" i="6"/>
  <c r="K493" i="6"/>
  <c r="E493" i="6"/>
  <c r="J493" i="6" s="1"/>
  <c r="X494" i="6" s="1"/>
  <c r="W492" i="6"/>
  <c r="S492" i="6"/>
  <c r="O492" i="6"/>
  <c r="O490" i="6" s="1"/>
  <c r="K492" i="6"/>
  <c r="I491" i="6"/>
  <c r="H491" i="6"/>
  <c r="G491" i="6"/>
  <c r="F491" i="6"/>
  <c r="D491" i="6"/>
  <c r="C491" i="6"/>
  <c r="D489" i="6"/>
  <c r="W487" i="6"/>
  <c r="S487" i="6"/>
  <c r="O487" i="6"/>
  <c r="K487" i="6"/>
  <c r="E487" i="6"/>
  <c r="J487" i="6" s="1"/>
  <c r="P488" i="6" s="1"/>
  <c r="W485" i="6"/>
  <c r="S485" i="6"/>
  <c r="O485" i="6"/>
  <c r="K485" i="6"/>
  <c r="E485" i="6"/>
  <c r="J485" i="6" s="1"/>
  <c r="X486" i="6" s="1"/>
  <c r="W483" i="6"/>
  <c r="S483" i="6"/>
  <c r="O483" i="6"/>
  <c r="K483" i="6"/>
  <c r="E483" i="6"/>
  <c r="J483" i="6" s="1"/>
  <c r="P484" i="6" s="1"/>
  <c r="W481" i="6"/>
  <c r="S481" i="6"/>
  <c r="O481" i="6"/>
  <c r="K481" i="6"/>
  <c r="E481" i="6"/>
  <c r="J481" i="6" s="1"/>
  <c r="X482" i="6" s="1"/>
  <c r="W480" i="6"/>
  <c r="S480" i="6"/>
  <c r="O480" i="6"/>
  <c r="K480" i="6"/>
  <c r="I479" i="6"/>
  <c r="H479" i="6"/>
  <c r="G479" i="6"/>
  <c r="F479" i="6"/>
  <c r="D479" i="6"/>
  <c r="C479" i="6"/>
  <c r="W477" i="6"/>
  <c r="S477" i="6"/>
  <c r="O477" i="6"/>
  <c r="K477" i="6"/>
  <c r="E477" i="6"/>
  <c r="J477" i="6" s="1"/>
  <c r="W475" i="6"/>
  <c r="S475" i="6"/>
  <c r="O475" i="6"/>
  <c r="K475" i="6"/>
  <c r="E475" i="6"/>
  <c r="J475" i="6" s="1"/>
  <c r="W473" i="6"/>
  <c r="S473" i="6"/>
  <c r="O473" i="6"/>
  <c r="P473" i="6" s="1"/>
  <c r="K473" i="6"/>
  <c r="E473" i="6"/>
  <c r="J473" i="6" s="1"/>
  <c r="W471" i="6"/>
  <c r="S471" i="6"/>
  <c r="O471" i="6"/>
  <c r="K471" i="6"/>
  <c r="J471" i="6"/>
  <c r="X472" i="6" s="1"/>
  <c r="E471" i="6"/>
  <c r="W470" i="6"/>
  <c r="S470" i="6"/>
  <c r="O470" i="6"/>
  <c r="K470" i="6"/>
  <c r="I469" i="6"/>
  <c r="H469" i="6"/>
  <c r="G469" i="6"/>
  <c r="F469" i="6"/>
  <c r="D469" i="6"/>
  <c r="C469" i="6"/>
  <c r="W467" i="6"/>
  <c r="S467" i="6"/>
  <c r="O467" i="6"/>
  <c r="K467" i="6"/>
  <c r="E467" i="6"/>
  <c r="J467" i="6" s="1"/>
  <c r="P468" i="6" s="1"/>
  <c r="W465" i="6"/>
  <c r="S465" i="6"/>
  <c r="O465" i="6"/>
  <c r="K465" i="6"/>
  <c r="K463" i="6" s="1"/>
  <c r="E465" i="6"/>
  <c r="J465" i="6" s="1"/>
  <c r="X466" i="6" s="1"/>
  <c r="W464" i="6"/>
  <c r="W462" i="6" s="1"/>
  <c r="S464" i="6"/>
  <c r="O464" i="6"/>
  <c r="O462" i="6" s="1"/>
  <c r="K464" i="6"/>
  <c r="I463" i="6"/>
  <c r="I461" i="6" s="1"/>
  <c r="H463" i="6"/>
  <c r="G463" i="6"/>
  <c r="G461" i="6" s="1"/>
  <c r="F463" i="6"/>
  <c r="D463" i="6"/>
  <c r="C463" i="6"/>
  <c r="S462" i="6"/>
  <c r="C461" i="6"/>
  <c r="W459" i="6"/>
  <c r="S459" i="6"/>
  <c r="O459" i="6"/>
  <c r="K459" i="6"/>
  <c r="E459" i="6"/>
  <c r="J459" i="6" s="1"/>
  <c r="W457" i="6"/>
  <c r="S457" i="6"/>
  <c r="O457" i="6"/>
  <c r="K457" i="6"/>
  <c r="E457" i="6"/>
  <c r="J457" i="6" s="1"/>
  <c r="W455" i="6"/>
  <c r="S455" i="6"/>
  <c r="O455" i="6"/>
  <c r="K455" i="6"/>
  <c r="E455" i="6"/>
  <c r="J455" i="6" s="1"/>
  <c r="P456" i="6" s="1"/>
  <c r="W453" i="6"/>
  <c r="S453" i="6"/>
  <c r="O453" i="6"/>
  <c r="K453" i="6"/>
  <c r="E453" i="6"/>
  <c r="J453" i="6" s="1"/>
  <c r="X454" i="6" s="1"/>
  <c r="W452" i="6"/>
  <c r="S452" i="6"/>
  <c r="O452" i="6"/>
  <c r="K452" i="6"/>
  <c r="I451" i="6"/>
  <c r="H451" i="6"/>
  <c r="G451" i="6"/>
  <c r="F451" i="6"/>
  <c r="D451" i="6"/>
  <c r="C451" i="6"/>
  <c r="W449" i="6"/>
  <c r="S449" i="6"/>
  <c r="O449" i="6"/>
  <c r="K449" i="6"/>
  <c r="E449" i="6"/>
  <c r="J449" i="6" s="1"/>
  <c r="P450" i="6" s="1"/>
  <c r="W447" i="6"/>
  <c r="S447" i="6"/>
  <c r="O447" i="6"/>
  <c r="K447" i="6"/>
  <c r="E447" i="6"/>
  <c r="J447" i="6" s="1"/>
  <c r="X448" i="6" s="1"/>
  <c r="W445" i="6"/>
  <c r="S445" i="6"/>
  <c r="O445" i="6"/>
  <c r="K445" i="6"/>
  <c r="E445" i="6"/>
  <c r="J445" i="6" s="1"/>
  <c r="W443" i="6"/>
  <c r="S443" i="6"/>
  <c r="O443" i="6"/>
  <c r="K443" i="6"/>
  <c r="E443" i="6"/>
  <c r="J443" i="6" s="1"/>
  <c r="W442" i="6"/>
  <c r="S442" i="6"/>
  <c r="O442" i="6"/>
  <c r="K442" i="6"/>
  <c r="I441" i="6"/>
  <c r="H441" i="6"/>
  <c r="G441" i="6"/>
  <c r="F441" i="6"/>
  <c r="D441" i="6"/>
  <c r="C441" i="6"/>
  <c r="W439" i="6"/>
  <c r="S439" i="6"/>
  <c r="O439" i="6"/>
  <c r="K439" i="6"/>
  <c r="E439" i="6"/>
  <c r="J439" i="6" s="1"/>
  <c r="P440" i="6" s="1"/>
  <c r="W437" i="6"/>
  <c r="S437" i="6"/>
  <c r="O437" i="6"/>
  <c r="K437" i="6"/>
  <c r="E437" i="6"/>
  <c r="J437" i="6" s="1"/>
  <c r="X438" i="6" s="1"/>
  <c r="W436" i="6"/>
  <c r="S436" i="6"/>
  <c r="S434" i="6" s="1"/>
  <c r="O436" i="6"/>
  <c r="K436" i="6"/>
  <c r="I435" i="6"/>
  <c r="H435" i="6"/>
  <c r="G435" i="6"/>
  <c r="F435" i="6"/>
  <c r="F433" i="6" s="1"/>
  <c r="D435" i="6"/>
  <c r="C435" i="6"/>
  <c r="C433" i="6" s="1"/>
  <c r="W431" i="6"/>
  <c r="S431" i="6"/>
  <c r="O431" i="6"/>
  <c r="K431" i="6"/>
  <c r="E431" i="6"/>
  <c r="J431" i="6" s="1"/>
  <c r="W429" i="6"/>
  <c r="S429" i="6"/>
  <c r="O429" i="6"/>
  <c r="K429" i="6"/>
  <c r="E429" i="6"/>
  <c r="J429" i="6" s="1"/>
  <c r="X430" i="6" s="1"/>
  <c r="W427" i="6"/>
  <c r="S427" i="6"/>
  <c r="S423" i="6" s="1"/>
  <c r="O427" i="6"/>
  <c r="P427" i="6" s="1"/>
  <c r="K427" i="6"/>
  <c r="E427" i="6"/>
  <c r="J427" i="6" s="1"/>
  <c r="P428" i="6" s="1"/>
  <c r="W425" i="6"/>
  <c r="S425" i="6"/>
  <c r="O425" i="6"/>
  <c r="K425" i="6"/>
  <c r="J425" i="6"/>
  <c r="X426" i="6" s="1"/>
  <c r="E425" i="6"/>
  <c r="W424" i="6"/>
  <c r="S424" i="6"/>
  <c r="O424" i="6"/>
  <c r="K424" i="6"/>
  <c r="I423" i="6"/>
  <c r="H423" i="6"/>
  <c r="G423" i="6"/>
  <c r="F423" i="6"/>
  <c r="D423" i="6"/>
  <c r="C423" i="6"/>
  <c r="W421" i="6"/>
  <c r="S421" i="6"/>
  <c r="O421" i="6"/>
  <c r="K421" i="6"/>
  <c r="E421" i="6"/>
  <c r="J421" i="6" s="1"/>
  <c r="W419" i="6"/>
  <c r="S419" i="6"/>
  <c r="O419" i="6"/>
  <c r="K419" i="6"/>
  <c r="E419" i="6"/>
  <c r="J419" i="6" s="1"/>
  <c r="W417" i="6"/>
  <c r="S417" i="6"/>
  <c r="O417" i="6"/>
  <c r="K417" i="6"/>
  <c r="E417" i="6"/>
  <c r="J417" i="6" s="1"/>
  <c r="L418" i="6" s="1"/>
  <c r="W415" i="6"/>
  <c r="S415" i="6"/>
  <c r="O415" i="6"/>
  <c r="K415" i="6"/>
  <c r="E415" i="6"/>
  <c r="J415" i="6" s="1"/>
  <c r="X416" i="6" s="1"/>
  <c r="W414" i="6"/>
  <c r="S414" i="6"/>
  <c r="O414" i="6"/>
  <c r="O406" i="6" s="1"/>
  <c r="K414" i="6"/>
  <c r="I413" i="6"/>
  <c r="H413" i="6"/>
  <c r="G413" i="6"/>
  <c r="F413" i="6"/>
  <c r="D413" i="6"/>
  <c r="C413" i="6"/>
  <c r="W411" i="6"/>
  <c r="S411" i="6"/>
  <c r="O411" i="6"/>
  <c r="K411" i="6"/>
  <c r="E411" i="6"/>
  <c r="J411" i="6" s="1"/>
  <c r="W409" i="6"/>
  <c r="S409" i="6"/>
  <c r="O409" i="6"/>
  <c r="K409" i="6"/>
  <c r="E409" i="6"/>
  <c r="J409" i="6" s="1"/>
  <c r="X410" i="6" s="1"/>
  <c r="W408" i="6"/>
  <c r="S408" i="6"/>
  <c r="O408" i="6"/>
  <c r="K408" i="6"/>
  <c r="I407" i="6"/>
  <c r="H407" i="6"/>
  <c r="G407" i="6"/>
  <c r="F407" i="6"/>
  <c r="D407" i="6"/>
  <c r="C407" i="6"/>
  <c r="C405" i="6" s="1"/>
  <c r="W403" i="6"/>
  <c r="S403" i="6"/>
  <c r="O403" i="6"/>
  <c r="K403" i="6"/>
  <c r="E403" i="6"/>
  <c r="J403" i="6" s="1"/>
  <c r="W401" i="6"/>
  <c r="S401" i="6"/>
  <c r="O401" i="6"/>
  <c r="K401" i="6"/>
  <c r="E401" i="6"/>
  <c r="J401" i="6" s="1"/>
  <c r="X402" i="6" s="1"/>
  <c r="W399" i="6"/>
  <c r="S399" i="6"/>
  <c r="O399" i="6"/>
  <c r="K399" i="6"/>
  <c r="E399" i="6"/>
  <c r="J399" i="6" s="1"/>
  <c r="L400" i="6" s="1"/>
  <c r="W397" i="6"/>
  <c r="S397" i="6"/>
  <c r="O397" i="6"/>
  <c r="K397" i="6"/>
  <c r="E397" i="6"/>
  <c r="J397" i="6" s="1"/>
  <c r="X398" i="6" s="1"/>
  <c r="W396" i="6"/>
  <c r="S396" i="6"/>
  <c r="O396" i="6"/>
  <c r="K396" i="6"/>
  <c r="I395" i="6"/>
  <c r="H395" i="6"/>
  <c r="G395" i="6"/>
  <c r="F395" i="6"/>
  <c r="D395" i="6"/>
  <c r="C395" i="6"/>
  <c r="W393" i="6"/>
  <c r="S393" i="6"/>
  <c r="O393" i="6"/>
  <c r="K393" i="6"/>
  <c r="E393" i="6"/>
  <c r="J393" i="6" s="1"/>
  <c r="W391" i="6"/>
  <c r="S391" i="6"/>
  <c r="O391" i="6"/>
  <c r="K391" i="6"/>
  <c r="E391" i="6"/>
  <c r="J391" i="6" s="1"/>
  <c r="X392" i="6" s="1"/>
  <c r="W389" i="6"/>
  <c r="S389" i="6"/>
  <c r="O389" i="6"/>
  <c r="K389" i="6"/>
  <c r="E389" i="6"/>
  <c r="J389" i="6" s="1"/>
  <c r="W387" i="6"/>
  <c r="W385" i="6" s="1"/>
  <c r="S387" i="6"/>
  <c r="O387" i="6"/>
  <c r="K387" i="6"/>
  <c r="E387" i="6"/>
  <c r="J387" i="6" s="1"/>
  <c r="W386" i="6"/>
  <c r="S386" i="6"/>
  <c r="O386" i="6"/>
  <c r="K386" i="6"/>
  <c r="I385" i="6"/>
  <c r="H385" i="6"/>
  <c r="G385" i="6"/>
  <c r="F385" i="6"/>
  <c r="D385" i="6"/>
  <c r="C385" i="6"/>
  <c r="W383" i="6"/>
  <c r="S383" i="6"/>
  <c r="S379" i="6" s="1"/>
  <c r="O383" i="6"/>
  <c r="K383" i="6"/>
  <c r="E383" i="6"/>
  <c r="J383" i="6" s="1"/>
  <c r="P384" i="6" s="1"/>
  <c r="W381" i="6"/>
  <c r="S381" i="6"/>
  <c r="O381" i="6"/>
  <c r="K381" i="6"/>
  <c r="E381" i="6"/>
  <c r="J381" i="6" s="1"/>
  <c r="X382" i="6" s="1"/>
  <c r="W380" i="6"/>
  <c r="S380" i="6"/>
  <c r="O380" i="6"/>
  <c r="K380" i="6"/>
  <c r="K378" i="6" s="1"/>
  <c r="I379" i="6"/>
  <c r="H379" i="6"/>
  <c r="G379" i="6"/>
  <c r="F379" i="6"/>
  <c r="F377" i="6" s="1"/>
  <c r="D379" i="6"/>
  <c r="C379" i="6"/>
  <c r="W378" i="6"/>
  <c r="S378" i="6"/>
  <c r="W375" i="6"/>
  <c r="S375" i="6"/>
  <c r="O375" i="6"/>
  <c r="K375" i="6"/>
  <c r="E375" i="6"/>
  <c r="J375" i="6" s="1"/>
  <c r="P376" i="6" s="1"/>
  <c r="W373" i="6"/>
  <c r="S373" i="6"/>
  <c r="O373" i="6"/>
  <c r="K373" i="6"/>
  <c r="E373" i="6"/>
  <c r="J373" i="6" s="1"/>
  <c r="X374" i="6" s="1"/>
  <c r="W371" i="6"/>
  <c r="S371" i="6"/>
  <c r="O371" i="6"/>
  <c r="K371" i="6"/>
  <c r="E371" i="6"/>
  <c r="J371" i="6" s="1"/>
  <c r="W369" i="6"/>
  <c r="S369" i="6"/>
  <c r="O369" i="6"/>
  <c r="K369" i="6"/>
  <c r="K367" i="6" s="1"/>
  <c r="J369" i="6"/>
  <c r="X370" i="6" s="1"/>
  <c r="E369" i="6"/>
  <c r="W368" i="6"/>
  <c r="S368" i="6"/>
  <c r="O368" i="6"/>
  <c r="K368" i="6"/>
  <c r="I367" i="6"/>
  <c r="H367" i="6"/>
  <c r="G367" i="6"/>
  <c r="F367" i="6"/>
  <c r="D367" i="6"/>
  <c r="C367" i="6"/>
  <c r="W365" i="6"/>
  <c r="S365" i="6"/>
  <c r="O365" i="6"/>
  <c r="K365" i="6"/>
  <c r="E365" i="6"/>
  <c r="J365" i="6" s="1"/>
  <c r="W363" i="6"/>
  <c r="S363" i="6"/>
  <c r="O363" i="6"/>
  <c r="K363" i="6"/>
  <c r="E363" i="6"/>
  <c r="J363" i="6" s="1"/>
  <c r="W361" i="6"/>
  <c r="S361" i="6"/>
  <c r="O361" i="6"/>
  <c r="K361" i="6"/>
  <c r="E361" i="6"/>
  <c r="J361" i="6" s="1"/>
  <c r="P362" i="6" s="1"/>
  <c r="W359" i="6"/>
  <c r="S359" i="6"/>
  <c r="O359" i="6"/>
  <c r="K359" i="6"/>
  <c r="E359" i="6"/>
  <c r="J359" i="6" s="1"/>
  <c r="X360" i="6" s="1"/>
  <c r="W358" i="6"/>
  <c r="S358" i="6"/>
  <c r="O358" i="6"/>
  <c r="K358" i="6"/>
  <c r="I357" i="6"/>
  <c r="H357" i="6"/>
  <c r="G357" i="6"/>
  <c r="F357" i="6"/>
  <c r="D357" i="6"/>
  <c r="C357" i="6"/>
  <c r="E357" i="6" s="1"/>
  <c r="W355" i="6"/>
  <c r="S355" i="6"/>
  <c r="O355" i="6"/>
  <c r="K355" i="6"/>
  <c r="E355" i="6"/>
  <c r="J355" i="6" s="1"/>
  <c r="W353" i="6"/>
  <c r="W351" i="6" s="1"/>
  <c r="S353" i="6"/>
  <c r="O353" i="6"/>
  <c r="K353" i="6"/>
  <c r="E353" i="6"/>
  <c r="J353" i="6" s="1"/>
  <c r="W352" i="6"/>
  <c r="S352" i="6"/>
  <c r="O352" i="6"/>
  <c r="K352" i="6"/>
  <c r="I351" i="6"/>
  <c r="I349" i="6" s="1"/>
  <c r="H351" i="6"/>
  <c r="G351" i="6"/>
  <c r="F351" i="6"/>
  <c r="F349" i="6" s="1"/>
  <c r="D351" i="6"/>
  <c r="D349" i="6" s="1"/>
  <c r="C351" i="6"/>
  <c r="W347" i="6"/>
  <c r="S347" i="6"/>
  <c r="O347" i="6"/>
  <c r="K347" i="6"/>
  <c r="E347" i="6"/>
  <c r="J347" i="6" s="1"/>
  <c r="W345" i="6"/>
  <c r="S345" i="6"/>
  <c r="O345" i="6"/>
  <c r="K345" i="6"/>
  <c r="E345" i="6"/>
  <c r="J345" i="6" s="1"/>
  <c r="W343" i="6"/>
  <c r="S343" i="6"/>
  <c r="O343" i="6"/>
  <c r="K343" i="6"/>
  <c r="E343" i="6"/>
  <c r="J343" i="6" s="1"/>
  <c r="W341" i="6"/>
  <c r="S341" i="6"/>
  <c r="O341" i="6"/>
  <c r="O339" i="6" s="1"/>
  <c r="K341" i="6"/>
  <c r="E341" i="6"/>
  <c r="J341" i="6" s="1"/>
  <c r="W340" i="6"/>
  <c r="S340" i="6"/>
  <c r="O340" i="6"/>
  <c r="K340" i="6"/>
  <c r="I339" i="6"/>
  <c r="H339" i="6"/>
  <c r="G339" i="6"/>
  <c r="F339" i="6"/>
  <c r="D339" i="6"/>
  <c r="C339" i="6"/>
  <c r="W337" i="6"/>
  <c r="S337" i="6"/>
  <c r="O337" i="6"/>
  <c r="K337" i="6"/>
  <c r="E337" i="6"/>
  <c r="J337" i="6" s="1"/>
  <c r="T338" i="6" s="1"/>
  <c r="W335" i="6"/>
  <c r="S335" i="6"/>
  <c r="O335" i="6"/>
  <c r="K335" i="6"/>
  <c r="E335" i="6"/>
  <c r="J335" i="6" s="1"/>
  <c r="L336" i="6" s="1"/>
  <c r="W333" i="6"/>
  <c r="S333" i="6"/>
  <c r="O333" i="6"/>
  <c r="K333" i="6"/>
  <c r="E333" i="6"/>
  <c r="J333" i="6" s="1"/>
  <c r="T334" i="6" s="1"/>
  <c r="W331" i="6"/>
  <c r="S331" i="6"/>
  <c r="O331" i="6"/>
  <c r="K331" i="6"/>
  <c r="E331" i="6"/>
  <c r="J331" i="6" s="1"/>
  <c r="L332" i="6" s="1"/>
  <c r="W330" i="6"/>
  <c r="S330" i="6"/>
  <c r="O330" i="6"/>
  <c r="K330" i="6"/>
  <c r="I329" i="6"/>
  <c r="H329" i="6"/>
  <c r="G329" i="6"/>
  <c r="F329" i="6"/>
  <c r="D329" i="6"/>
  <c r="C329" i="6"/>
  <c r="W327" i="6"/>
  <c r="S327" i="6"/>
  <c r="S323" i="6" s="1"/>
  <c r="O327" i="6"/>
  <c r="K327" i="6"/>
  <c r="E327" i="6"/>
  <c r="J327" i="6" s="1"/>
  <c r="T328" i="6" s="1"/>
  <c r="W325" i="6"/>
  <c r="S325" i="6"/>
  <c r="O325" i="6"/>
  <c r="K325" i="6"/>
  <c r="E325" i="6"/>
  <c r="J325" i="6" s="1"/>
  <c r="L326" i="6" s="1"/>
  <c r="W324" i="6"/>
  <c r="S324" i="6"/>
  <c r="O324" i="6"/>
  <c r="K324" i="6"/>
  <c r="K322" i="6" s="1"/>
  <c r="I323" i="6"/>
  <c r="H323" i="6"/>
  <c r="G323" i="6"/>
  <c r="F323" i="6"/>
  <c r="D323" i="6"/>
  <c r="C323" i="6"/>
  <c r="W319" i="6"/>
  <c r="S319" i="6"/>
  <c r="O319" i="6"/>
  <c r="K319" i="6"/>
  <c r="E319" i="6"/>
  <c r="J319" i="6" s="1"/>
  <c r="W317" i="6"/>
  <c r="S317" i="6"/>
  <c r="O317" i="6"/>
  <c r="K317" i="6"/>
  <c r="E317" i="6"/>
  <c r="J317" i="6" s="1"/>
  <c r="W315" i="6"/>
  <c r="S315" i="6"/>
  <c r="O315" i="6"/>
  <c r="K315" i="6"/>
  <c r="E315" i="6"/>
  <c r="W313" i="6"/>
  <c r="S313" i="6"/>
  <c r="O313" i="6"/>
  <c r="O311" i="6" s="1"/>
  <c r="K313" i="6"/>
  <c r="E313" i="6"/>
  <c r="J313" i="6" s="1"/>
  <c r="W312" i="6"/>
  <c r="S312" i="6"/>
  <c r="O312" i="6"/>
  <c r="K312" i="6"/>
  <c r="I311" i="6"/>
  <c r="H311" i="6"/>
  <c r="G311" i="6"/>
  <c r="F311" i="6"/>
  <c r="D311" i="6"/>
  <c r="C311" i="6"/>
  <c r="W309" i="6"/>
  <c r="S309" i="6"/>
  <c r="O309" i="6"/>
  <c r="K309" i="6"/>
  <c r="E309" i="6"/>
  <c r="J309" i="6" s="1"/>
  <c r="W307" i="6"/>
  <c r="S307" i="6"/>
  <c r="O307" i="6"/>
  <c r="K307" i="6"/>
  <c r="E307" i="6"/>
  <c r="J307" i="6" s="1"/>
  <c r="X308" i="6" s="1"/>
  <c r="W305" i="6"/>
  <c r="S305" i="6"/>
  <c r="O305" i="6"/>
  <c r="K305" i="6"/>
  <c r="E305" i="6"/>
  <c r="J305" i="6" s="1"/>
  <c r="W303" i="6"/>
  <c r="S303" i="6"/>
  <c r="O303" i="6"/>
  <c r="K303" i="6"/>
  <c r="E303" i="6"/>
  <c r="J303" i="6" s="1"/>
  <c r="X304" i="6" s="1"/>
  <c r="W302" i="6"/>
  <c r="S302" i="6"/>
  <c r="O302" i="6"/>
  <c r="K302" i="6"/>
  <c r="I301" i="6"/>
  <c r="H301" i="6"/>
  <c r="G301" i="6"/>
  <c r="F301" i="6"/>
  <c r="D301" i="6"/>
  <c r="C301" i="6"/>
  <c r="W299" i="6"/>
  <c r="S299" i="6"/>
  <c r="O299" i="6"/>
  <c r="K299" i="6"/>
  <c r="E299" i="6"/>
  <c r="J299" i="6" s="1"/>
  <c r="W297" i="6"/>
  <c r="W295" i="6" s="1"/>
  <c r="S297" i="6"/>
  <c r="O297" i="6"/>
  <c r="K297" i="6"/>
  <c r="K295" i="6" s="1"/>
  <c r="E297" i="6"/>
  <c r="J297" i="6" s="1"/>
  <c r="W296" i="6"/>
  <c r="W294" i="6" s="1"/>
  <c r="S296" i="6"/>
  <c r="O296" i="6"/>
  <c r="K296" i="6"/>
  <c r="I295" i="6"/>
  <c r="H295" i="6"/>
  <c r="G295" i="6"/>
  <c r="F295" i="6"/>
  <c r="D295" i="6"/>
  <c r="C295" i="6"/>
  <c r="W291" i="6"/>
  <c r="S291" i="6"/>
  <c r="O291" i="6"/>
  <c r="K291" i="6"/>
  <c r="E291" i="6"/>
  <c r="J291" i="6" s="1"/>
  <c r="W289" i="6"/>
  <c r="S289" i="6"/>
  <c r="O289" i="6"/>
  <c r="K289" i="6"/>
  <c r="E289" i="6"/>
  <c r="J289" i="6" s="1"/>
  <c r="X290" i="6" s="1"/>
  <c r="W287" i="6"/>
  <c r="S287" i="6"/>
  <c r="O287" i="6"/>
  <c r="K287" i="6"/>
  <c r="E287" i="6"/>
  <c r="J287" i="6" s="1"/>
  <c r="W285" i="6"/>
  <c r="W283" i="6" s="1"/>
  <c r="S285" i="6"/>
  <c r="O285" i="6"/>
  <c r="K285" i="6"/>
  <c r="E285" i="6"/>
  <c r="J285" i="6" s="1"/>
  <c r="W284" i="6"/>
  <c r="S284" i="6"/>
  <c r="O284" i="6"/>
  <c r="K284" i="6"/>
  <c r="I283" i="6"/>
  <c r="H283" i="6"/>
  <c r="G283" i="6"/>
  <c r="F283" i="6"/>
  <c r="D283" i="6"/>
  <c r="C283" i="6"/>
  <c r="W281" i="6"/>
  <c r="S281" i="6"/>
  <c r="O281" i="6"/>
  <c r="K281" i="6"/>
  <c r="E281" i="6"/>
  <c r="J281" i="6" s="1"/>
  <c r="W279" i="6"/>
  <c r="S279" i="6"/>
  <c r="O279" i="6"/>
  <c r="K279" i="6"/>
  <c r="E279" i="6"/>
  <c r="J279" i="6" s="1"/>
  <c r="X280" i="6" s="1"/>
  <c r="W277" i="6"/>
  <c r="S277" i="6"/>
  <c r="O277" i="6"/>
  <c r="K277" i="6"/>
  <c r="E277" i="6"/>
  <c r="J277" i="6" s="1"/>
  <c r="W275" i="6"/>
  <c r="S275" i="6"/>
  <c r="O275" i="6"/>
  <c r="K275" i="6"/>
  <c r="E275" i="6"/>
  <c r="J275" i="6" s="1"/>
  <c r="W274" i="6"/>
  <c r="S274" i="6"/>
  <c r="O274" i="6"/>
  <c r="K274" i="6"/>
  <c r="I273" i="6"/>
  <c r="H273" i="6"/>
  <c r="G273" i="6"/>
  <c r="F273" i="6"/>
  <c r="D273" i="6"/>
  <c r="C273" i="6"/>
  <c r="W271" i="6"/>
  <c r="S271" i="6"/>
  <c r="O271" i="6"/>
  <c r="K271" i="6"/>
  <c r="E271" i="6"/>
  <c r="J271" i="6" s="1"/>
  <c r="W269" i="6"/>
  <c r="S269" i="6"/>
  <c r="O269" i="6"/>
  <c r="K269" i="6"/>
  <c r="K267" i="6" s="1"/>
  <c r="E269" i="6"/>
  <c r="J269" i="6" s="1"/>
  <c r="W268" i="6"/>
  <c r="S268" i="6"/>
  <c r="S266" i="6" s="1"/>
  <c r="O268" i="6"/>
  <c r="O266" i="6" s="1"/>
  <c r="K268" i="6"/>
  <c r="K266" i="6" s="1"/>
  <c r="I267" i="6"/>
  <c r="H267" i="6"/>
  <c r="H265" i="6" s="1"/>
  <c r="G267" i="6"/>
  <c r="G265" i="6" s="1"/>
  <c r="F267" i="6"/>
  <c r="D267" i="6"/>
  <c r="C267" i="6"/>
  <c r="W266" i="6"/>
  <c r="W263" i="6"/>
  <c r="S263" i="6"/>
  <c r="O263" i="6"/>
  <c r="K263" i="6"/>
  <c r="E263" i="6"/>
  <c r="J263" i="6" s="1"/>
  <c r="W261" i="6"/>
  <c r="S261" i="6"/>
  <c r="O261" i="6"/>
  <c r="K261" i="6"/>
  <c r="E261" i="6"/>
  <c r="J261" i="6" s="1"/>
  <c r="X262" i="6" s="1"/>
  <c r="W259" i="6"/>
  <c r="S259" i="6"/>
  <c r="O259" i="6"/>
  <c r="K259" i="6"/>
  <c r="E259" i="6"/>
  <c r="J259" i="6" s="1"/>
  <c r="W257" i="6"/>
  <c r="W33" i="6" s="1"/>
  <c r="S257" i="6"/>
  <c r="O257" i="6"/>
  <c r="K257" i="6"/>
  <c r="K255" i="6" s="1"/>
  <c r="J257" i="6"/>
  <c r="E257" i="6"/>
  <c r="W256" i="6"/>
  <c r="S256" i="6"/>
  <c r="O256" i="6"/>
  <c r="K256" i="6"/>
  <c r="I255" i="6"/>
  <c r="H255" i="6"/>
  <c r="G255" i="6"/>
  <c r="G237" i="6" s="1"/>
  <c r="F255" i="6"/>
  <c r="D255" i="6"/>
  <c r="C255" i="6"/>
  <c r="W253" i="6"/>
  <c r="S253" i="6"/>
  <c r="O253" i="6"/>
  <c r="K253" i="6"/>
  <c r="E253" i="6"/>
  <c r="J253" i="6" s="1"/>
  <c r="W251" i="6"/>
  <c r="S251" i="6"/>
  <c r="O251" i="6"/>
  <c r="K251" i="6"/>
  <c r="E251" i="6"/>
  <c r="J251" i="6" s="1"/>
  <c r="X252" i="6" s="1"/>
  <c r="W249" i="6"/>
  <c r="S249" i="6"/>
  <c r="O249" i="6"/>
  <c r="K249" i="6"/>
  <c r="E249" i="6"/>
  <c r="J249" i="6" s="1"/>
  <c r="W247" i="6"/>
  <c r="S247" i="6"/>
  <c r="O247" i="6"/>
  <c r="K247" i="6"/>
  <c r="E247" i="6"/>
  <c r="W246" i="6"/>
  <c r="S246" i="6"/>
  <c r="O246" i="6"/>
  <c r="K246" i="6"/>
  <c r="I245" i="6"/>
  <c r="H245" i="6"/>
  <c r="G245" i="6"/>
  <c r="F245" i="6"/>
  <c r="D245" i="6"/>
  <c r="C245" i="6"/>
  <c r="W243" i="6"/>
  <c r="S243" i="6"/>
  <c r="O243" i="6"/>
  <c r="K243" i="6"/>
  <c r="E243" i="6"/>
  <c r="J243" i="6" s="1"/>
  <c r="W241" i="6"/>
  <c r="S241" i="6"/>
  <c r="S239" i="6" s="1"/>
  <c r="O241" i="6"/>
  <c r="K241" i="6"/>
  <c r="E241" i="6"/>
  <c r="J241" i="6" s="1"/>
  <c r="W240" i="6"/>
  <c r="W16" i="6" s="1"/>
  <c r="S240" i="6"/>
  <c r="S238" i="6" s="1"/>
  <c r="O240" i="6"/>
  <c r="K240" i="6"/>
  <c r="I239" i="6"/>
  <c r="I15" i="6" s="1"/>
  <c r="H239" i="6"/>
  <c r="H237" i="6" s="1"/>
  <c r="G239" i="6"/>
  <c r="F239" i="6"/>
  <c r="D239" i="6"/>
  <c r="C239" i="6"/>
  <c r="C237" i="6" s="1"/>
  <c r="W235" i="6"/>
  <c r="S235" i="6"/>
  <c r="O235" i="6"/>
  <c r="K235" i="6"/>
  <c r="E235" i="6"/>
  <c r="J235" i="6" s="1"/>
  <c r="P236" i="6" s="1"/>
  <c r="W233" i="6"/>
  <c r="S233" i="6"/>
  <c r="O233" i="6"/>
  <c r="K233" i="6"/>
  <c r="J233" i="6"/>
  <c r="X234" i="6" s="1"/>
  <c r="E233" i="6"/>
  <c r="W231" i="6"/>
  <c r="S231" i="6"/>
  <c r="O231" i="6"/>
  <c r="K231" i="6"/>
  <c r="E231" i="6"/>
  <c r="J231" i="6" s="1"/>
  <c r="W229" i="6"/>
  <c r="S229" i="6"/>
  <c r="S227" i="6" s="1"/>
  <c r="O229" i="6"/>
  <c r="K229" i="6"/>
  <c r="E229" i="6"/>
  <c r="J229" i="6" s="1"/>
  <c r="X230" i="6" s="1"/>
  <c r="W228" i="6"/>
  <c r="S228" i="6"/>
  <c r="O228" i="6"/>
  <c r="K228" i="6"/>
  <c r="I227" i="6"/>
  <c r="I209" i="6" s="1"/>
  <c r="H227" i="6"/>
  <c r="G227" i="6"/>
  <c r="F227" i="6"/>
  <c r="D227" i="6"/>
  <c r="C227" i="6"/>
  <c r="W225" i="6"/>
  <c r="S225" i="6"/>
  <c r="O225" i="6"/>
  <c r="K225" i="6"/>
  <c r="E225" i="6"/>
  <c r="J225" i="6" s="1"/>
  <c r="W223" i="6"/>
  <c r="S223" i="6"/>
  <c r="O223" i="6"/>
  <c r="K223" i="6"/>
  <c r="E223" i="6"/>
  <c r="J223" i="6" s="1"/>
  <c r="W221" i="6"/>
  <c r="S221" i="6"/>
  <c r="O221" i="6"/>
  <c r="K221" i="6"/>
  <c r="E221" i="6"/>
  <c r="J221" i="6" s="1"/>
  <c r="W219" i="6"/>
  <c r="S219" i="6"/>
  <c r="O219" i="6"/>
  <c r="K219" i="6"/>
  <c r="E219" i="6"/>
  <c r="J219" i="6" s="1"/>
  <c r="W218" i="6"/>
  <c r="S218" i="6"/>
  <c r="O218" i="6"/>
  <c r="K218" i="6"/>
  <c r="I217" i="6"/>
  <c r="H217" i="6"/>
  <c r="G217" i="6"/>
  <c r="F217" i="6"/>
  <c r="D217" i="6"/>
  <c r="C217" i="6"/>
  <c r="W215" i="6"/>
  <c r="S215" i="6"/>
  <c r="O215" i="6"/>
  <c r="K215" i="6"/>
  <c r="E215" i="6"/>
  <c r="J215" i="6" s="1"/>
  <c r="P216" i="6" s="1"/>
  <c r="W213" i="6"/>
  <c r="S213" i="6"/>
  <c r="S211" i="6" s="1"/>
  <c r="O213" i="6"/>
  <c r="K213" i="6"/>
  <c r="E213" i="6"/>
  <c r="J213" i="6" s="1"/>
  <c r="X214" i="6" s="1"/>
  <c r="W212" i="6"/>
  <c r="S212" i="6"/>
  <c r="O212" i="6"/>
  <c r="K212" i="6"/>
  <c r="K210" i="6" s="1"/>
  <c r="I211" i="6"/>
  <c r="H211" i="6"/>
  <c r="H209" i="6" s="1"/>
  <c r="G211" i="6"/>
  <c r="F211" i="6"/>
  <c r="D211" i="6"/>
  <c r="C211" i="6"/>
  <c r="C209" i="6" s="1"/>
  <c r="S210" i="6"/>
  <c r="W207" i="6"/>
  <c r="S207" i="6"/>
  <c r="O207" i="6"/>
  <c r="K207" i="6"/>
  <c r="E207" i="6"/>
  <c r="J207" i="6" s="1"/>
  <c r="W205" i="6"/>
  <c r="S205" i="6"/>
  <c r="O205" i="6"/>
  <c r="K205" i="6"/>
  <c r="E205" i="6"/>
  <c r="J205" i="6" s="1"/>
  <c r="W203" i="6"/>
  <c r="S203" i="6"/>
  <c r="O203" i="6"/>
  <c r="K203" i="6"/>
  <c r="E203" i="6"/>
  <c r="J203" i="6" s="1"/>
  <c r="W201" i="6"/>
  <c r="S201" i="6"/>
  <c r="O201" i="6"/>
  <c r="K201" i="6"/>
  <c r="E201" i="6"/>
  <c r="J201" i="6" s="1"/>
  <c r="W200" i="6"/>
  <c r="S200" i="6"/>
  <c r="O200" i="6"/>
  <c r="K200" i="6"/>
  <c r="S199" i="6"/>
  <c r="I199" i="6"/>
  <c r="H199" i="6"/>
  <c r="G199" i="6"/>
  <c r="F199" i="6"/>
  <c r="D199" i="6"/>
  <c r="C199" i="6"/>
  <c r="W197" i="6"/>
  <c r="S197" i="6"/>
  <c r="O197" i="6"/>
  <c r="K197" i="6"/>
  <c r="E197" i="6"/>
  <c r="J197" i="6" s="1"/>
  <c r="P198" i="6" s="1"/>
  <c r="W195" i="6"/>
  <c r="S195" i="6"/>
  <c r="O195" i="6"/>
  <c r="K195" i="6"/>
  <c r="E195" i="6"/>
  <c r="J195" i="6" s="1"/>
  <c r="X196" i="6" s="1"/>
  <c r="W193" i="6"/>
  <c r="S193" i="6"/>
  <c r="O193" i="6"/>
  <c r="K193" i="6"/>
  <c r="E193" i="6"/>
  <c r="J193" i="6" s="1"/>
  <c r="P194" i="6" s="1"/>
  <c r="W191" i="6"/>
  <c r="S191" i="6"/>
  <c r="O191" i="6"/>
  <c r="K191" i="6"/>
  <c r="E191" i="6"/>
  <c r="J191" i="6" s="1"/>
  <c r="X192" i="6" s="1"/>
  <c r="W190" i="6"/>
  <c r="S190" i="6"/>
  <c r="O190" i="6"/>
  <c r="K190" i="6"/>
  <c r="I189" i="6"/>
  <c r="H189" i="6"/>
  <c r="G189" i="6"/>
  <c r="F189" i="6"/>
  <c r="D189" i="6"/>
  <c r="C189" i="6"/>
  <c r="W187" i="6"/>
  <c r="S187" i="6"/>
  <c r="O187" i="6"/>
  <c r="K187" i="6"/>
  <c r="E187" i="6"/>
  <c r="J187" i="6" s="1"/>
  <c r="W185" i="6"/>
  <c r="S185" i="6"/>
  <c r="O185" i="6"/>
  <c r="K185" i="6"/>
  <c r="K183" i="6" s="1"/>
  <c r="E185" i="6"/>
  <c r="J185" i="6" s="1"/>
  <c r="W184" i="6"/>
  <c r="S184" i="6"/>
  <c r="O184" i="6"/>
  <c r="K184" i="6"/>
  <c r="K182" i="6" s="1"/>
  <c r="I183" i="6"/>
  <c r="H183" i="6"/>
  <c r="G183" i="6"/>
  <c r="G181" i="6" s="1"/>
  <c r="F183" i="6"/>
  <c r="D183" i="6"/>
  <c r="C183" i="6"/>
  <c r="I181" i="6"/>
  <c r="W179" i="6"/>
  <c r="S179" i="6"/>
  <c r="O179" i="6"/>
  <c r="K179" i="6"/>
  <c r="E179" i="6"/>
  <c r="J179" i="6" s="1"/>
  <c r="P180" i="6" s="1"/>
  <c r="W177" i="6"/>
  <c r="S177" i="6"/>
  <c r="O177" i="6"/>
  <c r="K177" i="6"/>
  <c r="E177" i="6"/>
  <c r="J177" i="6" s="1"/>
  <c r="X178" i="6" s="1"/>
  <c r="W175" i="6"/>
  <c r="S175" i="6"/>
  <c r="O175" i="6"/>
  <c r="K175" i="6"/>
  <c r="E175" i="6"/>
  <c r="J175" i="6" s="1"/>
  <c r="W173" i="6"/>
  <c r="S173" i="6"/>
  <c r="O173" i="6"/>
  <c r="K173" i="6"/>
  <c r="E173" i="6"/>
  <c r="J173" i="6" s="1"/>
  <c r="W172" i="6"/>
  <c r="S172" i="6"/>
  <c r="O172" i="6"/>
  <c r="K172" i="6"/>
  <c r="I171" i="6"/>
  <c r="I31" i="6" s="1"/>
  <c r="H171" i="6"/>
  <c r="G171" i="6"/>
  <c r="F171" i="6"/>
  <c r="D171" i="6"/>
  <c r="C171" i="6"/>
  <c r="W169" i="6"/>
  <c r="S169" i="6"/>
  <c r="O169" i="6"/>
  <c r="O29" i="6" s="1"/>
  <c r="K169" i="6"/>
  <c r="E169" i="6"/>
  <c r="J169" i="6" s="1"/>
  <c r="P170" i="6" s="1"/>
  <c r="W167" i="6"/>
  <c r="S167" i="6"/>
  <c r="O167" i="6"/>
  <c r="K167" i="6"/>
  <c r="E167" i="6"/>
  <c r="W165" i="6"/>
  <c r="S165" i="6"/>
  <c r="O165" i="6"/>
  <c r="K165" i="6"/>
  <c r="E165" i="6"/>
  <c r="J165" i="6" s="1"/>
  <c r="P166" i="6" s="1"/>
  <c r="W163" i="6"/>
  <c r="S163" i="6"/>
  <c r="O163" i="6"/>
  <c r="K163" i="6"/>
  <c r="E163" i="6"/>
  <c r="J163" i="6" s="1"/>
  <c r="X164" i="6" s="1"/>
  <c r="W162" i="6"/>
  <c r="S162" i="6"/>
  <c r="O162" i="6"/>
  <c r="K162" i="6"/>
  <c r="I161" i="6"/>
  <c r="H161" i="6"/>
  <c r="G161" i="6"/>
  <c r="G153" i="6" s="1"/>
  <c r="F161" i="6"/>
  <c r="D161" i="6"/>
  <c r="E161" i="6" s="1"/>
  <c r="C161" i="6"/>
  <c r="W159" i="6"/>
  <c r="S159" i="6"/>
  <c r="O159" i="6"/>
  <c r="K159" i="6"/>
  <c r="E159" i="6"/>
  <c r="J159" i="6" s="1"/>
  <c r="W157" i="6"/>
  <c r="S157" i="6"/>
  <c r="O157" i="6"/>
  <c r="K157" i="6"/>
  <c r="J157" i="6"/>
  <c r="E157" i="6"/>
  <c r="W156" i="6"/>
  <c r="S156" i="6"/>
  <c r="O156" i="6"/>
  <c r="K156" i="6"/>
  <c r="I155" i="6"/>
  <c r="H155" i="6"/>
  <c r="G155" i="6"/>
  <c r="F155" i="6"/>
  <c r="D155" i="6"/>
  <c r="C155" i="6"/>
  <c r="W151" i="6"/>
  <c r="S151" i="6"/>
  <c r="O151" i="6"/>
  <c r="K151" i="6"/>
  <c r="E151" i="6"/>
  <c r="J151" i="6" s="1"/>
  <c r="T152" i="6" s="1"/>
  <c r="W149" i="6"/>
  <c r="S149" i="6"/>
  <c r="O149" i="6"/>
  <c r="K149" i="6"/>
  <c r="E149" i="6"/>
  <c r="W147" i="6"/>
  <c r="S147" i="6"/>
  <c r="O147" i="6"/>
  <c r="K147" i="6"/>
  <c r="E147" i="6"/>
  <c r="J147" i="6" s="1"/>
  <c r="X148" i="6" s="1"/>
  <c r="W145" i="6"/>
  <c r="S145" i="6"/>
  <c r="O145" i="6"/>
  <c r="K145" i="6"/>
  <c r="E145" i="6"/>
  <c r="J145" i="6" s="1"/>
  <c r="L146" i="6" s="1"/>
  <c r="W144" i="6"/>
  <c r="S144" i="6"/>
  <c r="O144" i="6"/>
  <c r="K144" i="6"/>
  <c r="S143" i="6"/>
  <c r="I143" i="6"/>
  <c r="H143" i="6"/>
  <c r="G143" i="6"/>
  <c r="F143" i="6"/>
  <c r="D143" i="6"/>
  <c r="C143" i="6"/>
  <c r="E143" i="6" s="1"/>
  <c r="W141" i="6"/>
  <c r="S141" i="6"/>
  <c r="O141" i="6"/>
  <c r="K141" i="6"/>
  <c r="E141" i="6"/>
  <c r="J141" i="6" s="1"/>
  <c r="P142" i="6" s="1"/>
  <c r="W139" i="6"/>
  <c r="S139" i="6"/>
  <c r="O139" i="6"/>
  <c r="K139" i="6"/>
  <c r="E139" i="6"/>
  <c r="J139" i="6" s="1"/>
  <c r="W137" i="6"/>
  <c r="S137" i="6"/>
  <c r="O137" i="6"/>
  <c r="K137" i="6"/>
  <c r="E137" i="6"/>
  <c r="J137" i="6" s="1"/>
  <c r="W135" i="6"/>
  <c r="S135" i="6"/>
  <c r="O135" i="6"/>
  <c r="K135" i="6"/>
  <c r="J135" i="6"/>
  <c r="X136" i="6" s="1"/>
  <c r="E135" i="6"/>
  <c r="W134" i="6"/>
  <c r="S134" i="6"/>
  <c r="O134" i="6"/>
  <c r="O22" i="6" s="1"/>
  <c r="K134" i="6"/>
  <c r="I133" i="6"/>
  <c r="H133" i="6"/>
  <c r="G133" i="6"/>
  <c r="F133" i="6"/>
  <c r="D133" i="6"/>
  <c r="C133" i="6"/>
  <c r="W131" i="6"/>
  <c r="S131" i="6"/>
  <c r="O131" i="6"/>
  <c r="K131" i="6"/>
  <c r="E131" i="6"/>
  <c r="J131" i="6" s="1"/>
  <c r="P132" i="6" s="1"/>
  <c r="W129" i="6"/>
  <c r="W127" i="6" s="1"/>
  <c r="S129" i="6"/>
  <c r="O129" i="6"/>
  <c r="K129" i="6"/>
  <c r="K127" i="6" s="1"/>
  <c r="E129" i="6"/>
  <c r="W128" i="6"/>
  <c r="S128" i="6"/>
  <c r="O128" i="6"/>
  <c r="K128" i="6"/>
  <c r="I127" i="6"/>
  <c r="H127" i="6"/>
  <c r="G127" i="6"/>
  <c r="F127" i="6"/>
  <c r="D127" i="6"/>
  <c r="C127" i="6"/>
  <c r="C125" i="6" s="1"/>
  <c r="K126" i="6"/>
  <c r="W123" i="6"/>
  <c r="S123" i="6"/>
  <c r="O123" i="6"/>
  <c r="K123" i="6"/>
  <c r="E123" i="6"/>
  <c r="J123" i="6" s="1"/>
  <c r="W121" i="6"/>
  <c r="S121" i="6"/>
  <c r="O121" i="6"/>
  <c r="K121" i="6"/>
  <c r="E121" i="6"/>
  <c r="J121" i="6" s="1"/>
  <c r="W119" i="6"/>
  <c r="W115" i="6" s="1"/>
  <c r="S119" i="6"/>
  <c r="O119" i="6"/>
  <c r="K119" i="6"/>
  <c r="E119" i="6"/>
  <c r="J119" i="6" s="1"/>
  <c r="P120" i="6" s="1"/>
  <c r="W117" i="6"/>
  <c r="S117" i="6"/>
  <c r="O117" i="6"/>
  <c r="K117" i="6"/>
  <c r="E117" i="6"/>
  <c r="W116" i="6"/>
  <c r="S116" i="6"/>
  <c r="O116" i="6"/>
  <c r="K116" i="6"/>
  <c r="I115" i="6"/>
  <c r="H115" i="6"/>
  <c r="G115" i="6"/>
  <c r="F115" i="6"/>
  <c r="D115" i="6"/>
  <c r="C115" i="6"/>
  <c r="C97" i="6" s="1"/>
  <c r="W113" i="6"/>
  <c r="S113" i="6"/>
  <c r="O113" i="6"/>
  <c r="K113" i="6"/>
  <c r="K29" i="6" s="1"/>
  <c r="E113" i="6"/>
  <c r="J113" i="6" s="1"/>
  <c r="W111" i="6"/>
  <c r="S111" i="6"/>
  <c r="O111" i="6"/>
  <c r="O27" i="6" s="1"/>
  <c r="K111" i="6"/>
  <c r="E111" i="6"/>
  <c r="J111" i="6" s="1"/>
  <c r="X112" i="6" s="1"/>
  <c r="W109" i="6"/>
  <c r="S109" i="6"/>
  <c r="O109" i="6"/>
  <c r="K109" i="6"/>
  <c r="E109" i="6"/>
  <c r="J109" i="6" s="1"/>
  <c r="W107" i="6"/>
  <c r="W23" i="6" s="1"/>
  <c r="S107" i="6"/>
  <c r="O107" i="6"/>
  <c r="K107" i="6"/>
  <c r="E107" i="6"/>
  <c r="J107" i="6" s="1"/>
  <c r="W106" i="6"/>
  <c r="S106" i="6"/>
  <c r="O106" i="6"/>
  <c r="K106" i="6"/>
  <c r="I105" i="6"/>
  <c r="H105" i="6"/>
  <c r="G105" i="6"/>
  <c r="F105" i="6"/>
  <c r="D105" i="6"/>
  <c r="C105" i="6"/>
  <c r="W103" i="6"/>
  <c r="S103" i="6"/>
  <c r="O103" i="6"/>
  <c r="K103" i="6"/>
  <c r="E103" i="6"/>
  <c r="J103" i="6" s="1"/>
  <c r="P104" i="6" s="1"/>
  <c r="W101" i="6"/>
  <c r="S101" i="6"/>
  <c r="O101" i="6"/>
  <c r="K101" i="6"/>
  <c r="E101" i="6"/>
  <c r="J101" i="6" s="1"/>
  <c r="X102" i="6" s="1"/>
  <c r="W100" i="6"/>
  <c r="S100" i="6"/>
  <c r="O100" i="6"/>
  <c r="K100" i="6"/>
  <c r="I99" i="6"/>
  <c r="H99" i="6"/>
  <c r="G99" i="6"/>
  <c r="F99" i="6"/>
  <c r="D99" i="6"/>
  <c r="C99" i="6"/>
  <c r="W98" i="6"/>
  <c r="F97" i="6"/>
  <c r="W95" i="6"/>
  <c r="S95" i="6"/>
  <c r="O95" i="6"/>
  <c r="K95" i="6"/>
  <c r="E95" i="6"/>
  <c r="W93" i="6"/>
  <c r="S93" i="6"/>
  <c r="O93" i="6"/>
  <c r="K93" i="6"/>
  <c r="E93" i="6"/>
  <c r="J93" i="6" s="1"/>
  <c r="X94" i="6" s="1"/>
  <c r="W91" i="6"/>
  <c r="S91" i="6"/>
  <c r="O91" i="6"/>
  <c r="K91" i="6"/>
  <c r="E91" i="6"/>
  <c r="J91" i="6" s="1"/>
  <c r="P92" i="6" s="1"/>
  <c r="W89" i="6"/>
  <c r="S89" i="6"/>
  <c r="O89" i="6"/>
  <c r="K89" i="6"/>
  <c r="E89" i="6"/>
  <c r="J89" i="6" s="1"/>
  <c r="X90" i="6" s="1"/>
  <c r="W88" i="6"/>
  <c r="S88" i="6"/>
  <c r="O88" i="6"/>
  <c r="K88" i="6"/>
  <c r="I87" i="6"/>
  <c r="H87" i="6"/>
  <c r="G87" i="6"/>
  <c r="F87" i="6"/>
  <c r="D87" i="6"/>
  <c r="C87" i="6"/>
  <c r="W85" i="6"/>
  <c r="S85" i="6"/>
  <c r="O85" i="6"/>
  <c r="K85" i="6"/>
  <c r="E85" i="6"/>
  <c r="W83" i="6"/>
  <c r="S83" i="6"/>
  <c r="O83" i="6"/>
  <c r="K83" i="6"/>
  <c r="E83" i="6"/>
  <c r="J83" i="6" s="1"/>
  <c r="W81" i="6"/>
  <c r="S81" i="6"/>
  <c r="O81" i="6"/>
  <c r="K81" i="6"/>
  <c r="E81" i="6"/>
  <c r="W79" i="6"/>
  <c r="S79" i="6"/>
  <c r="O79" i="6"/>
  <c r="K79" i="6"/>
  <c r="E79" i="6"/>
  <c r="J79" i="6" s="1"/>
  <c r="X80" i="6" s="1"/>
  <c r="W78" i="6"/>
  <c r="S78" i="6"/>
  <c r="O78" i="6"/>
  <c r="K78" i="6"/>
  <c r="K22" i="6" s="1"/>
  <c r="I77" i="6"/>
  <c r="H77" i="6"/>
  <c r="G77" i="6"/>
  <c r="F77" i="6"/>
  <c r="D77" i="6"/>
  <c r="C77" i="6"/>
  <c r="W75" i="6"/>
  <c r="S75" i="6"/>
  <c r="O75" i="6"/>
  <c r="K75" i="6"/>
  <c r="E75" i="6"/>
  <c r="J75" i="6" s="1"/>
  <c r="P76" i="6" s="1"/>
  <c r="W73" i="6"/>
  <c r="W17" i="6" s="1"/>
  <c r="S73" i="6"/>
  <c r="O73" i="6"/>
  <c r="K73" i="6"/>
  <c r="E73" i="6"/>
  <c r="J73" i="6" s="1"/>
  <c r="X74" i="6" s="1"/>
  <c r="W72" i="6"/>
  <c r="S72" i="6"/>
  <c r="S70" i="6" s="1"/>
  <c r="O72" i="6"/>
  <c r="K72" i="6"/>
  <c r="K71" i="6"/>
  <c r="I71" i="6"/>
  <c r="I69" i="6" s="1"/>
  <c r="H71" i="6"/>
  <c r="G71" i="6"/>
  <c r="F71" i="6"/>
  <c r="D71" i="6"/>
  <c r="D69" i="6" s="1"/>
  <c r="C71" i="6"/>
  <c r="K70" i="6"/>
  <c r="C69" i="6"/>
  <c r="W67" i="6"/>
  <c r="S67" i="6"/>
  <c r="O67" i="6"/>
  <c r="K67" i="6"/>
  <c r="E67" i="6"/>
  <c r="J67" i="6" s="1"/>
  <c r="P68" i="6" s="1"/>
  <c r="W65" i="6"/>
  <c r="S65" i="6"/>
  <c r="O65" i="6"/>
  <c r="K65" i="6"/>
  <c r="E65" i="6"/>
  <c r="J65" i="6" s="1"/>
  <c r="X66" i="6" s="1"/>
  <c r="W63" i="6"/>
  <c r="W35" i="6" s="1"/>
  <c r="S63" i="6"/>
  <c r="O63" i="6"/>
  <c r="K63" i="6"/>
  <c r="E63" i="6"/>
  <c r="J63" i="6" s="1"/>
  <c r="P64" i="6" s="1"/>
  <c r="W61" i="6"/>
  <c r="S61" i="6"/>
  <c r="S59" i="6" s="1"/>
  <c r="O61" i="6"/>
  <c r="K61" i="6"/>
  <c r="E61" i="6"/>
  <c r="J61" i="6" s="1"/>
  <c r="X62" i="6" s="1"/>
  <c r="W60" i="6"/>
  <c r="S60" i="6"/>
  <c r="O60" i="6"/>
  <c r="K60" i="6"/>
  <c r="K59" i="6"/>
  <c r="I59" i="6"/>
  <c r="H59" i="6"/>
  <c r="G59" i="6"/>
  <c r="F59" i="6"/>
  <c r="D59" i="6"/>
  <c r="C59" i="6"/>
  <c r="W57" i="6"/>
  <c r="S57" i="6"/>
  <c r="T57" i="6" s="1"/>
  <c r="O57" i="6"/>
  <c r="K57" i="6"/>
  <c r="E57" i="6"/>
  <c r="J57" i="6" s="1"/>
  <c r="L57" i="6" s="1"/>
  <c r="W55" i="6"/>
  <c r="S55" i="6"/>
  <c r="O55" i="6"/>
  <c r="K55" i="6"/>
  <c r="E55" i="6"/>
  <c r="J55" i="6" s="1"/>
  <c r="X56" i="6" s="1"/>
  <c r="J53" i="6"/>
  <c r="W51" i="6"/>
  <c r="S51" i="6"/>
  <c r="O51" i="6"/>
  <c r="O23" i="6" s="1"/>
  <c r="K51" i="6"/>
  <c r="K49" i="6" s="1"/>
  <c r="E51" i="6"/>
  <c r="J51" i="6" s="1"/>
  <c r="X52" i="6" s="1"/>
  <c r="S42" i="6"/>
  <c r="K50" i="6"/>
  <c r="I49" i="6"/>
  <c r="H49" i="6"/>
  <c r="G49" i="6"/>
  <c r="F49" i="6"/>
  <c r="C49" i="6"/>
  <c r="W47" i="6"/>
  <c r="S47" i="6"/>
  <c r="O47" i="6"/>
  <c r="K47" i="6"/>
  <c r="E47" i="6"/>
  <c r="J47" i="6" s="1"/>
  <c r="W45" i="6"/>
  <c r="S45" i="6"/>
  <c r="O45" i="6"/>
  <c r="K45" i="6"/>
  <c r="K43" i="6" s="1"/>
  <c r="E45" i="6"/>
  <c r="J45" i="6" s="1"/>
  <c r="P46" i="6" s="1"/>
  <c r="W44" i="6"/>
  <c r="S44" i="6"/>
  <c r="O44" i="6"/>
  <c r="O42" i="6" s="1"/>
  <c r="K44" i="6"/>
  <c r="K42" i="6" s="1"/>
  <c r="I43" i="6"/>
  <c r="H43" i="6"/>
  <c r="H41" i="6" s="1"/>
  <c r="G43" i="6"/>
  <c r="F43" i="6"/>
  <c r="D43" i="6"/>
  <c r="C43" i="6"/>
  <c r="E43" i="6" s="1"/>
  <c r="W40" i="6"/>
  <c r="S40" i="6"/>
  <c r="O40" i="6"/>
  <c r="K40" i="6"/>
  <c r="I39" i="6"/>
  <c r="H39" i="6"/>
  <c r="G39" i="6"/>
  <c r="F39" i="6"/>
  <c r="D39" i="6"/>
  <c r="C39" i="6"/>
  <c r="W38" i="6"/>
  <c r="S38" i="6"/>
  <c r="O38" i="6"/>
  <c r="K38" i="6"/>
  <c r="I37" i="6"/>
  <c r="H37" i="6"/>
  <c r="G37" i="6"/>
  <c r="F37" i="6"/>
  <c r="D37" i="6"/>
  <c r="C37" i="6"/>
  <c r="W36" i="6"/>
  <c r="S36" i="6"/>
  <c r="O36" i="6"/>
  <c r="K36" i="6"/>
  <c r="I35" i="6"/>
  <c r="H35" i="6"/>
  <c r="G35" i="6"/>
  <c r="F35" i="6"/>
  <c r="D35" i="6"/>
  <c r="C35" i="6"/>
  <c r="W34" i="6"/>
  <c r="S34" i="6"/>
  <c r="O34" i="6"/>
  <c r="K34" i="6"/>
  <c r="I33" i="6"/>
  <c r="H33" i="6"/>
  <c r="G33" i="6"/>
  <c r="F33" i="6"/>
  <c r="D33" i="6"/>
  <c r="C33" i="6"/>
  <c r="S32" i="6"/>
  <c r="W30" i="6"/>
  <c r="S30" i="6"/>
  <c r="O30" i="6"/>
  <c r="K30" i="6"/>
  <c r="I29" i="6"/>
  <c r="H29" i="6"/>
  <c r="G29" i="6"/>
  <c r="F29" i="6"/>
  <c r="D29" i="6"/>
  <c r="C29" i="6"/>
  <c r="W28" i="6"/>
  <c r="S28" i="6"/>
  <c r="O28" i="6"/>
  <c r="K28" i="6"/>
  <c r="I27" i="6"/>
  <c r="H27" i="6"/>
  <c r="G27" i="6"/>
  <c r="F27" i="6"/>
  <c r="D27" i="6"/>
  <c r="C27" i="6"/>
  <c r="K26" i="6"/>
  <c r="O25" i="6"/>
  <c r="I25" i="6"/>
  <c r="H25" i="6"/>
  <c r="G25" i="6"/>
  <c r="F25" i="6"/>
  <c r="D25" i="6"/>
  <c r="W24" i="6"/>
  <c r="S24" i="6"/>
  <c r="O24" i="6"/>
  <c r="K24" i="6"/>
  <c r="I23" i="6"/>
  <c r="H23" i="6"/>
  <c r="G23" i="6"/>
  <c r="F23" i="6"/>
  <c r="D23" i="6"/>
  <c r="C23" i="6"/>
  <c r="W20" i="6"/>
  <c r="S20" i="6"/>
  <c r="O20" i="6"/>
  <c r="K20" i="6"/>
  <c r="I19" i="6"/>
  <c r="H19" i="6"/>
  <c r="G19" i="6"/>
  <c r="F19" i="6"/>
  <c r="E19" i="6"/>
  <c r="D19" i="6"/>
  <c r="C19" i="6"/>
  <c r="W18" i="6"/>
  <c r="S18" i="6"/>
  <c r="O18" i="6"/>
  <c r="K18" i="6"/>
  <c r="K17" i="6"/>
  <c r="I17" i="6"/>
  <c r="H17" i="6"/>
  <c r="G17" i="6"/>
  <c r="F17" i="6"/>
  <c r="D17" i="6"/>
  <c r="C17" i="6"/>
  <c r="S16" i="6"/>
  <c r="W599" i="5"/>
  <c r="S599" i="5"/>
  <c r="O599" i="5"/>
  <c r="K599" i="5"/>
  <c r="E599" i="5"/>
  <c r="J599" i="5" s="1"/>
  <c r="W597" i="5"/>
  <c r="S597" i="5"/>
  <c r="O597" i="5"/>
  <c r="K597" i="5"/>
  <c r="E597" i="5"/>
  <c r="J597" i="5" s="1"/>
  <c r="W595" i="5"/>
  <c r="S595" i="5"/>
  <c r="S591" i="5" s="1"/>
  <c r="O595" i="5"/>
  <c r="K595" i="5"/>
  <c r="E595" i="5"/>
  <c r="J595" i="5" s="1"/>
  <c r="W593" i="5"/>
  <c r="S593" i="5"/>
  <c r="O593" i="5"/>
  <c r="O591" i="5" s="1"/>
  <c r="K593" i="5"/>
  <c r="E593" i="5"/>
  <c r="J593" i="5" s="1"/>
  <c r="W592" i="5"/>
  <c r="S592" i="5"/>
  <c r="O592" i="5"/>
  <c r="K592" i="5"/>
  <c r="I591" i="5"/>
  <c r="H591" i="5"/>
  <c r="G591" i="5"/>
  <c r="F591" i="5"/>
  <c r="D591" i="5"/>
  <c r="C591" i="5"/>
  <c r="W589" i="5"/>
  <c r="S589" i="5"/>
  <c r="O589" i="5"/>
  <c r="K589" i="5"/>
  <c r="E589" i="5"/>
  <c r="J589" i="5" s="1"/>
  <c r="W587" i="5"/>
  <c r="S587" i="5"/>
  <c r="O587" i="5"/>
  <c r="K587" i="5"/>
  <c r="E587" i="5"/>
  <c r="J587" i="5" s="1"/>
  <c r="W585" i="5"/>
  <c r="S585" i="5"/>
  <c r="O585" i="5"/>
  <c r="K585" i="5"/>
  <c r="E585" i="5"/>
  <c r="J585" i="5" s="1"/>
  <c r="W583" i="5"/>
  <c r="S583" i="5"/>
  <c r="O583" i="5"/>
  <c r="K583" i="5"/>
  <c r="E583" i="5"/>
  <c r="J583" i="5" s="1"/>
  <c r="W582" i="5"/>
  <c r="S582" i="5"/>
  <c r="O582" i="5"/>
  <c r="K582" i="5"/>
  <c r="I581" i="5"/>
  <c r="H581" i="5"/>
  <c r="G581" i="5"/>
  <c r="F581" i="5"/>
  <c r="D581" i="5"/>
  <c r="C581" i="5"/>
  <c r="W579" i="5"/>
  <c r="S579" i="5"/>
  <c r="O579" i="5"/>
  <c r="K579" i="5"/>
  <c r="E579" i="5"/>
  <c r="J579" i="5" s="1"/>
  <c r="T580" i="5" s="1"/>
  <c r="W577" i="5"/>
  <c r="S577" i="5"/>
  <c r="O577" i="5"/>
  <c r="K577" i="5"/>
  <c r="E577" i="5"/>
  <c r="J577" i="5" s="1"/>
  <c r="L578" i="5" s="1"/>
  <c r="W576" i="5"/>
  <c r="S576" i="5"/>
  <c r="O576" i="5"/>
  <c r="K576" i="5"/>
  <c r="K574" i="5" s="1"/>
  <c r="I575" i="5"/>
  <c r="H575" i="5"/>
  <c r="H573" i="5" s="1"/>
  <c r="G575" i="5"/>
  <c r="F575" i="5"/>
  <c r="D575" i="5"/>
  <c r="C575" i="5"/>
  <c r="W571" i="5"/>
  <c r="S571" i="5"/>
  <c r="O571" i="5"/>
  <c r="K571" i="5"/>
  <c r="E571" i="5"/>
  <c r="J571" i="5" s="1"/>
  <c r="T572" i="5" s="1"/>
  <c r="W569" i="5"/>
  <c r="S569" i="5"/>
  <c r="O569" i="5"/>
  <c r="K569" i="5"/>
  <c r="E569" i="5"/>
  <c r="J569" i="5" s="1"/>
  <c r="L570" i="5" s="1"/>
  <c r="W567" i="5"/>
  <c r="S567" i="5"/>
  <c r="O567" i="5"/>
  <c r="K567" i="5"/>
  <c r="E567" i="5"/>
  <c r="J567" i="5" s="1"/>
  <c r="T568" i="5" s="1"/>
  <c r="W565" i="5"/>
  <c r="S565" i="5"/>
  <c r="O565" i="5"/>
  <c r="O563" i="5" s="1"/>
  <c r="K565" i="5"/>
  <c r="E565" i="5"/>
  <c r="J565" i="5" s="1"/>
  <c r="W564" i="5"/>
  <c r="S564" i="5"/>
  <c r="O564" i="5"/>
  <c r="K564" i="5"/>
  <c r="I563" i="5"/>
  <c r="H563" i="5"/>
  <c r="G563" i="5"/>
  <c r="F563" i="5"/>
  <c r="D563" i="5"/>
  <c r="C563" i="5"/>
  <c r="W561" i="5"/>
  <c r="S561" i="5"/>
  <c r="O561" i="5"/>
  <c r="K561" i="5"/>
  <c r="E561" i="5"/>
  <c r="J561" i="5" s="1"/>
  <c r="T562" i="5" s="1"/>
  <c r="W559" i="5"/>
  <c r="S559" i="5"/>
  <c r="O559" i="5"/>
  <c r="K559" i="5"/>
  <c r="E559" i="5"/>
  <c r="J559" i="5" s="1"/>
  <c r="W557" i="5"/>
  <c r="S557" i="5"/>
  <c r="O557" i="5"/>
  <c r="K557" i="5"/>
  <c r="E557" i="5"/>
  <c r="J557" i="5" s="1"/>
  <c r="W555" i="5"/>
  <c r="S555" i="5"/>
  <c r="O555" i="5"/>
  <c r="K555" i="5"/>
  <c r="E555" i="5"/>
  <c r="J555" i="5" s="1"/>
  <c r="W554" i="5"/>
  <c r="S554" i="5"/>
  <c r="O554" i="5"/>
  <c r="K554" i="5"/>
  <c r="I553" i="5"/>
  <c r="H553" i="5"/>
  <c r="G553" i="5"/>
  <c r="F553" i="5"/>
  <c r="D553" i="5"/>
  <c r="C553" i="5"/>
  <c r="W551" i="5"/>
  <c r="S551" i="5"/>
  <c r="O551" i="5"/>
  <c r="K551" i="5"/>
  <c r="E551" i="5"/>
  <c r="J551" i="5" s="1"/>
  <c r="X552" i="5" s="1"/>
  <c r="W549" i="5"/>
  <c r="S549" i="5"/>
  <c r="O549" i="5"/>
  <c r="K549" i="5"/>
  <c r="E549" i="5"/>
  <c r="J549" i="5" s="1"/>
  <c r="W548" i="5"/>
  <c r="S548" i="5"/>
  <c r="O548" i="5"/>
  <c r="K548" i="5"/>
  <c r="I547" i="5"/>
  <c r="H547" i="5"/>
  <c r="G547" i="5"/>
  <c r="F547" i="5"/>
  <c r="D547" i="5"/>
  <c r="C547" i="5"/>
  <c r="W543" i="5"/>
  <c r="S543" i="5"/>
  <c r="O543" i="5"/>
  <c r="K543" i="5"/>
  <c r="E543" i="5"/>
  <c r="J543" i="5" s="1"/>
  <c r="W541" i="5"/>
  <c r="S541" i="5"/>
  <c r="O541" i="5"/>
  <c r="K541" i="5"/>
  <c r="E541" i="5"/>
  <c r="J541" i="5" s="1"/>
  <c r="W539" i="5"/>
  <c r="S539" i="5"/>
  <c r="O539" i="5"/>
  <c r="K539" i="5"/>
  <c r="E539" i="5"/>
  <c r="J539" i="5" s="1"/>
  <c r="P540" i="5" s="1"/>
  <c r="W537" i="5"/>
  <c r="S537" i="5"/>
  <c r="S535" i="5" s="1"/>
  <c r="O537" i="5"/>
  <c r="K537" i="5"/>
  <c r="E537" i="5"/>
  <c r="J537" i="5" s="1"/>
  <c r="P538" i="5" s="1"/>
  <c r="W536" i="5"/>
  <c r="S536" i="5"/>
  <c r="O536" i="5"/>
  <c r="K536" i="5"/>
  <c r="I535" i="5"/>
  <c r="H535" i="5"/>
  <c r="G535" i="5"/>
  <c r="F535" i="5"/>
  <c r="D535" i="5"/>
  <c r="C535" i="5"/>
  <c r="W533" i="5"/>
  <c r="S533" i="5"/>
  <c r="O533" i="5"/>
  <c r="K533" i="5"/>
  <c r="E533" i="5"/>
  <c r="J533" i="5" s="1"/>
  <c r="T534" i="5" s="1"/>
  <c r="W531" i="5"/>
  <c r="S531" i="5"/>
  <c r="O531" i="5"/>
  <c r="K531" i="5"/>
  <c r="E531" i="5"/>
  <c r="J531" i="5" s="1"/>
  <c r="W529" i="5"/>
  <c r="S529" i="5"/>
  <c r="O529" i="5"/>
  <c r="K529" i="5"/>
  <c r="E529" i="5"/>
  <c r="J529" i="5" s="1"/>
  <c r="W527" i="5"/>
  <c r="S527" i="5"/>
  <c r="O527" i="5"/>
  <c r="K527" i="5"/>
  <c r="E527" i="5"/>
  <c r="J527" i="5" s="1"/>
  <c r="L528" i="5" s="1"/>
  <c r="W526" i="5"/>
  <c r="S526" i="5"/>
  <c r="O526" i="5"/>
  <c r="K526" i="5"/>
  <c r="I525" i="5"/>
  <c r="H525" i="5"/>
  <c r="G525" i="5"/>
  <c r="F525" i="5"/>
  <c r="D525" i="5"/>
  <c r="C525" i="5"/>
  <c r="W523" i="5"/>
  <c r="S523" i="5"/>
  <c r="O523" i="5"/>
  <c r="K523" i="5"/>
  <c r="E523" i="5"/>
  <c r="J523" i="5" s="1"/>
  <c r="W521" i="5"/>
  <c r="S521" i="5"/>
  <c r="O521" i="5"/>
  <c r="K521" i="5"/>
  <c r="E521" i="5"/>
  <c r="J521" i="5" s="1"/>
  <c r="W520" i="5"/>
  <c r="S520" i="5"/>
  <c r="O520" i="5"/>
  <c r="K520" i="5"/>
  <c r="I519" i="5"/>
  <c r="H519" i="5"/>
  <c r="G519" i="5"/>
  <c r="F519" i="5"/>
  <c r="D519" i="5"/>
  <c r="C519" i="5"/>
  <c r="W515" i="5"/>
  <c r="S515" i="5"/>
  <c r="O515" i="5"/>
  <c r="K515" i="5"/>
  <c r="E515" i="5"/>
  <c r="J515" i="5" s="1"/>
  <c r="X516" i="5" s="1"/>
  <c r="W513" i="5"/>
  <c r="S513" i="5"/>
  <c r="O513" i="5"/>
  <c r="K513" i="5"/>
  <c r="E513" i="5"/>
  <c r="J513" i="5" s="1"/>
  <c r="P514" i="5" s="1"/>
  <c r="W511" i="5"/>
  <c r="S511" i="5"/>
  <c r="O511" i="5"/>
  <c r="K511" i="5"/>
  <c r="E511" i="5"/>
  <c r="J511" i="5" s="1"/>
  <c r="P512" i="5" s="1"/>
  <c r="W509" i="5"/>
  <c r="S509" i="5"/>
  <c r="O509" i="5"/>
  <c r="K509" i="5"/>
  <c r="E509" i="5"/>
  <c r="J509" i="5" s="1"/>
  <c r="X510" i="5" s="1"/>
  <c r="W508" i="5"/>
  <c r="S508" i="5"/>
  <c r="O508" i="5"/>
  <c r="K508" i="5"/>
  <c r="I507" i="5"/>
  <c r="H507" i="5"/>
  <c r="G507" i="5"/>
  <c r="F507" i="5"/>
  <c r="D507" i="5"/>
  <c r="C507" i="5"/>
  <c r="C31" i="5" s="1"/>
  <c r="W505" i="5"/>
  <c r="S505" i="5"/>
  <c r="O505" i="5"/>
  <c r="K505" i="5"/>
  <c r="E505" i="5"/>
  <c r="J505" i="5" s="1"/>
  <c r="T506" i="5" s="1"/>
  <c r="W503" i="5"/>
  <c r="S503" i="5"/>
  <c r="O503" i="5"/>
  <c r="K503" i="5"/>
  <c r="E503" i="5"/>
  <c r="J503" i="5" s="1"/>
  <c r="W501" i="5"/>
  <c r="S501" i="5"/>
  <c r="S25" i="5" s="1"/>
  <c r="O501" i="5"/>
  <c r="K501" i="5"/>
  <c r="E501" i="5"/>
  <c r="J501" i="5" s="1"/>
  <c r="W499" i="5"/>
  <c r="S499" i="5"/>
  <c r="O499" i="5"/>
  <c r="K499" i="5"/>
  <c r="E499" i="5"/>
  <c r="J499" i="5" s="1"/>
  <c r="W498" i="5"/>
  <c r="S498" i="5"/>
  <c r="O498" i="5"/>
  <c r="K498" i="5"/>
  <c r="I497" i="5"/>
  <c r="H497" i="5"/>
  <c r="G497" i="5"/>
  <c r="F497" i="5"/>
  <c r="D497" i="5"/>
  <c r="C497" i="5"/>
  <c r="W495" i="5"/>
  <c r="S495" i="5"/>
  <c r="O495" i="5"/>
  <c r="K495" i="5"/>
  <c r="E495" i="5"/>
  <c r="J495" i="5" s="1"/>
  <c r="P496" i="5" s="1"/>
  <c r="W493" i="5"/>
  <c r="S493" i="5"/>
  <c r="O493" i="5"/>
  <c r="K493" i="5"/>
  <c r="E493" i="5"/>
  <c r="J493" i="5" s="1"/>
  <c r="W492" i="5"/>
  <c r="S492" i="5"/>
  <c r="O492" i="5"/>
  <c r="K492" i="5"/>
  <c r="I491" i="5"/>
  <c r="H491" i="5"/>
  <c r="G491" i="5"/>
  <c r="F491" i="5"/>
  <c r="D491" i="5"/>
  <c r="C491" i="5"/>
  <c r="W487" i="5"/>
  <c r="S487" i="5"/>
  <c r="O487" i="5"/>
  <c r="K487" i="5"/>
  <c r="E487" i="5"/>
  <c r="J487" i="5" s="1"/>
  <c r="X488" i="5" s="1"/>
  <c r="W485" i="5"/>
  <c r="S485" i="5"/>
  <c r="O485" i="5"/>
  <c r="K485" i="5"/>
  <c r="E485" i="5"/>
  <c r="J485" i="5" s="1"/>
  <c r="W483" i="5"/>
  <c r="S483" i="5"/>
  <c r="O483" i="5"/>
  <c r="K483" i="5"/>
  <c r="E483" i="5"/>
  <c r="J483" i="5" s="1"/>
  <c r="P484" i="5" s="1"/>
  <c r="W481" i="5"/>
  <c r="S481" i="5"/>
  <c r="O481" i="5"/>
  <c r="K481" i="5"/>
  <c r="E481" i="5"/>
  <c r="J481" i="5" s="1"/>
  <c r="W480" i="5"/>
  <c r="S480" i="5"/>
  <c r="O480" i="5"/>
  <c r="K480" i="5"/>
  <c r="S479" i="5"/>
  <c r="I479" i="5"/>
  <c r="H479" i="5"/>
  <c r="G479" i="5"/>
  <c r="F479" i="5"/>
  <c r="D479" i="5"/>
  <c r="C479" i="5"/>
  <c r="W477" i="5"/>
  <c r="S477" i="5"/>
  <c r="O477" i="5"/>
  <c r="K477" i="5"/>
  <c r="E477" i="5"/>
  <c r="J477" i="5" s="1"/>
  <c r="W475" i="5"/>
  <c r="S475" i="5"/>
  <c r="O475" i="5"/>
  <c r="K475" i="5"/>
  <c r="E475" i="5"/>
  <c r="J475" i="5" s="1"/>
  <c r="W473" i="5"/>
  <c r="S473" i="5"/>
  <c r="O473" i="5"/>
  <c r="K473" i="5"/>
  <c r="E473" i="5"/>
  <c r="J473" i="5" s="1"/>
  <c r="W471" i="5"/>
  <c r="S471" i="5"/>
  <c r="O471" i="5"/>
  <c r="K471" i="5"/>
  <c r="E471" i="5"/>
  <c r="J471" i="5" s="1"/>
  <c r="L472" i="5" s="1"/>
  <c r="W470" i="5"/>
  <c r="S470" i="5"/>
  <c r="O470" i="5"/>
  <c r="K470" i="5"/>
  <c r="I469" i="5"/>
  <c r="H469" i="5"/>
  <c r="G469" i="5"/>
  <c r="F469" i="5"/>
  <c r="D469" i="5"/>
  <c r="C469" i="5"/>
  <c r="W467" i="5"/>
  <c r="S467" i="5"/>
  <c r="O467" i="5"/>
  <c r="K467" i="5"/>
  <c r="E467" i="5"/>
  <c r="J467" i="5" s="1"/>
  <c r="T468" i="5" s="1"/>
  <c r="W465" i="5"/>
  <c r="S465" i="5"/>
  <c r="O465" i="5"/>
  <c r="K465" i="5"/>
  <c r="E465" i="5"/>
  <c r="J465" i="5" s="1"/>
  <c r="T466" i="5" s="1"/>
  <c r="W464" i="5"/>
  <c r="S464" i="5"/>
  <c r="O464" i="5"/>
  <c r="K464" i="5"/>
  <c r="I463" i="5"/>
  <c r="H463" i="5"/>
  <c r="G463" i="5"/>
  <c r="F463" i="5"/>
  <c r="D463" i="5"/>
  <c r="C463" i="5"/>
  <c r="W459" i="5"/>
  <c r="S459" i="5"/>
  <c r="O459" i="5"/>
  <c r="K459" i="5"/>
  <c r="E459" i="5"/>
  <c r="J459" i="5" s="1"/>
  <c r="W457" i="5"/>
  <c r="S457" i="5"/>
  <c r="O457" i="5"/>
  <c r="K457" i="5"/>
  <c r="E457" i="5"/>
  <c r="J457" i="5" s="1"/>
  <c r="W455" i="5"/>
  <c r="S455" i="5"/>
  <c r="O455" i="5"/>
  <c r="K455" i="5"/>
  <c r="E455" i="5"/>
  <c r="J455" i="5" s="1"/>
  <c r="X456" i="5" s="1"/>
  <c r="W453" i="5"/>
  <c r="S453" i="5"/>
  <c r="O453" i="5"/>
  <c r="K453" i="5"/>
  <c r="E453" i="5"/>
  <c r="J453" i="5" s="1"/>
  <c r="W452" i="5"/>
  <c r="S452" i="5"/>
  <c r="O452" i="5"/>
  <c r="K452" i="5"/>
  <c r="I451" i="5"/>
  <c r="H451" i="5"/>
  <c r="G451" i="5"/>
  <c r="F451" i="5"/>
  <c r="D451" i="5"/>
  <c r="C451" i="5"/>
  <c r="W449" i="5"/>
  <c r="S449" i="5"/>
  <c r="O449" i="5"/>
  <c r="K449" i="5"/>
  <c r="E449" i="5"/>
  <c r="J449" i="5" s="1"/>
  <c r="W447" i="5"/>
  <c r="S447" i="5"/>
  <c r="O447" i="5"/>
  <c r="K447" i="5"/>
  <c r="E447" i="5"/>
  <c r="J447" i="5" s="1"/>
  <c r="W445" i="5"/>
  <c r="S445" i="5"/>
  <c r="O445" i="5"/>
  <c r="K445" i="5"/>
  <c r="E445" i="5"/>
  <c r="J445" i="5" s="1"/>
  <c r="W443" i="5"/>
  <c r="S443" i="5"/>
  <c r="O443" i="5"/>
  <c r="K443" i="5"/>
  <c r="E443" i="5"/>
  <c r="J443" i="5" s="1"/>
  <c r="W442" i="5"/>
  <c r="S442" i="5"/>
  <c r="O442" i="5"/>
  <c r="K442" i="5"/>
  <c r="I441" i="5"/>
  <c r="H441" i="5"/>
  <c r="G441" i="5"/>
  <c r="F441" i="5"/>
  <c r="D441" i="5"/>
  <c r="C441" i="5"/>
  <c r="W439" i="5"/>
  <c r="S439" i="5"/>
  <c r="O439" i="5"/>
  <c r="K439" i="5"/>
  <c r="E439" i="5"/>
  <c r="J439" i="5" s="1"/>
  <c r="T440" i="5" s="1"/>
  <c r="W437" i="5"/>
  <c r="S437" i="5"/>
  <c r="O437" i="5"/>
  <c r="K437" i="5"/>
  <c r="E437" i="5"/>
  <c r="J437" i="5" s="1"/>
  <c r="X438" i="5" s="1"/>
  <c r="W436" i="5"/>
  <c r="S436" i="5"/>
  <c r="O436" i="5"/>
  <c r="K436" i="5"/>
  <c r="I435" i="5"/>
  <c r="H435" i="5"/>
  <c r="G435" i="5"/>
  <c r="F435" i="5"/>
  <c r="D435" i="5"/>
  <c r="C435" i="5"/>
  <c r="W431" i="5"/>
  <c r="S431" i="5"/>
  <c r="O431" i="5"/>
  <c r="K431" i="5"/>
  <c r="E431" i="5"/>
  <c r="J431" i="5" s="1"/>
  <c r="X431" i="5" s="1"/>
  <c r="W429" i="5"/>
  <c r="S429" i="5"/>
  <c r="O429" i="5"/>
  <c r="K429" i="5"/>
  <c r="E429" i="5"/>
  <c r="J429" i="5" s="1"/>
  <c r="P430" i="5" s="1"/>
  <c r="W427" i="5"/>
  <c r="S427" i="5"/>
  <c r="O427" i="5"/>
  <c r="K427" i="5"/>
  <c r="E427" i="5"/>
  <c r="J427" i="5" s="1"/>
  <c r="W425" i="5"/>
  <c r="S425" i="5"/>
  <c r="O425" i="5"/>
  <c r="K425" i="5"/>
  <c r="E425" i="5"/>
  <c r="J425" i="5" s="1"/>
  <c r="W424" i="5"/>
  <c r="S424" i="5"/>
  <c r="O424" i="5"/>
  <c r="K424" i="5"/>
  <c r="I423" i="5"/>
  <c r="H423" i="5"/>
  <c r="G423" i="5"/>
  <c r="F423" i="5"/>
  <c r="D423" i="5"/>
  <c r="C423" i="5"/>
  <c r="W421" i="5"/>
  <c r="S421" i="5"/>
  <c r="O421" i="5"/>
  <c r="K421" i="5"/>
  <c r="E421" i="5"/>
  <c r="J421" i="5" s="1"/>
  <c r="W419" i="5"/>
  <c r="S419" i="5"/>
  <c r="O419" i="5"/>
  <c r="K419" i="5"/>
  <c r="E419" i="5"/>
  <c r="J419" i="5" s="1"/>
  <c r="P420" i="5" s="1"/>
  <c r="W417" i="5"/>
  <c r="S417" i="5"/>
  <c r="O417" i="5"/>
  <c r="K417" i="5"/>
  <c r="E417" i="5"/>
  <c r="J417" i="5" s="1"/>
  <c r="X418" i="5" s="1"/>
  <c r="W415" i="5"/>
  <c r="S415" i="5"/>
  <c r="O415" i="5"/>
  <c r="K415" i="5"/>
  <c r="E415" i="5"/>
  <c r="J415" i="5" s="1"/>
  <c r="W414" i="5"/>
  <c r="S414" i="5"/>
  <c r="O414" i="5"/>
  <c r="K414" i="5"/>
  <c r="I413" i="5"/>
  <c r="H413" i="5"/>
  <c r="G413" i="5"/>
  <c r="F413" i="5"/>
  <c r="D413" i="5"/>
  <c r="C413" i="5"/>
  <c r="W411" i="5"/>
  <c r="S411" i="5"/>
  <c r="O411" i="5"/>
  <c r="K411" i="5"/>
  <c r="E411" i="5"/>
  <c r="J411" i="5" s="1"/>
  <c r="X412" i="5" s="1"/>
  <c r="W409" i="5"/>
  <c r="S409" i="5"/>
  <c r="O409" i="5"/>
  <c r="K409" i="5"/>
  <c r="E409" i="5"/>
  <c r="J409" i="5" s="1"/>
  <c r="W408" i="5"/>
  <c r="S408" i="5"/>
  <c r="O408" i="5"/>
  <c r="K408" i="5"/>
  <c r="I407" i="5"/>
  <c r="H407" i="5"/>
  <c r="G407" i="5"/>
  <c r="F407" i="5"/>
  <c r="D407" i="5"/>
  <c r="C407" i="5"/>
  <c r="W403" i="5"/>
  <c r="S403" i="5"/>
  <c r="O403" i="5"/>
  <c r="K403" i="5"/>
  <c r="E403" i="5"/>
  <c r="J403" i="5" s="1"/>
  <c r="T404" i="5" s="1"/>
  <c r="W401" i="5"/>
  <c r="S401" i="5"/>
  <c r="O401" i="5"/>
  <c r="K401" i="5"/>
  <c r="E401" i="5"/>
  <c r="J401" i="5" s="1"/>
  <c r="X402" i="5" s="1"/>
  <c r="W399" i="5"/>
  <c r="S399" i="5"/>
  <c r="O399" i="5"/>
  <c r="K399" i="5"/>
  <c r="E399" i="5"/>
  <c r="J399" i="5" s="1"/>
  <c r="W397" i="5"/>
  <c r="S397" i="5"/>
  <c r="O397" i="5"/>
  <c r="K397" i="5"/>
  <c r="E397" i="5"/>
  <c r="J397" i="5" s="1"/>
  <c r="W396" i="5"/>
  <c r="S396" i="5"/>
  <c r="O396" i="5"/>
  <c r="K396" i="5"/>
  <c r="I395" i="5"/>
  <c r="H395" i="5"/>
  <c r="G395" i="5"/>
  <c r="F395" i="5"/>
  <c r="D395" i="5"/>
  <c r="C395" i="5"/>
  <c r="W393" i="5"/>
  <c r="S393" i="5"/>
  <c r="O393" i="5"/>
  <c r="K393" i="5"/>
  <c r="E393" i="5"/>
  <c r="J393" i="5" s="1"/>
  <c r="X394" i="5" s="1"/>
  <c r="W391" i="5"/>
  <c r="S391" i="5"/>
  <c r="O391" i="5"/>
  <c r="K391" i="5"/>
  <c r="E391" i="5"/>
  <c r="J391" i="5" s="1"/>
  <c r="W389" i="5"/>
  <c r="S389" i="5"/>
  <c r="O389" i="5"/>
  <c r="K389" i="5"/>
  <c r="E389" i="5"/>
  <c r="J389" i="5" s="1"/>
  <c r="W387" i="5"/>
  <c r="S387" i="5"/>
  <c r="O387" i="5"/>
  <c r="K387" i="5"/>
  <c r="E387" i="5"/>
  <c r="J387" i="5" s="1"/>
  <c r="X388" i="5" s="1"/>
  <c r="W386" i="5"/>
  <c r="S386" i="5"/>
  <c r="O386" i="5"/>
  <c r="K386" i="5"/>
  <c r="I385" i="5"/>
  <c r="H385" i="5"/>
  <c r="G385" i="5"/>
  <c r="F385" i="5"/>
  <c r="D385" i="5"/>
  <c r="C385" i="5"/>
  <c r="W383" i="5"/>
  <c r="S383" i="5"/>
  <c r="O383" i="5"/>
  <c r="K383" i="5"/>
  <c r="E383" i="5"/>
  <c r="J383" i="5" s="1"/>
  <c r="T384" i="5" s="1"/>
  <c r="W381" i="5"/>
  <c r="S381" i="5"/>
  <c r="O381" i="5"/>
  <c r="K381" i="5"/>
  <c r="E381" i="5"/>
  <c r="J381" i="5" s="1"/>
  <c r="X382" i="5" s="1"/>
  <c r="W380" i="5"/>
  <c r="S380" i="5"/>
  <c r="O380" i="5"/>
  <c r="K380" i="5"/>
  <c r="K378" i="5" s="1"/>
  <c r="I379" i="5"/>
  <c r="H379" i="5"/>
  <c r="G379" i="5"/>
  <c r="F379" i="5"/>
  <c r="F377" i="5" s="1"/>
  <c r="D379" i="5"/>
  <c r="C379" i="5"/>
  <c r="W375" i="5"/>
  <c r="S375" i="5"/>
  <c r="O375" i="5"/>
  <c r="K375" i="5"/>
  <c r="E375" i="5"/>
  <c r="J375" i="5" s="1"/>
  <c r="W373" i="5"/>
  <c r="S373" i="5"/>
  <c r="O373" i="5"/>
  <c r="K373" i="5"/>
  <c r="E373" i="5"/>
  <c r="J373" i="5" s="1"/>
  <c r="P374" i="5" s="1"/>
  <c r="W371" i="5"/>
  <c r="S371" i="5"/>
  <c r="O371" i="5"/>
  <c r="K371" i="5"/>
  <c r="E371" i="5"/>
  <c r="J371" i="5" s="1"/>
  <c r="P372" i="5" s="1"/>
  <c r="W369" i="5"/>
  <c r="S369" i="5"/>
  <c r="O369" i="5"/>
  <c r="K369" i="5"/>
  <c r="E369" i="5"/>
  <c r="J369" i="5" s="1"/>
  <c r="W368" i="5"/>
  <c r="S368" i="5"/>
  <c r="O368" i="5"/>
  <c r="K368" i="5"/>
  <c r="I367" i="5"/>
  <c r="H367" i="5"/>
  <c r="G367" i="5"/>
  <c r="F367" i="5"/>
  <c r="D367" i="5"/>
  <c r="C367" i="5"/>
  <c r="W365" i="5"/>
  <c r="S365" i="5"/>
  <c r="O365" i="5"/>
  <c r="K365" i="5"/>
  <c r="E365" i="5"/>
  <c r="J365" i="5" s="1"/>
  <c r="W363" i="5"/>
  <c r="S363" i="5"/>
  <c r="O363" i="5"/>
  <c r="K363" i="5"/>
  <c r="E363" i="5"/>
  <c r="J363" i="5" s="1"/>
  <c r="W361" i="5"/>
  <c r="S361" i="5"/>
  <c r="O361" i="5"/>
  <c r="K361" i="5"/>
  <c r="E361" i="5"/>
  <c r="J361" i="5" s="1"/>
  <c r="W359" i="5"/>
  <c r="S359" i="5"/>
  <c r="O359" i="5"/>
  <c r="K359" i="5"/>
  <c r="E359" i="5"/>
  <c r="J359" i="5" s="1"/>
  <c r="W358" i="5"/>
  <c r="S358" i="5"/>
  <c r="O358" i="5"/>
  <c r="K358" i="5"/>
  <c r="I357" i="5"/>
  <c r="H357" i="5"/>
  <c r="G357" i="5"/>
  <c r="F357" i="5"/>
  <c r="D357" i="5"/>
  <c r="C357" i="5"/>
  <c r="W355" i="5"/>
  <c r="S355" i="5"/>
  <c r="O355" i="5"/>
  <c r="K355" i="5"/>
  <c r="E355" i="5"/>
  <c r="J355" i="5" s="1"/>
  <c r="P356" i="5" s="1"/>
  <c r="W353" i="5"/>
  <c r="S353" i="5"/>
  <c r="O353" i="5"/>
  <c r="K353" i="5"/>
  <c r="E353" i="5"/>
  <c r="J353" i="5" s="1"/>
  <c r="W352" i="5"/>
  <c r="S352" i="5"/>
  <c r="O352" i="5"/>
  <c r="K352" i="5"/>
  <c r="I351" i="5"/>
  <c r="H351" i="5"/>
  <c r="G351" i="5"/>
  <c r="F351" i="5"/>
  <c r="D351" i="5"/>
  <c r="C351" i="5"/>
  <c r="W347" i="5"/>
  <c r="S347" i="5"/>
  <c r="O347" i="5"/>
  <c r="K347" i="5"/>
  <c r="E347" i="5"/>
  <c r="J347" i="5" s="1"/>
  <c r="P348" i="5" s="1"/>
  <c r="W345" i="5"/>
  <c r="S345" i="5"/>
  <c r="O345" i="5"/>
  <c r="K345" i="5"/>
  <c r="E345" i="5"/>
  <c r="J345" i="5" s="1"/>
  <c r="W343" i="5"/>
  <c r="S343" i="5"/>
  <c r="O343" i="5"/>
  <c r="K343" i="5"/>
  <c r="E343" i="5"/>
  <c r="J343" i="5" s="1"/>
  <c r="W341" i="5"/>
  <c r="S341" i="5"/>
  <c r="O341" i="5"/>
  <c r="K341" i="5"/>
  <c r="E341" i="5"/>
  <c r="J341" i="5" s="1"/>
  <c r="W340" i="5"/>
  <c r="S340" i="5"/>
  <c r="O340" i="5"/>
  <c r="K340" i="5"/>
  <c r="I339" i="5"/>
  <c r="H339" i="5"/>
  <c r="G339" i="5"/>
  <c r="F339" i="5"/>
  <c r="D339" i="5"/>
  <c r="C339" i="5"/>
  <c r="W337" i="5"/>
  <c r="S337" i="5"/>
  <c r="O337" i="5"/>
  <c r="K337" i="5"/>
  <c r="E337" i="5"/>
  <c r="J337" i="5" s="1"/>
  <c r="W335" i="5"/>
  <c r="S335" i="5"/>
  <c r="O335" i="5"/>
  <c r="K335" i="5"/>
  <c r="E335" i="5"/>
  <c r="J335" i="5" s="1"/>
  <c r="L336" i="5" s="1"/>
  <c r="W333" i="5"/>
  <c r="S333" i="5"/>
  <c r="O333" i="5"/>
  <c r="K333" i="5"/>
  <c r="E333" i="5"/>
  <c r="J333" i="5" s="1"/>
  <c r="W331" i="5"/>
  <c r="S331" i="5"/>
  <c r="O331" i="5"/>
  <c r="K331" i="5"/>
  <c r="E331" i="5"/>
  <c r="J331" i="5" s="1"/>
  <c r="W330" i="5"/>
  <c r="S330" i="5"/>
  <c r="O330" i="5"/>
  <c r="K330" i="5"/>
  <c r="I329" i="5"/>
  <c r="H329" i="5"/>
  <c r="G329" i="5"/>
  <c r="F329" i="5"/>
  <c r="D329" i="5"/>
  <c r="C329" i="5"/>
  <c r="W327" i="5"/>
  <c r="S327" i="5"/>
  <c r="O327" i="5"/>
  <c r="K327" i="5"/>
  <c r="E327" i="5"/>
  <c r="J327" i="5" s="1"/>
  <c r="P328" i="5" s="1"/>
  <c r="W325" i="5"/>
  <c r="S325" i="5"/>
  <c r="O325" i="5"/>
  <c r="K325" i="5"/>
  <c r="E325" i="5"/>
  <c r="J325" i="5" s="1"/>
  <c r="W324" i="5"/>
  <c r="S324" i="5"/>
  <c r="O324" i="5"/>
  <c r="K324" i="5"/>
  <c r="I323" i="5"/>
  <c r="H323" i="5"/>
  <c r="G323" i="5"/>
  <c r="G321" i="5" s="1"/>
  <c r="F323" i="5"/>
  <c r="D323" i="5"/>
  <c r="C323" i="5"/>
  <c r="W319" i="5"/>
  <c r="S319" i="5"/>
  <c r="O319" i="5"/>
  <c r="K319" i="5"/>
  <c r="E319" i="5"/>
  <c r="J319" i="5" s="1"/>
  <c r="W317" i="5"/>
  <c r="S317" i="5"/>
  <c r="O317" i="5"/>
  <c r="K317" i="5"/>
  <c r="E317" i="5"/>
  <c r="J317" i="5" s="1"/>
  <c r="L318" i="5" s="1"/>
  <c r="W315" i="5"/>
  <c r="S315" i="5"/>
  <c r="O315" i="5"/>
  <c r="K315" i="5"/>
  <c r="E315" i="5"/>
  <c r="J315" i="5" s="1"/>
  <c r="W313" i="5"/>
  <c r="S313" i="5"/>
  <c r="O313" i="5"/>
  <c r="K313" i="5"/>
  <c r="E313" i="5"/>
  <c r="J313" i="5" s="1"/>
  <c r="W312" i="5"/>
  <c r="S312" i="5"/>
  <c r="O312" i="5"/>
  <c r="K312" i="5"/>
  <c r="I311" i="5"/>
  <c r="H311" i="5"/>
  <c r="G311" i="5"/>
  <c r="F311" i="5"/>
  <c r="D311" i="5"/>
  <c r="C311" i="5"/>
  <c r="W309" i="5"/>
  <c r="S309" i="5"/>
  <c r="O309" i="5"/>
  <c r="K309" i="5"/>
  <c r="E309" i="5"/>
  <c r="J309" i="5" s="1"/>
  <c r="W307" i="5"/>
  <c r="S307" i="5"/>
  <c r="O307" i="5"/>
  <c r="K307" i="5"/>
  <c r="E307" i="5"/>
  <c r="J307" i="5" s="1"/>
  <c r="W305" i="5"/>
  <c r="S305" i="5"/>
  <c r="O305" i="5"/>
  <c r="K305" i="5"/>
  <c r="E305" i="5"/>
  <c r="J305" i="5" s="1"/>
  <c r="W303" i="5"/>
  <c r="S303" i="5"/>
  <c r="O303" i="5"/>
  <c r="K303" i="5"/>
  <c r="E303" i="5"/>
  <c r="J303" i="5" s="1"/>
  <c r="W302" i="5"/>
  <c r="S302" i="5"/>
  <c r="O302" i="5"/>
  <c r="K302" i="5"/>
  <c r="I301" i="5"/>
  <c r="H301" i="5"/>
  <c r="G301" i="5"/>
  <c r="F301" i="5"/>
  <c r="D301" i="5"/>
  <c r="C301" i="5"/>
  <c r="W299" i="5"/>
  <c r="S299" i="5"/>
  <c r="O299" i="5"/>
  <c r="K299" i="5"/>
  <c r="E299" i="5"/>
  <c r="J299" i="5" s="1"/>
  <c r="W297" i="5"/>
  <c r="S297" i="5"/>
  <c r="O297" i="5"/>
  <c r="K297" i="5"/>
  <c r="E297" i="5"/>
  <c r="J297" i="5" s="1"/>
  <c r="W296" i="5"/>
  <c r="S296" i="5"/>
  <c r="O296" i="5"/>
  <c r="K296" i="5"/>
  <c r="I295" i="5"/>
  <c r="H295" i="5"/>
  <c r="G295" i="5"/>
  <c r="F295" i="5"/>
  <c r="D295" i="5"/>
  <c r="C295" i="5"/>
  <c r="W291" i="5"/>
  <c r="S291" i="5"/>
  <c r="O291" i="5"/>
  <c r="K291" i="5"/>
  <c r="E291" i="5"/>
  <c r="J291" i="5" s="1"/>
  <c r="W289" i="5"/>
  <c r="S289" i="5"/>
  <c r="O289" i="5"/>
  <c r="K289" i="5"/>
  <c r="E289" i="5"/>
  <c r="J289" i="5" s="1"/>
  <c r="W287" i="5"/>
  <c r="S287" i="5"/>
  <c r="O287" i="5"/>
  <c r="K287" i="5"/>
  <c r="E287" i="5"/>
  <c r="J287" i="5" s="1"/>
  <c r="W285" i="5"/>
  <c r="S285" i="5"/>
  <c r="O285" i="5"/>
  <c r="K285" i="5"/>
  <c r="E285" i="5"/>
  <c r="J285" i="5" s="1"/>
  <c r="L286" i="5" s="1"/>
  <c r="W284" i="5"/>
  <c r="S284" i="5"/>
  <c r="O284" i="5"/>
  <c r="K284" i="5"/>
  <c r="I283" i="5"/>
  <c r="H283" i="5"/>
  <c r="G283" i="5"/>
  <c r="F283" i="5"/>
  <c r="D283" i="5"/>
  <c r="C283" i="5"/>
  <c r="W281" i="5"/>
  <c r="S281" i="5"/>
  <c r="O281" i="5"/>
  <c r="K281" i="5"/>
  <c r="E281" i="5"/>
  <c r="J281" i="5" s="1"/>
  <c r="X282" i="5" s="1"/>
  <c r="W279" i="5"/>
  <c r="S279" i="5"/>
  <c r="O279" i="5"/>
  <c r="K279" i="5"/>
  <c r="E279" i="5"/>
  <c r="J279" i="5" s="1"/>
  <c r="P280" i="5" s="1"/>
  <c r="W277" i="5"/>
  <c r="S277" i="5"/>
  <c r="O277" i="5"/>
  <c r="K277" i="5"/>
  <c r="E277" i="5"/>
  <c r="J277" i="5" s="1"/>
  <c r="W275" i="5"/>
  <c r="S275" i="5"/>
  <c r="O275" i="5"/>
  <c r="K275" i="5"/>
  <c r="E275" i="5"/>
  <c r="J275" i="5" s="1"/>
  <c r="W274" i="5"/>
  <c r="S274" i="5"/>
  <c r="O274" i="5"/>
  <c r="K274" i="5"/>
  <c r="I273" i="5"/>
  <c r="H273" i="5"/>
  <c r="G273" i="5"/>
  <c r="F273" i="5"/>
  <c r="D273" i="5"/>
  <c r="C273" i="5"/>
  <c r="W271" i="5"/>
  <c r="S271" i="5"/>
  <c r="O271" i="5"/>
  <c r="K271" i="5"/>
  <c r="E271" i="5"/>
  <c r="J271" i="5" s="1"/>
  <c r="W269" i="5"/>
  <c r="S269" i="5"/>
  <c r="O269" i="5"/>
  <c r="K269" i="5"/>
  <c r="E269" i="5"/>
  <c r="J269" i="5" s="1"/>
  <c r="L270" i="5" s="1"/>
  <c r="W268" i="5"/>
  <c r="S268" i="5"/>
  <c r="O268" i="5"/>
  <c r="K268" i="5"/>
  <c r="K266" i="5" s="1"/>
  <c r="I267" i="5"/>
  <c r="H267" i="5"/>
  <c r="G267" i="5"/>
  <c r="F267" i="5"/>
  <c r="F265" i="5" s="1"/>
  <c r="D267" i="5"/>
  <c r="C267" i="5"/>
  <c r="W263" i="5"/>
  <c r="S263" i="5"/>
  <c r="O263" i="5"/>
  <c r="K263" i="5"/>
  <c r="E263" i="5"/>
  <c r="J263" i="5" s="1"/>
  <c r="W261" i="5"/>
  <c r="S261" i="5"/>
  <c r="O261" i="5"/>
  <c r="K261" i="5"/>
  <c r="E261" i="5"/>
  <c r="J261" i="5" s="1"/>
  <c r="W259" i="5"/>
  <c r="S259" i="5"/>
  <c r="O259" i="5"/>
  <c r="K259" i="5"/>
  <c r="E259" i="5"/>
  <c r="J259" i="5" s="1"/>
  <c r="W257" i="5"/>
  <c r="S257" i="5"/>
  <c r="O257" i="5"/>
  <c r="K257" i="5"/>
  <c r="E257" i="5"/>
  <c r="J257" i="5" s="1"/>
  <c r="W256" i="5"/>
  <c r="S256" i="5"/>
  <c r="O256" i="5"/>
  <c r="K256" i="5"/>
  <c r="I255" i="5"/>
  <c r="H255" i="5"/>
  <c r="G255" i="5"/>
  <c r="F255" i="5"/>
  <c r="D255" i="5"/>
  <c r="C255" i="5"/>
  <c r="W253" i="5"/>
  <c r="S253" i="5"/>
  <c r="O253" i="5"/>
  <c r="K253" i="5"/>
  <c r="E253" i="5"/>
  <c r="J253" i="5" s="1"/>
  <c r="P254" i="5" s="1"/>
  <c r="W251" i="5"/>
  <c r="S251" i="5"/>
  <c r="O251" i="5"/>
  <c r="K251" i="5"/>
  <c r="E251" i="5"/>
  <c r="J251" i="5" s="1"/>
  <c r="W249" i="5"/>
  <c r="S249" i="5"/>
  <c r="O249" i="5"/>
  <c r="K249" i="5"/>
  <c r="E249" i="5"/>
  <c r="J249" i="5" s="1"/>
  <c r="P250" i="5" s="1"/>
  <c r="W247" i="5"/>
  <c r="S247" i="5"/>
  <c r="O247" i="5"/>
  <c r="K247" i="5"/>
  <c r="E247" i="5"/>
  <c r="J247" i="5" s="1"/>
  <c r="X248" i="5" s="1"/>
  <c r="W246" i="5"/>
  <c r="S246" i="5"/>
  <c r="O246" i="5"/>
  <c r="K246" i="5"/>
  <c r="I245" i="5"/>
  <c r="H245" i="5"/>
  <c r="G245" i="5"/>
  <c r="F245" i="5"/>
  <c r="D245" i="5"/>
  <c r="C245" i="5"/>
  <c r="W243" i="5"/>
  <c r="S243" i="5"/>
  <c r="O243" i="5"/>
  <c r="K243" i="5"/>
  <c r="E243" i="5"/>
  <c r="J243" i="5" s="1"/>
  <c r="W241" i="5"/>
  <c r="S241" i="5"/>
  <c r="O241" i="5"/>
  <c r="K241" i="5"/>
  <c r="E241" i="5"/>
  <c r="J241" i="5" s="1"/>
  <c r="W240" i="5"/>
  <c r="S240" i="5"/>
  <c r="O240" i="5"/>
  <c r="K240" i="5"/>
  <c r="I239" i="5"/>
  <c r="H239" i="5"/>
  <c r="G239" i="5"/>
  <c r="F239" i="5"/>
  <c r="D239" i="5"/>
  <c r="C239" i="5"/>
  <c r="W235" i="5"/>
  <c r="S235" i="5"/>
  <c r="O235" i="5"/>
  <c r="K235" i="5"/>
  <c r="E235" i="5"/>
  <c r="J235" i="5" s="1"/>
  <c r="W233" i="5"/>
  <c r="S233" i="5"/>
  <c r="O233" i="5"/>
  <c r="K233" i="5"/>
  <c r="E233" i="5"/>
  <c r="J233" i="5" s="1"/>
  <c r="W231" i="5"/>
  <c r="S231" i="5"/>
  <c r="O231" i="5"/>
  <c r="K231" i="5"/>
  <c r="E231" i="5"/>
  <c r="J231" i="5" s="1"/>
  <c r="P232" i="5" s="1"/>
  <c r="W229" i="5"/>
  <c r="S229" i="5"/>
  <c r="O229" i="5"/>
  <c r="K229" i="5"/>
  <c r="E229" i="5"/>
  <c r="J229" i="5" s="1"/>
  <c r="X230" i="5" s="1"/>
  <c r="W228" i="5"/>
  <c r="S228" i="5"/>
  <c r="O228" i="5"/>
  <c r="K228" i="5"/>
  <c r="I227" i="5"/>
  <c r="H227" i="5"/>
  <c r="G227" i="5"/>
  <c r="F227" i="5"/>
  <c r="D227" i="5"/>
  <c r="C227" i="5"/>
  <c r="W225" i="5"/>
  <c r="S225" i="5"/>
  <c r="O225" i="5"/>
  <c r="K225" i="5"/>
  <c r="E225" i="5"/>
  <c r="J225" i="5" s="1"/>
  <c r="P226" i="5" s="1"/>
  <c r="W223" i="5"/>
  <c r="S223" i="5"/>
  <c r="O223" i="5"/>
  <c r="K223" i="5"/>
  <c r="E223" i="5"/>
  <c r="J223" i="5" s="1"/>
  <c r="W221" i="5"/>
  <c r="S221" i="5"/>
  <c r="O221" i="5"/>
  <c r="K221" i="5"/>
  <c r="E221" i="5"/>
  <c r="J221" i="5" s="1"/>
  <c r="W219" i="5"/>
  <c r="S219" i="5"/>
  <c r="O219" i="5"/>
  <c r="K219" i="5"/>
  <c r="E219" i="5"/>
  <c r="J219" i="5" s="1"/>
  <c r="W218" i="5"/>
  <c r="S218" i="5"/>
  <c r="O218" i="5"/>
  <c r="K218" i="5"/>
  <c r="I217" i="5"/>
  <c r="H217" i="5"/>
  <c r="G217" i="5"/>
  <c r="F217" i="5"/>
  <c r="D217" i="5"/>
  <c r="C217" i="5"/>
  <c r="W215" i="5"/>
  <c r="S215" i="5"/>
  <c r="O215" i="5"/>
  <c r="K215" i="5"/>
  <c r="E215" i="5"/>
  <c r="J215" i="5" s="1"/>
  <c r="P216" i="5" s="1"/>
  <c r="W213" i="5"/>
  <c r="S213" i="5"/>
  <c r="O213" i="5"/>
  <c r="K213" i="5"/>
  <c r="E213" i="5"/>
  <c r="J213" i="5" s="1"/>
  <c r="W212" i="5"/>
  <c r="S212" i="5"/>
  <c r="O212" i="5"/>
  <c r="K212" i="5"/>
  <c r="I211" i="5"/>
  <c r="H211" i="5"/>
  <c r="G211" i="5"/>
  <c r="F211" i="5"/>
  <c r="D211" i="5"/>
  <c r="C211" i="5"/>
  <c r="W207" i="5"/>
  <c r="S207" i="5"/>
  <c r="O207" i="5"/>
  <c r="K207" i="5"/>
  <c r="E207" i="5"/>
  <c r="J207" i="5" s="1"/>
  <c r="W205" i="5"/>
  <c r="S205" i="5"/>
  <c r="O205" i="5"/>
  <c r="K205" i="5"/>
  <c r="E205" i="5"/>
  <c r="J205" i="5" s="1"/>
  <c r="W203" i="5"/>
  <c r="S203" i="5"/>
  <c r="O203" i="5"/>
  <c r="K203" i="5"/>
  <c r="E203" i="5"/>
  <c r="J203" i="5" s="1"/>
  <c r="X204" i="5" s="1"/>
  <c r="W201" i="5"/>
  <c r="S201" i="5"/>
  <c r="O201" i="5"/>
  <c r="K201" i="5"/>
  <c r="E201" i="5"/>
  <c r="J201" i="5" s="1"/>
  <c r="T202" i="5" s="1"/>
  <c r="W200" i="5"/>
  <c r="S200" i="5"/>
  <c r="O200" i="5"/>
  <c r="K200" i="5"/>
  <c r="I199" i="5"/>
  <c r="H199" i="5"/>
  <c r="G199" i="5"/>
  <c r="F199" i="5"/>
  <c r="D199" i="5"/>
  <c r="C199" i="5"/>
  <c r="W197" i="5"/>
  <c r="S197" i="5"/>
  <c r="O197" i="5"/>
  <c r="K197" i="5"/>
  <c r="E197" i="5"/>
  <c r="J197" i="5" s="1"/>
  <c r="W195" i="5"/>
  <c r="S195" i="5"/>
  <c r="O195" i="5"/>
  <c r="K195" i="5"/>
  <c r="E195" i="5"/>
  <c r="J195" i="5" s="1"/>
  <c r="W193" i="5"/>
  <c r="S193" i="5"/>
  <c r="O193" i="5"/>
  <c r="K193" i="5"/>
  <c r="E193" i="5"/>
  <c r="J193" i="5" s="1"/>
  <c r="P194" i="5" s="1"/>
  <c r="W191" i="5"/>
  <c r="S191" i="5"/>
  <c r="O191" i="5"/>
  <c r="K191" i="5"/>
  <c r="E191" i="5"/>
  <c r="J191" i="5" s="1"/>
  <c r="X192" i="5" s="1"/>
  <c r="W190" i="5"/>
  <c r="S190" i="5"/>
  <c r="O190" i="5"/>
  <c r="K190" i="5"/>
  <c r="I189" i="5"/>
  <c r="H189" i="5"/>
  <c r="G189" i="5"/>
  <c r="F189" i="5"/>
  <c r="D189" i="5"/>
  <c r="C189" i="5"/>
  <c r="W187" i="5"/>
  <c r="S187" i="5"/>
  <c r="O187" i="5"/>
  <c r="K187" i="5"/>
  <c r="E187" i="5"/>
  <c r="J187" i="5" s="1"/>
  <c r="W185" i="5"/>
  <c r="S185" i="5"/>
  <c r="O185" i="5"/>
  <c r="K185" i="5"/>
  <c r="E185" i="5"/>
  <c r="J185" i="5" s="1"/>
  <c r="W184" i="5"/>
  <c r="S184" i="5"/>
  <c r="O184" i="5"/>
  <c r="K184" i="5"/>
  <c r="K182" i="5" s="1"/>
  <c r="I183" i="5"/>
  <c r="H183" i="5"/>
  <c r="G183" i="5"/>
  <c r="F183" i="5"/>
  <c r="F181" i="5" s="1"/>
  <c r="D183" i="5"/>
  <c r="C183" i="5"/>
  <c r="W179" i="5"/>
  <c r="S179" i="5"/>
  <c r="O179" i="5"/>
  <c r="K179" i="5"/>
  <c r="E179" i="5"/>
  <c r="J179" i="5" s="1"/>
  <c r="T180" i="5" s="1"/>
  <c r="W177" i="5"/>
  <c r="S177" i="5"/>
  <c r="O177" i="5"/>
  <c r="K177" i="5"/>
  <c r="E177" i="5"/>
  <c r="J177" i="5" s="1"/>
  <c r="T178" i="5" s="1"/>
  <c r="W175" i="5"/>
  <c r="S175" i="5"/>
  <c r="O175" i="5"/>
  <c r="K175" i="5"/>
  <c r="E175" i="5"/>
  <c r="J175" i="5" s="1"/>
  <c r="W173" i="5"/>
  <c r="S173" i="5"/>
  <c r="O173" i="5"/>
  <c r="K173" i="5"/>
  <c r="E173" i="5"/>
  <c r="J173" i="5" s="1"/>
  <c r="L174" i="5" s="1"/>
  <c r="W172" i="5"/>
  <c r="S172" i="5"/>
  <c r="O172" i="5"/>
  <c r="K172" i="5"/>
  <c r="I171" i="5"/>
  <c r="H171" i="5"/>
  <c r="G171" i="5"/>
  <c r="F171" i="5"/>
  <c r="D171" i="5"/>
  <c r="C171" i="5"/>
  <c r="W169" i="5"/>
  <c r="S169" i="5"/>
  <c r="O169" i="5"/>
  <c r="K169" i="5"/>
  <c r="E169" i="5"/>
  <c r="J169" i="5" s="1"/>
  <c r="P170" i="5" s="1"/>
  <c r="W167" i="5"/>
  <c r="S167" i="5"/>
  <c r="O167" i="5"/>
  <c r="K167" i="5"/>
  <c r="E167" i="5"/>
  <c r="J167" i="5" s="1"/>
  <c r="P168" i="5" s="1"/>
  <c r="W165" i="5"/>
  <c r="S165" i="5"/>
  <c r="O165" i="5"/>
  <c r="K165" i="5"/>
  <c r="E165" i="5"/>
  <c r="J165" i="5" s="1"/>
  <c r="X166" i="5" s="1"/>
  <c r="W163" i="5"/>
  <c r="S163" i="5"/>
  <c r="O163" i="5"/>
  <c r="K163" i="5"/>
  <c r="E163" i="5"/>
  <c r="J163" i="5" s="1"/>
  <c r="P164" i="5" s="1"/>
  <c r="W162" i="5"/>
  <c r="S162" i="5"/>
  <c r="O162" i="5"/>
  <c r="K162" i="5"/>
  <c r="I161" i="5"/>
  <c r="H161" i="5"/>
  <c r="G161" i="5"/>
  <c r="F161" i="5"/>
  <c r="D161" i="5"/>
  <c r="C161" i="5"/>
  <c r="W159" i="5"/>
  <c r="S159" i="5"/>
  <c r="O159" i="5"/>
  <c r="K159" i="5"/>
  <c r="E159" i="5"/>
  <c r="J159" i="5" s="1"/>
  <c r="W157" i="5"/>
  <c r="S157" i="5"/>
  <c r="O157" i="5"/>
  <c r="K157" i="5"/>
  <c r="E157" i="5"/>
  <c r="J157" i="5" s="1"/>
  <c r="T158" i="5" s="1"/>
  <c r="W156" i="5"/>
  <c r="S156" i="5"/>
  <c r="O156" i="5"/>
  <c r="K156" i="5"/>
  <c r="I155" i="5"/>
  <c r="H155" i="5"/>
  <c r="G155" i="5"/>
  <c r="F155" i="5"/>
  <c r="D155" i="5"/>
  <c r="C155" i="5"/>
  <c r="W151" i="5"/>
  <c r="S151" i="5"/>
  <c r="O151" i="5"/>
  <c r="K151" i="5"/>
  <c r="E151" i="5"/>
  <c r="J151" i="5" s="1"/>
  <c r="W149" i="5"/>
  <c r="S149" i="5"/>
  <c r="O149" i="5"/>
  <c r="K149" i="5"/>
  <c r="E149" i="5"/>
  <c r="J149" i="5" s="1"/>
  <c r="X150" i="5" s="1"/>
  <c r="W147" i="5"/>
  <c r="S147" i="5"/>
  <c r="O147" i="5"/>
  <c r="K147" i="5"/>
  <c r="E147" i="5"/>
  <c r="J147" i="5" s="1"/>
  <c r="W145" i="5"/>
  <c r="S145" i="5"/>
  <c r="O145" i="5"/>
  <c r="K145" i="5"/>
  <c r="E145" i="5"/>
  <c r="J145" i="5" s="1"/>
  <c r="T146" i="5" s="1"/>
  <c r="W144" i="5"/>
  <c r="S144" i="5"/>
  <c r="O144" i="5"/>
  <c r="K144" i="5"/>
  <c r="I143" i="5"/>
  <c r="H143" i="5"/>
  <c r="G143" i="5"/>
  <c r="F143" i="5"/>
  <c r="D143" i="5"/>
  <c r="C143" i="5"/>
  <c r="W141" i="5"/>
  <c r="S141" i="5"/>
  <c r="O141" i="5"/>
  <c r="K141" i="5"/>
  <c r="E141" i="5"/>
  <c r="J141" i="5" s="1"/>
  <c r="X142" i="5" s="1"/>
  <c r="W139" i="5"/>
  <c r="S139" i="5"/>
  <c r="O139" i="5"/>
  <c r="K139" i="5"/>
  <c r="E139" i="5"/>
  <c r="J139" i="5" s="1"/>
  <c r="P140" i="5" s="1"/>
  <c r="W137" i="5"/>
  <c r="S137" i="5"/>
  <c r="O137" i="5"/>
  <c r="K137" i="5"/>
  <c r="E137" i="5"/>
  <c r="J137" i="5" s="1"/>
  <c r="X138" i="5" s="1"/>
  <c r="W135" i="5"/>
  <c r="S135" i="5"/>
  <c r="O135" i="5"/>
  <c r="K135" i="5"/>
  <c r="E135" i="5"/>
  <c r="J135" i="5" s="1"/>
  <c r="W134" i="5"/>
  <c r="S134" i="5"/>
  <c r="O134" i="5"/>
  <c r="K134" i="5"/>
  <c r="I133" i="5"/>
  <c r="H133" i="5"/>
  <c r="G133" i="5"/>
  <c r="F133" i="5"/>
  <c r="D133" i="5"/>
  <c r="C133" i="5"/>
  <c r="E133" i="5" s="1"/>
  <c r="W131" i="5"/>
  <c r="S131" i="5"/>
  <c r="O131" i="5"/>
  <c r="K131" i="5"/>
  <c r="E131" i="5"/>
  <c r="J131" i="5" s="1"/>
  <c r="W129" i="5"/>
  <c r="S129" i="5"/>
  <c r="O129" i="5"/>
  <c r="K129" i="5"/>
  <c r="E129" i="5"/>
  <c r="J129" i="5" s="1"/>
  <c r="W128" i="5"/>
  <c r="S128" i="5"/>
  <c r="O128" i="5"/>
  <c r="K128" i="5"/>
  <c r="I127" i="5"/>
  <c r="H127" i="5"/>
  <c r="G127" i="5"/>
  <c r="F127" i="5"/>
  <c r="D127" i="5"/>
  <c r="C127" i="5"/>
  <c r="W123" i="5"/>
  <c r="S123" i="5"/>
  <c r="O123" i="5"/>
  <c r="K123" i="5"/>
  <c r="E123" i="5"/>
  <c r="J123" i="5" s="1"/>
  <c r="T124" i="5" s="1"/>
  <c r="W121" i="5"/>
  <c r="S121" i="5"/>
  <c r="O121" i="5"/>
  <c r="K121" i="5"/>
  <c r="E121" i="5"/>
  <c r="J121" i="5" s="1"/>
  <c r="W119" i="5"/>
  <c r="S119" i="5"/>
  <c r="O119" i="5"/>
  <c r="K119" i="5"/>
  <c r="E119" i="5"/>
  <c r="J119" i="5" s="1"/>
  <c r="W117" i="5"/>
  <c r="S117" i="5"/>
  <c r="O117" i="5"/>
  <c r="K117" i="5"/>
  <c r="E117" i="5"/>
  <c r="J117" i="5" s="1"/>
  <c r="W116" i="5"/>
  <c r="S116" i="5"/>
  <c r="O116" i="5"/>
  <c r="K116" i="5"/>
  <c r="I115" i="5"/>
  <c r="H115" i="5"/>
  <c r="G115" i="5"/>
  <c r="F115" i="5"/>
  <c r="D115" i="5"/>
  <c r="C115" i="5"/>
  <c r="W113" i="5"/>
  <c r="S113" i="5"/>
  <c r="O113" i="5"/>
  <c r="K113" i="5"/>
  <c r="E113" i="5"/>
  <c r="J113" i="5" s="1"/>
  <c r="P114" i="5" s="1"/>
  <c r="W111" i="5"/>
  <c r="S111" i="5"/>
  <c r="O111" i="5"/>
  <c r="K111" i="5"/>
  <c r="E111" i="5"/>
  <c r="J111" i="5" s="1"/>
  <c r="W109" i="5"/>
  <c r="S109" i="5"/>
  <c r="O109" i="5"/>
  <c r="K109" i="5"/>
  <c r="E109" i="5"/>
  <c r="J109" i="5" s="1"/>
  <c r="P110" i="5" s="1"/>
  <c r="W107" i="5"/>
  <c r="S107" i="5"/>
  <c r="O107" i="5"/>
  <c r="K107" i="5"/>
  <c r="E107" i="5"/>
  <c r="J107" i="5" s="1"/>
  <c r="P108" i="5" s="1"/>
  <c r="W106" i="5"/>
  <c r="S106" i="5"/>
  <c r="O106" i="5"/>
  <c r="K106" i="5"/>
  <c r="I105" i="5"/>
  <c r="H105" i="5"/>
  <c r="G105" i="5"/>
  <c r="F105" i="5"/>
  <c r="D105" i="5"/>
  <c r="C105" i="5"/>
  <c r="W103" i="5"/>
  <c r="S103" i="5"/>
  <c r="O103" i="5"/>
  <c r="K103" i="5"/>
  <c r="E103" i="5"/>
  <c r="J103" i="5" s="1"/>
  <c r="W101" i="5"/>
  <c r="S101" i="5"/>
  <c r="O101" i="5"/>
  <c r="K101" i="5"/>
  <c r="E101" i="5"/>
  <c r="J101" i="5" s="1"/>
  <c r="T102" i="5" s="1"/>
  <c r="W100" i="5"/>
  <c r="S100" i="5"/>
  <c r="O100" i="5"/>
  <c r="K100" i="5"/>
  <c r="I99" i="5"/>
  <c r="H99" i="5"/>
  <c r="G99" i="5"/>
  <c r="F99" i="5"/>
  <c r="D99" i="5"/>
  <c r="C99" i="5"/>
  <c r="W95" i="5"/>
  <c r="S95" i="5"/>
  <c r="O95" i="5"/>
  <c r="K95" i="5"/>
  <c r="E95" i="5"/>
  <c r="J95" i="5" s="1"/>
  <c r="W93" i="5"/>
  <c r="S93" i="5"/>
  <c r="O93" i="5"/>
  <c r="K93" i="5"/>
  <c r="E93" i="5"/>
  <c r="J93" i="5" s="1"/>
  <c r="W91" i="5"/>
  <c r="S91" i="5"/>
  <c r="O91" i="5"/>
  <c r="K91" i="5"/>
  <c r="E91" i="5"/>
  <c r="J91" i="5" s="1"/>
  <c r="X92" i="5" s="1"/>
  <c r="W89" i="5"/>
  <c r="S89" i="5"/>
  <c r="O89" i="5"/>
  <c r="K89" i="5"/>
  <c r="E89" i="5"/>
  <c r="J89" i="5" s="1"/>
  <c r="W88" i="5"/>
  <c r="S88" i="5"/>
  <c r="O88" i="5"/>
  <c r="K88" i="5"/>
  <c r="I87" i="5"/>
  <c r="H87" i="5"/>
  <c r="G87" i="5"/>
  <c r="F87" i="5"/>
  <c r="D87" i="5"/>
  <c r="C87" i="5"/>
  <c r="W85" i="5"/>
  <c r="S85" i="5"/>
  <c r="O85" i="5"/>
  <c r="K85" i="5"/>
  <c r="E85" i="5"/>
  <c r="J85" i="5" s="1"/>
  <c r="W83" i="5"/>
  <c r="S83" i="5"/>
  <c r="O83" i="5"/>
  <c r="K83" i="5"/>
  <c r="E83" i="5"/>
  <c r="J83" i="5" s="1"/>
  <c r="W81" i="5"/>
  <c r="S81" i="5"/>
  <c r="O81" i="5"/>
  <c r="K81" i="5"/>
  <c r="E81" i="5"/>
  <c r="J81" i="5" s="1"/>
  <c r="X82" i="5" s="1"/>
  <c r="W79" i="5"/>
  <c r="S79" i="5"/>
  <c r="O79" i="5"/>
  <c r="K79" i="5"/>
  <c r="E79" i="5"/>
  <c r="W78" i="5"/>
  <c r="S78" i="5"/>
  <c r="O78" i="5"/>
  <c r="K78" i="5"/>
  <c r="I77" i="5"/>
  <c r="H77" i="5"/>
  <c r="G77" i="5"/>
  <c r="F77" i="5"/>
  <c r="D77" i="5"/>
  <c r="C77" i="5"/>
  <c r="W75" i="5"/>
  <c r="S75" i="5"/>
  <c r="O75" i="5"/>
  <c r="K75" i="5"/>
  <c r="E75" i="5"/>
  <c r="J75" i="5" s="1"/>
  <c r="P76" i="5" s="1"/>
  <c r="W73" i="5"/>
  <c r="S73" i="5"/>
  <c r="O73" i="5"/>
  <c r="K73" i="5"/>
  <c r="E73" i="5"/>
  <c r="J73" i="5" s="1"/>
  <c r="P74" i="5" s="1"/>
  <c r="W72" i="5"/>
  <c r="S72" i="5"/>
  <c r="O72" i="5"/>
  <c r="K72" i="5"/>
  <c r="K70" i="5" s="1"/>
  <c r="I71" i="5"/>
  <c r="H71" i="5"/>
  <c r="G71" i="5"/>
  <c r="F71" i="5"/>
  <c r="D71" i="5"/>
  <c r="C71" i="5"/>
  <c r="W67" i="5"/>
  <c r="S67" i="5"/>
  <c r="O67" i="5"/>
  <c r="K67" i="5"/>
  <c r="E67" i="5"/>
  <c r="J67" i="5" s="1"/>
  <c r="P68" i="5" s="1"/>
  <c r="W65" i="5"/>
  <c r="S65" i="5"/>
  <c r="O65" i="5"/>
  <c r="K65" i="5"/>
  <c r="E65" i="5"/>
  <c r="J65" i="5" s="1"/>
  <c r="X66" i="5" s="1"/>
  <c r="W63" i="5"/>
  <c r="S63" i="5"/>
  <c r="S59" i="5" s="1"/>
  <c r="O63" i="5"/>
  <c r="O59" i="5" s="1"/>
  <c r="K63" i="5"/>
  <c r="E63" i="5"/>
  <c r="J63" i="5" s="1"/>
  <c r="P64" i="5" s="1"/>
  <c r="E61" i="5"/>
  <c r="J61" i="5" s="1"/>
  <c r="W60" i="5"/>
  <c r="S60" i="5"/>
  <c r="O60" i="5"/>
  <c r="K60" i="5"/>
  <c r="I59" i="5"/>
  <c r="H59" i="5"/>
  <c r="G59" i="5"/>
  <c r="F59" i="5"/>
  <c r="D59" i="5"/>
  <c r="C59" i="5"/>
  <c r="W57" i="5"/>
  <c r="S57" i="5"/>
  <c r="O57" i="5"/>
  <c r="K57" i="5"/>
  <c r="E57" i="5"/>
  <c r="J57" i="5" s="1"/>
  <c r="W55" i="5"/>
  <c r="S55" i="5"/>
  <c r="O55" i="5"/>
  <c r="K55" i="5"/>
  <c r="E55" i="5"/>
  <c r="J55" i="5" s="1"/>
  <c r="X56" i="5" s="1"/>
  <c r="W53" i="5"/>
  <c r="S53" i="5"/>
  <c r="O53" i="5"/>
  <c r="K53" i="5"/>
  <c r="E53" i="5"/>
  <c r="J53" i="5" s="1"/>
  <c r="W51" i="5"/>
  <c r="S51" i="5"/>
  <c r="O51" i="5"/>
  <c r="K51" i="5"/>
  <c r="K23" i="5" s="1"/>
  <c r="E51" i="5"/>
  <c r="J51" i="5" s="1"/>
  <c r="W50" i="5"/>
  <c r="S50" i="5"/>
  <c r="O50" i="5"/>
  <c r="K50" i="5"/>
  <c r="I49" i="5"/>
  <c r="H49" i="5"/>
  <c r="G49" i="5"/>
  <c r="F49" i="5"/>
  <c r="D49" i="5"/>
  <c r="C49" i="5"/>
  <c r="W47" i="5"/>
  <c r="S47" i="5"/>
  <c r="O47" i="5"/>
  <c r="K47" i="5"/>
  <c r="E47" i="5"/>
  <c r="J47" i="5" s="1"/>
  <c r="W45" i="5"/>
  <c r="S45" i="5"/>
  <c r="O45" i="5"/>
  <c r="K45" i="5"/>
  <c r="E45" i="5"/>
  <c r="J45" i="5" s="1"/>
  <c r="T46" i="5" s="1"/>
  <c r="W44" i="5"/>
  <c r="S44" i="5"/>
  <c r="O44" i="5"/>
  <c r="K44" i="5"/>
  <c r="I43" i="5"/>
  <c r="H43" i="5"/>
  <c r="G43" i="5"/>
  <c r="G41" i="5" s="1"/>
  <c r="F43" i="5"/>
  <c r="D43" i="5"/>
  <c r="C43" i="5"/>
  <c r="W40" i="5"/>
  <c r="S40" i="5"/>
  <c r="O40" i="5"/>
  <c r="K40" i="5"/>
  <c r="W39" i="5"/>
  <c r="I39" i="5"/>
  <c r="H39" i="5"/>
  <c r="G39" i="5"/>
  <c r="F39" i="5"/>
  <c r="D39" i="5"/>
  <c r="C39" i="5"/>
  <c r="W38" i="5"/>
  <c r="S38" i="5"/>
  <c r="O38" i="5"/>
  <c r="K38" i="5"/>
  <c r="S37" i="5"/>
  <c r="I37" i="5"/>
  <c r="H37" i="5"/>
  <c r="G37" i="5"/>
  <c r="F37" i="5"/>
  <c r="D37" i="5"/>
  <c r="C37" i="5"/>
  <c r="W36" i="5"/>
  <c r="S36" i="5"/>
  <c r="O36" i="5"/>
  <c r="K36" i="5"/>
  <c r="I35" i="5"/>
  <c r="H35" i="5"/>
  <c r="G35" i="5"/>
  <c r="F35" i="5"/>
  <c r="D35" i="5"/>
  <c r="C35" i="5"/>
  <c r="W34" i="5"/>
  <c r="S34" i="5"/>
  <c r="O34" i="5"/>
  <c r="K34" i="5"/>
  <c r="I33" i="5"/>
  <c r="H33" i="5"/>
  <c r="G33" i="5"/>
  <c r="F33" i="5"/>
  <c r="D33" i="5"/>
  <c r="C33" i="5"/>
  <c r="W30" i="5"/>
  <c r="S30" i="5"/>
  <c r="O30" i="5"/>
  <c r="K30" i="5"/>
  <c r="I29" i="5"/>
  <c r="H29" i="5"/>
  <c r="G29" i="5"/>
  <c r="F29" i="5"/>
  <c r="D29" i="5"/>
  <c r="C29" i="5"/>
  <c r="W28" i="5"/>
  <c r="S28" i="5"/>
  <c r="O28" i="5"/>
  <c r="K28" i="5"/>
  <c r="I27" i="5"/>
  <c r="H27" i="5"/>
  <c r="G27" i="5"/>
  <c r="F27" i="5"/>
  <c r="D27" i="5"/>
  <c r="C27" i="5"/>
  <c r="W26" i="5"/>
  <c r="S26" i="5"/>
  <c r="O26" i="5"/>
  <c r="K26" i="5"/>
  <c r="I25" i="5"/>
  <c r="H25" i="5"/>
  <c r="G25" i="5"/>
  <c r="F25" i="5"/>
  <c r="D25" i="5"/>
  <c r="C25" i="5"/>
  <c r="W24" i="5"/>
  <c r="S24" i="5"/>
  <c r="O24" i="5"/>
  <c r="K24" i="5"/>
  <c r="I23" i="5"/>
  <c r="H23" i="5"/>
  <c r="G23" i="5"/>
  <c r="F23" i="5"/>
  <c r="D23" i="5"/>
  <c r="C23" i="5"/>
  <c r="C21" i="5"/>
  <c r="W20" i="5"/>
  <c r="S20" i="5"/>
  <c r="O20" i="5"/>
  <c r="K20" i="5"/>
  <c r="I19" i="5"/>
  <c r="H19" i="5"/>
  <c r="G19" i="5"/>
  <c r="F19" i="5"/>
  <c r="D19" i="5"/>
  <c r="C19" i="5"/>
  <c r="W18" i="5"/>
  <c r="S18" i="5"/>
  <c r="O18" i="5"/>
  <c r="K18" i="5"/>
  <c r="S17" i="5"/>
  <c r="I17" i="5"/>
  <c r="H17" i="5"/>
  <c r="G17" i="5"/>
  <c r="F17" i="5"/>
  <c r="D17" i="5"/>
  <c r="C17" i="5"/>
  <c r="S16" i="5"/>
  <c r="F15" i="5"/>
  <c r="W599" i="4"/>
  <c r="S599" i="4"/>
  <c r="O599" i="4"/>
  <c r="K599" i="4"/>
  <c r="E599" i="4"/>
  <c r="J599" i="4" s="1"/>
  <c r="W597" i="4"/>
  <c r="S597" i="4"/>
  <c r="O597" i="4"/>
  <c r="K597" i="4"/>
  <c r="E597" i="4"/>
  <c r="J597" i="4" s="1"/>
  <c r="W595" i="4"/>
  <c r="S595" i="4"/>
  <c r="O595" i="4"/>
  <c r="K595" i="4"/>
  <c r="E595" i="4"/>
  <c r="J595" i="4" s="1"/>
  <c r="W593" i="4"/>
  <c r="S593" i="4"/>
  <c r="O593" i="4"/>
  <c r="K593" i="4"/>
  <c r="E593" i="4"/>
  <c r="J593" i="4" s="1"/>
  <c r="W592" i="4"/>
  <c r="S592" i="4"/>
  <c r="O592" i="4"/>
  <c r="K592" i="4"/>
  <c r="I591" i="4"/>
  <c r="H591" i="4"/>
  <c r="G591" i="4"/>
  <c r="F591" i="4"/>
  <c r="D591" i="4"/>
  <c r="C591" i="4"/>
  <c r="W589" i="4"/>
  <c r="S589" i="4"/>
  <c r="O589" i="4"/>
  <c r="K589" i="4"/>
  <c r="E589" i="4"/>
  <c r="J589" i="4" s="1"/>
  <c r="W587" i="4"/>
  <c r="S587" i="4"/>
  <c r="O587" i="4"/>
  <c r="K587" i="4"/>
  <c r="E587" i="4"/>
  <c r="J587" i="4" s="1"/>
  <c r="W585" i="4"/>
  <c r="S585" i="4"/>
  <c r="O585" i="4"/>
  <c r="K585" i="4"/>
  <c r="E585" i="4"/>
  <c r="J585" i="4" s="1"/>
  <c r="W583" i="4"/>
  <c r="W581" i="4" s="1"/>
  <c r="S583" i="4"/>
  <c r="O583" i="4"/>
  <c r="K583" i="4"/>
  <c r="E583" i="4"/>
  <c r="J583" i="4" s="1"/>
  <c r="W582" i="4"/>
  <c r="S582" i="4"/>
  <c r="O582" i="4"/>
  <c r="K582" i="4"/>
  <c r="I581" i="4"/>
  <c r="H581" i="4"/>
  <c r="G581" i="4"/>
  <c r="F581" i="4"/>
  <c r="D581" i="4"/>
  <c r="C581" i="4"/>
  <c r="E581" i="4" s="1"/>
  <c r="W579" i="4"/>
  <c r="S579" i="4"/>
  <c r="O579" i="4"/>
  <c r="K579" i="4"/>
  <c r="E579" i="4"/>
  <c r="J579" i="4" s="1"/>
  <c r="L580" i="4" s="1"/>
  <c r="W577" i="4"/>
  <c r="S577" i="4"/>
  <c r="O577" i="4"/>
  <c r="K577" i="4"/>
  <c r="K575" i="4" s="1"/>
  <c r="E577" i="4"/>
  <c r="J577" i="4" s="1"/>
  <c r="X577" i="4" s="1"/>
  <c r="W576" i="4"/>
  <c r="S576" i="4"/>
  <c r="O576" i="4"/>
  <c r="K576" i="4"/>
  <c r="I575" i="4"/>
  <c r="H575" i="4"/>
  <c r="G575" i="4"/>
  <c r="F575" i="4"/>
  <c r="F573" i="4" s="1"/>
  <c r="D575" i="4"/>
  <c r="D573" i="4" s="1"/>
  <c r="C575" i="4"/>
  <c r="S574" i="4"/>
  <c r="I573" i="4"/>
  <c r="H573" i="4"/>
  <c r="T572" i="4"/>
  <c r="W571" i="4"/>
  <c r="S571" i="4"/>
  <c r="O571" i="4"/>
  <c r="K571" i="4"/>
  <c r="E571" i="4"/>
  <c r="J571" i="4" s="1"/>
  <c r="L572" i="4" s="1"/>
  <c r="W569" i="4"/>
  <c r="S569" i="4"/>
  <c r="O569" i="4"/>
  <c r="K569" i="4"/>
  <c r="E569" i="4"/>
  <c r="J569" i="4" s="1"/>
  <c r="L570" i="4" s="1"/>
  <c r="W567" i="4"/>
  <c r="W563" i="4" s="1"/>
  <c r="S567" i="4"/>
  <c r="O567" i="4"/>
  <c r="K567" i="4"/>
  <c r="E567" i="4"/>
  <c r="J567" i="4" s="1"/>
  <c r="X567" i="4" s="1"/>
  <c r="W565" i="4"/>
  <c r="S565" i="4"/>
  <c r="O565" i="4"/>
  <c r="O563" i="4" s="1"/>
  <c r="K565" i="4"/>
  <c r="E565" i="4"/>
  <c r="J565" i="4" s="1"/>
  <c r="T566" i="4" s="1"/>
  <c r="W564" i="4"/>
  <c r="S564" i="4"/>
  <c r="O564" i="4"/>
  <c r="K564" i="4"/>
  <c r="S563" i="4"/>
  <c r="I563" i="4"/>
  <c r="H563" i="4"/>
  <c r="G563" i="4"/>
  <c r="F563" i="4"/>
  <c r="D563" i="4"/>
  <c r="E563" i="4" s="1"/>
  <c r="J563" i="4" s="1"/>
  <c r="X563" i="4" s="1"/>
  <c r="C563" i="4"/>
  <c r="W561" i="4"/>
  <c r="S561" i="4"/>
  <c r="O561" i="4"/>
  <c r="K561" i="4"/>
  <c r="E561" i="4"/>
  <c r="J561" i="4" s="1"/>
  <c r="T562" i="4" s="1"/>
  <c r="W559" i="4"/>
  <c r="S559" i="4"/>
  <c r="O559" i="4"/>
  <c r="K559" i="4"/>
  <c r="E559" i="4"/>
  <c r="J559" i="4" s="1"/>
  <c r="X559" i="4" s="1"/>
  <c r="W557" i="4"/>
  <c r="W553" i="4" s="1"/>
  <c r="S557" i="4"/>
  <c r="O557" i="4"/>
  <c r="K557" i="4"/>
  <c r="E557" i="4"/>
  <c r="J557" i="4" s="1"/>
  <c r="T558" i="4" s="1"/>
  <c r="W555" i="4"/>
  <c r="S555" i="4"/>
  <c r="O555" i="4"/>
  <c r="K555" i="4"/>
  <c r="E555" i="4"/>
  <c r="J555" i="4" s="1"/>
  <c r="T556" i="4" s="1"/>
  <c r="W554" i="4"/>
  <c r="S554" i="4"/>
  <c r="O554" i="4"/>
  <c r="K554" i="4"/>
  <c r="I553" i="4"/>
  <c r="H553" i="4"/>
  <c r="G553" i="4"/>
  <c r="F553" i="4"/>
  <c r="D553" i="4"/>
  <c r="C553" i="4"/>
  <c r="W551" i="4"/>
  <c r="S551" i="4"/>
  <c r="O551" i="4"/>
  <c r="K551" i="4"/>
  <c r="E551" i="4"/>
  <c r="J551" i="4" s="1"/>
  <c r="W549" i="4"/>
  <c r="S549" i="4"/>
  <c r="O549" i="4"/>
  <c r="K549" i="4"/>
  <c r="K547" i="4" s="1"/>
  <c r="E549" i="4"/>
  <c r="J549" i="4" s="1"/>
  <c r="W548" i="4"/>
  <c r="S548" i="4"/>
  <c r="O548" i="4"/>
  <c r="O546" i="4" s="1"/>
  <c r="K548" i="4"/>
  <c r="I547" i="4"/>
  <c r="H547" i="4"/>
  <c r="G547" i="4"/>
  <c r="F547" i="4"/>
  <c r="D547" i="4"/>
  <c r="C547" i="4"/>
  <c r="G545" i="4"/>
  <c r="F545" i="4"/>
  <c r="W543" i="4"/>
  <c r="S543" i="4"/>
  <c r="O543" i="4"/>
  <c r="K543" i="4"/>
  <c r="E543" i="4"/>
  <c r="J543" i="4" s="1"/>
  <c r="P544" i="4" s="1"/>
  <c r="W541" i="4"/>
  <c r="S541" i="4"/>
  <c r="O541" i="4"/>
  <c r="K541" i="4"/>
  <c r="E541" i="4"/>
  <c r="J541" i="4" s="1"/>
  <c r="W539" i="4"/>
  <c r="S539" i="4"/>
  <c r="O539" i="4"/>
  <c r="K539" i="4"/>
  <c r="E539" i="4"/>
  <c r="J539" i="4" s="1"/>
  <c r="W537" i="4"/>
  <c r="S537" i="4"/>
  <c r="S535" i="4" s="1"/>
  <c r="O537" i="4"/>
  <c r="K537" i="4"/>
  <c r="K535" i="4" s="1"/>
  <c r="E537" i="4"/>
  <c r="J537" i="4" s="1"/>
  <c r="W536" i="4"/>
  <c r="S536" i="4"/>
  <c r="O536" i="4"/>
  <c r="K536" i="4"/>
  <c r="I535" i="4"/>
  <c r="H535" i="4"/>
  <c r="G535" i="4"/>
  <c r="F535" i="4"/>
  <c r="D535" i="4"/>
  <c r="C535" i="4"/>
  <c r="E535" i="4" s="1"/>
  <c r="W533" i="4"/>
  <c r="S533" i="4"/>
  <c r="O533" i="4"/>
  <c r="K533" i="4"/>
  <c r="E533" i="4"/>
  <c r="J533" i="4" s="1"/>
  <c r="P534" i="4" s="1"/>
  <c r="W531" i="4"/>
  <c r="S531" i="4"/>
  <c r="O531" i="4"/>
  <c r="K531" i="4"/>
  <c r="E531" i="4"/>
  <c r="J531" i="4" s="1"/>
  <c r="T532" i="4" s="1"/>
  <c r="W529" i="4"/>
  <c r="S529" i="4"/>
  <c r="O529" i="4"/>
  <c r="K529" i="4"/>
  <c r="E529" i="4"/>
  <c r="J529" i="4" s="1"/>
  <c r="X530" i="4" s="1"/>
  <c r="W527" i="4"/>
  <c r="S527" i="4"/>
  <c r="O527" i="4"/>
  <c r="K527" i="4"/>
  <c r="E527" i="4"/>
  <c r="J527" i="4" s="1"/>
  <c r="W526" i="4"/>
  <c r="S526" i="4"/>
  <c r="O526" i="4"/>
  <c r="K526" i="4"/>
  <c r="I525" i="4"/>
  <c r="H525" i="4"/>
  <c r="G525" i="4"/>
  <c r="F525" i="4"/>
  <c r="D525" i="4"/>
  <c r="C525" i="4"/>
  <c r="W523" i="4"/>
  <c r="S523" i="4"/>
  <c r="O523" i="4"/>
  <c r="K523" i="4"/>
  <c r="E523" i="4"/>
  <c r="J523" i="4" s="1"/>
  <c r="W521" i="4"/>
  <c r="S521" i="4"/>
  <c r="O521" i="4"/>
  <c r="K521" i="4"/>
  <c r="E521" i="4"/>
  <c r="J521" i="4" s="1"/>
  <c r="W520" i="4"/>
  <c r="S520" i="4"/>
  <c r="O520" i="4"/>
  <c r="K520" i="4"/>
  <c r="O519" i="4"/>
  <c r="I519" i="4"/>
  <c r="H519" i="4"/>
  <c r="G519" i="4"/>
  <c r="G517" i="4" s="1"/>
  <c r="F519" i="4"/>
  <c r="D519" i="4"/>
  <c r="C519" i="4"/>
  <c r="W518" i="4"/>
  <c r="S518" i="4"/>
  <c r="W515" i="4"/>
  <c r="S515" i="4"/>
  <c r="O515" i="4"/>
  <c r="K515" i="4"/>
  <c r="E515" i="4"/>
  <c r="J515" i="4" s="1"/>
  <c r="X516" i="4" s="1"/>
  <c r="W513" i="4"/>
  <c r="S513" i="4"/>
  <c r="O513" i="4"/>
  <c r="K513" i="4"/>
  <c r="E513" i="4"/>
  <c r="J513" i="4" s="1"/>
  <c r="X514" i="4" s="1"/>
  <c r="W511" i="4"/>
  <c r="S511" i="4"/>
  <c r="O511" i="4"/>
  <c r="K511" i="4"/>
  <c r="E511" i="4"/>
  <c r="J511" i="4" s="1"/>
  <c r="X512" i="4" s="1"/>
  <c r="W509" i="4"/>
  <c r="S509" i="4"/>
  <c r="O509" i="4"/>
  <c r="K509" i="4"/>
  <c r="E509" i="4"/>
  <c r="J509" i="4" s="1"/>
  <c r="X510" i="4" s="1"/>
  <c r="W508" i="4"/>
  <c r="S508" i="4"/>
  <c r="O508" i="4"/>
  <c r="K508" i="4"/>
  <c r="I507" i="4"/>
  <c r="H507" i="4"/>
  <c r="G507" i="4"/>
  <c r="F507" i="4"/>
  <c r="D507" i="4"/>
  <c r="C507" i="4"/>
  <c r="W505" i="4"/>
  <c r="S505" i="4"/>
  <c r="O505" i="4"/>
  <c r="K505" i="4"/>
  <c r="E505" i="4"/>
  <c r="J505" i="4" s="1"/>
  <c r="W503" i="4"/>
  <c r="S503" i="4"/>
  <c r="O503" i="4"/>
  <c r="K503" i="4"/>
  <c r="E503" i="4"/>
  <c r="J503" i="4" s="1"/>
  <c r="P504" i="4" s="1"/>
  <c r="W501" i="4"/>
  <c r="S501" i="4"/>
  <c r="O501" i="4"/>
  <c r="K501" i="4"/>
  <c r="E501" i="4"/>
  <c r="J501" i="4" s="1"/>
  <c r="X502" i="4" s="1"/>
  <c r="W499" i="4"/>
  <c r="S499" i="4"/>
  <c r="O499" i="4"/>
  <c r="K499" i="4"/>
  <c r="E499" i="4"/>
  <c r="J499" i="4" s="1"/>
  <c r="W498" i="4"/>
  <c r="S498" i="4"/>
  <c r="O498" i="4"/>
  <c r="K498" i="4"/>
  <c r="I497" i="4"/>
  <c r="H497" i="4"/>
  <c r="G497" i="4"/>
  <c r="G489" i="4" s="1"/>
  <c r="F497" i="4"/>
  <c r="D497" i="4"/>
  <c r="C497" i="4"/>
  <c r="W495" i="4"/>
  <c r="S495" i="4"/>
  <c r="O495" i="4"/>
  <c r="K495" i="4"/>
  <c r="E495" i="4"/>
  <c r="J495" i="4" s="1"/>
  <c r="P494" i="4"/>
  <c r="W493" i="4"/>
  <c r="S493" i="4"/>
  <c r="O493" i="4"/>
  <c r="L493" i="4"/>
  <c r="K493" i="4"/>
  <c r="K491" i="4" s="1"/>
  <c r="E493" i="4"/>
  <c r="J493" i="4" s="1"/>
  <c r="W492" i="4"/>
  <c r="S492" i="4"/>
  <c r="S490" i="4" s="1"/>
  <c r="O492" i="4"/>
  <c r="K492" i="4"/>
  <c r="I491" i="4"/>
  <c r="I489" i="4" s="1"/>
  <c r="H491" i="4"/>
  <c r="G491" i="4"/>
  <c r="F491" i="4"/>
  <c r="D491" i="4"/>
  <c r="D489" i="4" s="1"/>
  <c r="C491" i="4"/>
  <c r="W487" i="4"/>
  <c r="S487" i="4"/>
  <c r="O487" i="4"/>
  <c r="K487" i="4"/>
  <c r="E487" i="4"/>
  <c r="J487" i="4" s="1"/>
  <c r="X488" i="4" s="1"/>
  <c r="W485" i="4"/>
  <c r="S485" i="4"/>
  <c r="O485" i="4"/>
  <c r="K485" i="4"/>
  <c r="E485" i="4"/>
  <c r="J485" i="4" s="1"/>
  <c r="W483" i="4"/>
  <c r="S483" i="4"/>
  <c r="O483" i="4"/>
  <c r="O479" i="4" s="1"/>
  <c r="K483" i="4"/>
  <c r="E483" i="4"/>
  <c r="J483" i="4" s="1"/>
  <c r="W481" i="4"/>
  <c r="S481" i="4"/>
  <c r="O481" i="4"/>
  <c r="K481" i="4"/>
  <c r="E481" i="4"/>
  <c r="J481" i="4" s="1"/>
  <c r="L481" i="4" s="1"/>
  <c r="W480" i="4"/>
  <c r="S480" i="4"/>
  <c r="O480" i="4"/>
  <c r="K480" i="4"/>
  <c r="K479" i="4"/>
  <c r="I479" i="4"/>
  <c r="H479" i="4"/>
  <c r="G479" i="4"/>
  <c r="F479" i="4"/>
  <c r="D479" i="4"/>
  <c r="C479" i="4"/>
  <c r="W477" i="4"/>
  <c r="S477" i="4"/>
  <c r="O477" i="4"/>
  <c r="K477" i="4"/>
  <c r="L477" i="4" s="1"/>
  <c r="E477" i="4"/>
  <c r="J477" i="4" s="1"/>
  <c r="X478" i="4" s="1"/>
  <c r="W475" i="4"/>
  <c r="S475" i="4"/>
  <c r="O475" i="4"/>
  <c r="K475" i="4"/>
  <c r="E475" i="4"/>
  <c r="J475" i="4" s="1"/>
  <c r="W473" i="4"/>
  <c r="S473" i="4"/>
  <c r="O473" i="4"/>
  <c r="K473" i="4"/>
  <c r="E473" i="4"/>
  <c r="J473" i="4" s="1"/>
  <c r="X474" i="4" s="1"/>
  <c r="W471" i="4"/>
  <c r="S471" i="4"/>
  <c r="O471" i="4"/>
  <c r="K471" i="4"/>
  <c r="E471" i="4"/>
  <c r="J471" i="4" s="1"/>
  <c r="W470" i="4"/>
  <c r="S470" i="4"/>
  <c r="O470" i="4"/>
  <c r="K470" i="4"/>
  <c r="I469" i="4"/>
  <c r="H469" i="4"/>
  <c r="G469" i="4"/>
  <c r="F469" i="4"/>
  <c r="D469" i="4"/>
  <c r="C469" i="4"/>
  <c r="W467" i="4"/>
  <c r="S467" i="4"/>
  <c r="O467" i="4"/>
  <c r="K467" i="4"/>
  <c r="E467" i="4"/>
  <c r="J467" i="4" s="1"/>
  <c r="W465" i="4"/>
  <c r="S465" i="4"/>
  <c r="O465" i="4"/>
  <c r="O463" i="4" s="1"/>
  <c r="K465" i="4"/>
  <c r="E465" i="4"/>
  <c r="J465" i="4" s="1"/>
  <c r="W464" i="4"/>
  <c r="W462" i="4" s="1"/>
  <c r="S464" i="4"/>
  <c r="O464" i="4"/>
  <c r="K464" i="4"/>
  <c r="K463" i="4"/>
  <c r="I463" i="4"/>
  <c r="H463" i="4"/>
  <c r="G463" i="4"/>
  <c r="F463" i="4"/>
  <c r="D463" i="4"/>
  <c r="C463" i="4"/>
  <c r="O462" i="4"/>
  <c r="I461" i="4"/>
  <c r="D461" i="4"/>
  <c r="W459" i="4"/>
  <c r="S459" i="4"/>
  <c r="O459" i="4"/>
  <c r="K459" i="4"/>
  <c r="E459" i="4"/>
  <c r="J459" i="4" s="1"/>
  <c r="X460" i="4" s="1"/>
  <c r="W457" i="4"/>
  <c r="S457" i="4"/>
  <c r="O457" i="4"/>
  <c r="K457" i="4"/>
  <c r="E457" i="4"/>
  <c r="J457" i="4" s="1"/>
  <c r="T458" i="4" s="1"/>
  <c r="W455" i="4"/>
  <c r="S455" i="4"/>
  <c r="O455" i="4"/>
  <c r="K455" i="4"/>
  <c r="K451" i="4" s="1"/>
  <c r="E455" i="4"/>
  <c r="J455" i="4" s="1"/>
  <c r="W453" i="4"/>
  <c r="S453" i="4"/>
  <c r="O453" i="4"/>
  <c r="O451" i="4" s="1"/>
  <c r="K453" i="4"/>
  <c r="E453" i="4"/>
  <c r="J453" i="4" s="1"/>
  <c r="W452" i="4"/>
  <c r="S452" i="4"/>
  <c r="O452" i="4"/>
  <c r="K452" i="4"/>
  <c r="I451" i="4"/>
  <c r="H451" i="4"/>
  <c r="H433" i="4" s="1"/>
  <c r="G451" i="4"/>
  <c r="F451" i="4"/>
  <c r="D451" i="4"/>
  <c r="C451" i="4"/>
  <c r="W449" i="4"/>
  <c r="S449" i="4"/>
  <c r="O449" i="4"/>
  <c r="K449" i="4"/>
  <c r="E449" i="4"/>
  <c r="J449" i="4" s="1"/>
  <c r="X450" i="4" s="1"/>
  <c r="W447" i="4"/>
  <c r="S447" i="4"/>
  <c r="O447" i="4"/>
  <c r="K447" i="4"/>
  <c r="E447" i="4"/>
  <c r="J447" i="4" s="1"/>
  <c r="P448" i="4" s="1"/>
  <c r="W445" i="4"/>
  <c r="S445" i="4"/>
  <c r="O445" i="4"/>
  <c r="K445" i="4"/>
  <c r="E445" i="4"/>
  <c r="J445" i="4" s="1"/>
  <c r="L446" i="4" s="1"/>
  <c r="W443" i="4"/>
  <c r="S443" i="4"/>
  <c r="O443" i="4"/>
  <c r="K443" i="4"/>
  <c r="E443" i="4"/>
  <c r="J443" i="4" s="1"/>
  <c r="W442" i="4"/>
  <c r="S442" i="4"/>
  <c r="O442" i="4"/>
  <c r="K442" i="4"/>
  <c r="I441" i="4"/>
  <c r="H441" i="4"/>
  <c r="G441" i="4"/>
  <c r="F441" i="4"/>
  <c r="D441" i="4"/>
  <c r="C441" i="4"/>
  <c r="W439" i="4"/>
  <c r="S439" i="4"/>
  <c r="O439" i="4"/>
  <c r="K439" i="4"/>
  <c r="E439" i="4"/>
  <c r="J439" i="4" s="1"/>
  <c r="X440" i="4" s="1"/>
  <c r="W437" i="4"/>
  <c r="S437" i="4"/>
  <c r="O437" i="4"/>
  <c r="K437" i="4"/>
  <c r="E437" i="4"/>
  <c r="J437" i="4" s="1"/>
  <c r="T438" i="4" s="1"/>
  <c r="W436" i="4"/>
  <c r="W434" i="4" s="1"/>
  <c r="S436" i="4"/>
  <c r="O436" i="4"/>
  <c r="K436" i="4"/>
  <c r="K434" i="4" s="1"/>
  <c r="K435" i="4"/>
  <c r="I435" i="4"/>
  <c r="I433" i="4" s="1"/>
  <c r="H435" i="4"/>
  <c r="G435" i="4"/>
  <c r="F435" i="4"/>
  <c r="D435" i="4"/>
  <c r="D433" i="4" s="1"/>
  <c r="C435" i="4"/>
  <c r="O434" i="4"/>
  <c r="W431" i="4"/>
  <c r="S431" i="4"/>
  <c r="O431" i="4"/>
  <c r="K431" i="4"/>
  <c r="E431" i="4"/>
  <c r="J431" i="4" s="1"/>
  <c r="W429" i="4"/>
  <c r="S429" i="4"/>
  <c r="O429" i="4"/>
  <c r="K429" i="4"/>
  <c r="E429" i="4"/>
  <c r="J429" i="4" s="1"/>
  <c r="P430" i="4" s="1"/>
  <c r="W427" i="4"/>
  <c r="S427" i="4"/>
  <c r="O427" i="4"/>
  <c r="K427" i="4"/>
  <c r="E427" i="4"/>
  <c r="J427" i="4" s="1"/>
  <c r="X428" i="4" s="1"/>
  <c r="W425" i="4"/>
  <c r="S425" i="4"/>
  <c r="O425" i="4"/>
  <c r="K425" i="4"/>
  <c r="E425" i="4"/>
  <c r="J425" i="4" s="1"/>
  <c r="P426" i="4" s="1"/>
  <c r="W424" i="4"/>
  <c r="S424" i="4"/>
  <c r="O424" i="4"/>
  <c r="K424" i="4"/>
  <c r="O423" i="4"/>
  <c r="I423" i="4"/>
  <c r="H423" i="4"/>
  <c r="G423" i="4"/>
  <c r="F423" i="4"/>
  <c r="D423" i="4"/>
  <c r="C423" i="4"/>
  <c r="W421" i="4"/>
  <c r="S421" i="4"/>
  <c r="O421" i="4"/>
  <c r="K421" i="4"/>
  <c r="E421" i="4"/>
  <c r="J421" i="4" s="1"/>
  <c r="W419" i="4"/>
  <c r="S419" i="4"/>
  <c r="O419" i="4"/>
  <c r="K419" i="4"/>
  <c r="E419" i="4"/>
  <c r="J419" i="4" s="1"/>
  <c r="P420" i="4" s="1"/>
  <c r="W417" i="4"/>
  <c r="S417" i="4"/>
  <c r="O417" i="4"/>
  <c r="K417" i="4"/>
  <c r="J417" i="4"/>
  <c r="X418" i="4" s="1"/>
  <c r="E417" i="4"/>
  <c r="W415" i="4"/>
  <c r="S415" i="4"/>
  <c r="O415" i="4"/>
  <c r="K415" i="4"/>
  <c r="E415" i="4"/>
  <c r="J415" i="4" s="1"/>
  <c r="T416" i="4" s="1"/>
  <c r="W414" i="4"/>
  <c r="S414" i="4"/>
  <c r="O414" i="4"/>
  <c r="K414" i="4"/>
  <c r="K413" i="4"/>
  <c r="I413" i="4"/>
  <c r="H413" i="4"/>
  <c r="G413" i="4"/>
  <c r="F413" i="4"/>
  <c r="D413" i="4"/>
  <c r="C413" i="4"/>
  <c r="W411" i="4"/>
  <c r="S411" i="4"/>
  <c r="O411" i="4"/>
  <c r="K411" i="4"/>
  <c r="E411" i="4"/>
  <c r="J411" i="4" s="1"/>
  <c r="W409" i="4"/>
  <c r="S409" i="4"/>
  <c r="O409" i="4"/>
  <c r="K409" i="4"/>
  <c r="E409" i="4"/>
  <c r="J409" i="4" s="1"/>
  <c r="W408" i="4"/>
  <c r="S408" i="4"/>
  <c r="S406" i="4" s="1"/>
  <c r="O408" i="4"/>
  <c r="K408" i="4"/>
  <c r="K407" i="4"/>
  <c r="I407" i="4"/>
  <c r="I405" i="4" s="1"/>
  <c r="H407" i="4"/>
  <c r="G407" i="4"/>
  <c r="F407" i="4"/>
  <c r="D407" i="4"/>
  <c r="D405" i="4" s="1"/>
  <c r="C407" i="4"/>
  <c r="W403" i="4"/>
  <c r="S403" i="4"/>
  <c r="O403" i="4"/>
  <c r="K403" i="4"/>
  <c r="E403" i="4"/>
  <c r="J403" i="4" s="1"/>
  <c r="W401" i="4"/>
  <c r="S401" i="4"/>
  <c r="O401" i="4"/>
  <c r="K401" i="4"/>
  <c r="E401" i="4"/>
  <c r="J401" i="4" s="1"/>
  <c r="T402" i="4" s="1"/>
  <c r="W399" i="4"/>
  <c r="S399" i="4"/>
  <c r="O399" i="4"/>
  <c r="K399" i="4"/>
  <c r="K395" i="4" s="1"/>
  <c r="E399" i="4"/>
  <c r="J399" i="4" s="1"/>
  <c r="W397" i="4"/>
  <c r="W395" i="4" s="1"/>
  <c r="S397" i="4"/>
  <c r="O397" i="4"/>
  <c r="K397" i="4"/>
  <c r="E397" i="4"/>
  <c r="J397" i="4" s="1"/>
  <c r="W396" i="4"/>
  <c r="S396" i="4"/>
  <c r="O396" i="4"/>
  <c r="K396" i="4"/>
  <c r="I395" i="4"/>
  <c r="I377" i="4" s="1"/>
  <c r="H395" i="4"/>
  <c r="G395" i="4"/>
  <c r="F395" i="4"/>
  <c r="D395" i="4"/>
  <c r="C395" i="4"/>
  <c r="W393" i="4"/>
  <c r="S393" i="4"/>
  <c r="O393" i="4"/>
  <c r="O385" i="4" s="1"/>
  <c r="K393" i="4"/>
  <c r="E393" i="4"/>
  <c r="J393" i="4" s="1"/>
  <c r="X394" i="4" s="1"/>
  <c r="W391" i="4"/>
  <c r="S391" i="4"/>
  <c r="O391" i="4"/>
  <c r="K391" i="4"/>
  <c r="E391" i="4"/>
  <c r="J391" i="4" s="1"/>
  <c r="T392" i="4" s="1"/>
  <c r="W389" i="4"/>
  <c r="S389" i="4"/>
  <c r="O389" i="4"/>
  <c r="K389" i="4"/>
  <c r="E389" i="4"/>
  <c r="J389" i="4" s="1"/>
  <c r="W387" i="4"/>
  <c r="S387" i="4"/>
  <c r="O387" i="4"/>
  <c r="K387" i="4"/>
  <c r="E387" i="4"/>
  <c r="J387" i="4" s="1"/>
  <c r="W386" i="4"/>
  <c r="S386" i="4"/>
  <c r="O386" i="4"/>
  <c r="K386" i="4"/>
  <c r="I385" i="4"/>
  <c r="H385" i="4"/>
  <c r="G385" i="4"/>
  <c r="F385" i="4"/>
  <c r="D385" i="4"/>
  <c r="C385" i="4"/>
  <c r="E385" i="4" s="1"/>
  <c r="W383" i="4"/>
  <c r="S383" i="4"/>
  <c r="O383" i="4"/>
  <c r="K383" i="4"/>
  <c r="E383" i="4"/>
  <c r="J383" i="4" s="1"/>
  <c r="L384" i="4" s="1"/>
  <c r="W381" i="4"/>
  <c r="W379" i="4" s="1"/>
  <c r="S381" i="4"/>
  <c r="S379" i="4" s="1"/>
  <c r="O381" i="4"/>
  <c r="K381" i="4"/>
  <c r="E381" i="4"/>
  <c r="J381" i="4" s="1"/>
  <c r="W380" i="4"/>
  <c r="S380" i="4"/>
  <c r="O380" i="4"/>
  <c r="K380" i="4"/>
  <c r="I379" i="4"/>
  <c r="H379" i="4"/>
  <c r="H377" i="4" s="1"/>
  <c r="G379" i="4"/>
  <c r="F379" i="4"/>
  <c r="D379" i="4"/>
  <c r="C379" i="4"/>
  <c r="C377" i="4" s="1"/>
  <c r="F377" i="4"/>
  <c r="W375" i="4"/>
  <c r="S375" i="4"/>
  <c r="O375" i="4"/>
  <c r="K375" i="4"/>
  <c r="E375" i="4"/>
  <c r="J375" i="4" s="1"/>
  <c r="W373" i="4"/>
  <c r="S373" i="4"/>
  <c r="O373" i="4"/>
  <c r="K373" i="4"/>
  <c r="E373" i="4"/>
  <c r="J373" i="4" s="1"/>
  <c r="X374" i="4" s="1"/>
  <c r="W371" i="4"/>
  <c r="S371" i="4"/>
  <c r="O371" i="4"/>
  <c r="K371" i="4"/>
  <c r="E371" i="4"/>
  <c r="J371" i="4" s="1"/>
  <c r="W369" i="4"/>
  <c r="S369" i="4"/>
  <c r="O369" i="4"/>
  <c r="K369" i="4"/>
  <c r="E369" i="4"/>
  <c r="J369" i="4" s="1"/>
  <c r="W368" i="4"/>
  <c r="S368" i="4"/>
  <c r="S350" i="4" s="1"/>
  <c r="O368" i="4"/>
  <c r="K368" i="4"/>
  <c r="W367" i="4"/>
  <c r="S367" i="4"/>
  <c r="I367" i="4"/>
  <c r="H367" i="4"/>
  <c r="G367" i="4"/>
  <c r="F367" i="4"/>
  <c r="D367" i="4"/>
  <c r="C367" i="4"/>
  <c r="W365" i="4"/>
  <c r="S365" i="4"/>
  <c r="S357" i="4" s="1"/>
  <c r="O365" i="4"/>
  <c r="K365" i="4"/>
  <c r="E365" i="4"/>
  <c r="J365" i="4" s="1"/>
  <c r="W363" i="4"/>
  <c r="S363" i="4"/>
  <c r="O363" i="4"/>
  <c r="K363" i="4"/>
  <c r="E363" i="4"/>
  <c r="J363" i="4" s="1"/>
  <c r="X364" i="4" s="1"/>
  <c r="W361" i="4"/>
  <c r="S361" i="4"/>
  <c r="O361" i="4"/>
  <c r="K361" i="4"/>
  <c r="E361" i="4"/>
  <c r="J361" i="4" s="1"/>
  <c r="W359" i="4"/>
  <c r="S359" i="4"/>
  <c r="O359" i="4"/>
  <c r="K359" i="4"/>
  <c r="E359" i="4"/>
  <c r="J359" i="4" s="1"/>
  <c r="W358" i="4"/>
  <c r="S358" i="4"/>
  <c r="O358" i="4"/>
  <c r="K358" i="4"/>
  <c r="I357" i="4"/>
  <c r="H357" i="4"/>
  <c r="G357" i="4"/>
  <c r="F357" i="4"/>
  <c r="D357" i="4"/>
  <c r="C357" i="4"/>
  <c r="W355" i="4"/>
  <c r="S355" i="4"/>
  <c r="O355" i="4"/>
  <c r="K355" i="4"/>
  <c r="E355" i="4"/>
  <c r="J355" i="4" s="1"/>
  <c r="W353" i="4"/>
  <c r="W351" i="4" s="1"/>
  <c r="S353" i="4"/>
  <c r="O353" i="4"/>
  <c r="K353" i="4"/>
  <c r="E353" i="4"/>
  <c r="J353" i="4" s="1"/>
  <c r="W352" i="4"/>
  <c r="S352" i="4"/>
  <c r="O352" i="4"/>
  <c r="O350" i="4" s="1"/>
  <c r="K352" i="4"/>
  <c r="K350" i="4" s="1"/>
  <c r="K351" i="4"/>
  <c r="I351" i="4"/>
  <c r="I349" i="4" s="1"/>
  <c r="H351" i="4"/>
  <c r="G351" i="4"/>
  <c r="F351" i="4"/>
  <c r="D351" i="4"/>
  <c r="D349" i="4" s="1"/>
  <c r="C351" i="4"/>
  <c r="W350" i="4"/>
  <c r="H349" i="4"/>
  <c r="F349" i="4"/>
  <c r="C349" i="4"/>
  <c r="W347" i="4"/>
  <c r="S347" i="4"/>
  <c r="O347" i="4"/>
  <c r="K347" i="4"/>
  <c r="E347" i="4"/>
  <c r="J347" i="4" s="1"/>
  <c r="L348" i="4" s="1"/>
  <c r="W345" i="4"/>
  <c r="S345" i="4"/>
  <c r="O345" i="4"/>
  <c r="K345" i="4"/>
  <c r="E345" i="4"/>
  <c r="J345" i="4" s="1"/>
  <c r="W343" i="4"/>
  <c r="S343" i="4"/>
  <c r="O343" i="4"/>
  <c r="K343" i="4"/>
  <c r="E343" i="4"/>
  <c r="J343" i="4" s="1"/>
  <c r="W341" i="4"/>
  <c r="S341" i="4"/>
  <c r="S339" i="4" s="1"/>
  <c r="O341" i="4"/>
  <c r="K341" i="4"/>
  <c r="K339" i="4" s="1"/>
  <c r="E341" i="4"/>
  <c r="J341" i="4" s="1"/>
  <c r="X342" i="4" s="1"/>
  <c r="W340" i="4"/>
  <c r="S340" i="4"/>
  <c r="O340" i="4"/>
  <c r="K340" i="4"/>
  <c r="I339" i="4"/>
  <c r="H339" i="4"/>
  <c r="G339" i="4"/>
  <c r="F339" i="4"/>
  <c r="D339" i="4"/>
  <c r="C339" i="4"/>
  <c r="W337" i="4"/>
  <c r="S337" i="4"/>
  <c r="O337" i="4"/>
  <c r="K337" i="4"/>
  <c r="E337" i="4"/>
  <c r="J337" i="4" s="1"/>
  <c r="W335" i="4"/>
  <c r="S335" i="4"/>
  <c r="O335" i="4"/>
  <c r="O329" i="4" s="1"/>
  <c r="K335" i="4"/>
  <c r="E335" i="4"/>
  <c r="J335" i="4" s="1"/>
  <c r="W333" i="4"/>
  <c r="S333" i="4"/>
  <c r="O333" i="4"/>
  <c r="K333" i="4"/>
  <c r="E333" i="4"/>
  <c r="J333" i="4" s="1"/>
  <c r="W331" i="4"/>
  <c r="W329" i="4" s="1"/>
  <c r="S331" i="4"/>
  <c r="O331" i="4"/>
  <c r="K331" i="4"/>
  <c r="E331" i="4"/>
  <c r="J331" i="4" s="1"/>
  <c r="X332" i="4" s="1"/>
  <c r="W330" i="4"/>
  <c r="S330" i="4"/>
  <c r="O330" i="4"/>
  <c r="K330" i="4"/>
  <c r="I329" i="4"/>
  <c r="H329" i="4"/>
  <c r="G329" i="4"/>
  <c r="F329" i="4"/>
  <c r="D329" i="4"/>
  <c r="C329" i="4"/>
  <c r="W327" i="4"/>
  <c r="S327" i="4"/>
  <c r="O327" i="4"/>
  <c r="K327" i="4"/>
  <c r="E327" i="4"/>
  <c r="J327" i="4" s="1"/>
  <c r="W325" i="4"/>
  <c r="S325" i="4"/>
  <c r="O325" i="4"/>
  <c r="O323" i="4" s="1"/>
  <c r="K325" i="4"/>
  <c r="E325" i="4"/>
  <c r="J325" i="4" s="1"/>
  <c r="W324" i="4"/>
  <c r="W322" i="4" s="1"/>
  <c r="S324" i="4"/>
  <c r="O324" i="4"/>
  <c r="K324" i="4"/>
  <c r="W323" i="4"/>
  <c r="I323" i="4"/>
  <c r="H323" i="4"/>
  <c r="H321" i="4" s="1"/>
  <c r="G323" i="4"/>
  <c r="F323" i="4"/>
  <c r="D323" i="4"/>
  <c r="D321" i="4" s="1"/>
  <c r="C323" i="4"/>
  <c r="C321" i="4" s="1"/>
  <c r="S322" i="4"/>
  <c r="I321" i="4"/>
  <c r="W319" i="4"/>
  <c r="S319" i="4"/>
  <c r="O319" i="4"/>
  <c r="K319" i="4"/>
  <c r="E319" i="4"/>
  <c r="J319" i="4" s="1"/>
  <c r="W317" i="4"/>
  <c r="S317" i="4"/>
  <c r="O317" i="4"/>
  <c r="K317" i="4"/>
  <c r="E317" i="4"/>
  <c r="J317" i="4" s="1"/>
  <c r="W315" i="4"/>
  <c r="S315" i="4"/>
  <c r="O315" i="4"/>
  <c r="K315" i="4"/>
  <c r="E315" i="4"/>
  <c r="J315" i="4" s="1"/>
  <c r="X316" i="4" s="1"/>
  <c r="W313" i="4"/>
  <c r="S313" i="4"/>
  <c r="O313" i="4"/>
  <c r="K313" i="4"/>
  <c r="K311" i="4" s="1"/>
  <c r="E313" i="4"/>
  <c r="J313" i="4" s="1"/>
  <c r="P314" i="4" s="1"/>
  <c r="W312" i="4"/>
  <c r="S312" i="4"/>
  <c r="O312" i="4"/>
  <c r="K312" i="4"/>
  <c r="I311" i="4"/>
  <c r="H311" i="4"/>
  <c r="G311" i="4"/>
  <c r="F311" i="4"/>
  <c r="D311" i="4"/>
  <c r="C311" i="4"/>
  <c r="W309" i="4"/>
  <c r="S309" i="4"/>
  <c r="O309" i="4"/>
  <c r="K309" i="4"/>
  <c r="E309" i="4"/>
  <c r="J309" i="4" s="1"/>
  <c r="W307" i="4"/>
  <c r="S307" i="4"/>
  <c r="T307" i="4" s="1"/>
  <c r="O307" i="4"/>
  <c r="K307" i="4"/>
  <c r="E307" i="4"/>
  <c r="J307" i="4" s="1"/>
  <c r="W305" i="4"/>
  <c r="S305" i="4"/>
  <c r="O305" i="4"/>
  <c r="K305" i="4"/>
  <c r="E305" i="4"/>
  <c r="J305" i="4" s="1"/>
  <c r="X306" i="4" s="1"/>
  <c r="W303" i="4"/>
  <c r="S303" i="4"/>
  <c r="O303" i="4"/>
  <c r="K303" i="4"/>
  <c r="E303" i="4"/>
  <c r="J303" i="4" s="1"/>
  <c r="P304" i="4" s="1"/>
  <c r="W302" i="4"/>
  <c r="S302" i="4"/>
  <c r="O302" i="4"/>
  <c r="K302" i="4"/>
  <c r="I301" i="4"/>
  <c r="H301" i="4"/>
  <c r="G301" i="4"/>
  <c r="F301" i="4"/>
  <c r="D301" i="4"/>
  <c r="C301" i="4"/>
  <c r="W299" i="4"/>
  <c r="S299" i="4"/>
  <c r="O299" i="4"/>
  <c r="K299" i="4"/>
  <c r="E299" i="4"/>
  <c r="J299" i="4" s="1"/>
  <c r="X300" i="4" s="1"/>
  <c r="W297" i="4"/>
  <c r="S297" i="4"/>
  <c r="O297" i="4"/>
  <c r="K297" i="4"/>
  <c r="E297" i="4"/>
  <c r="J297" i="4" s="1"/>
  <c r="W296" i="4"/>
  <c r="W294" i="4" s="1"/>
  <c r="S296" i="4"/>
  <c r="O296" i="4"/>
  <c r="K296" i="4"/>
  <c r="I295" i="4"/>
  <c r="I293" i="4" s="1"/>
  <c r="H295" i="4"/>
  <c r="G295" i="4"/>
  <c r="F295" i="4"/>
  <c r="D295" i="4"/>
  <c r="D293" i="4" s="1"/>
  <c r="C295" i="4"/>
  <c r="S294" i="4"/>
  <c r="K294" i="4"/>
  <c r="F293" i="4"/>
  <c r="W291" i="4"/>
  <c r="S291" i="4"/>
  <c r="O291" i="4"/>
  <c r="K291" i="4"/>
  <c r="E291" i="4"/>
  <c r="J291" i="4" s="1"/>
  <c r="X292" i="4" s="1"/>
  <c r="W289" i="4"/>
  <c r="S289" i="4"/>
  <c r="O289" i="4"/>
  <c r="K289" i="4"/>
  <c r="E289" i="4"/>
  <c r="J289" i="4" s="1"/>
  <c r="P290" i="4" s="1"/>
  <c r="W287" i="4"/>
  <c r="S287" i="4"/>
  <c r="O287" i="4"/>
  <c r="K287" i="4"/>
  <c r="E287" i="4"/>
  <c r="J287" i="4" s="1"/>
  <c r="X288" i="4" s="1"/>
  <c r="W285" i="4"/>
  <c r="S285" i="4"/>
  <c r="O285" i="4"/>
  <c r="K285" i="4"/>
  <c r="E285" i="4"/>
  <c r="J285" i="4" s="1"/>
  <c r="W284" i="4"/>
  <c r="S284" i="4"/>
  <c r="O284" i="4"/>
  <c r="K284" i="4"/>
  <c r="I283" i="4"/>
  <c r="H283" i="4"/>
  <c r="G283" i="4"/>
  <c r="F283" i="4"/>
  <c r="D283" i="4"/>
  <c r="C283" i="4"/>
  <c r="W281" i="4"/>
  <c r="S281" i="4"/>
  <c r="O281" i="4"/>
  <c r="K281" i="4"/>
  <c r="E281" i="4"/>
  <c r="J281" i="4" s="1"/>
  <c r="X282" i="4" s="1"/>
  <c r="W279" i="4"/>
  <c r="S279" i="4"/>
  <c r="O279" i="4"/>
  <c r="K279" i="4"/>
  <c r="E279" i="4"/>
  <c r="J279" i="4" s="1"/>
  <c r="P280" i="4" s="1"/>
  <c r="W277" i="4"/>
  <c r="S277" i="4"/>
  <c r="O277" i="4"/>
  <c r="K277" i="4"/>
  <c r="E277" i="4"/>
  <c r="J277" i="4" s="1"/>
  <c r="X278" i="4" s="1"/>
  <c r="W275" i="4"/>
  <c r="S275" i="4"/>
  <c r="O275" i="4"/>
  <c r="K275" i="4"/>
  <c r="E275" i="4"/>
  <c r="J275" i="4" s="1"/>
  <c r="P276" i="4" s="1"/>
  <c r="W274" i="4"/>
  <c r="S274" i="4"/>
  <c r="O274" i="4"/>
  <c r="K274" i="4"/>
  <c r="I273" i="4"/>
  <c r="H273" i="4"/>
  <c r="H265" i="4" s="1"/>
  <c r="G273" i="4"/>
  <c r="F273" i="4"/>
  <c r="D273" i="4"/>
  <c r="C273" i="4"/>
  <c r="E273" i="4" s="1"/>
  <c r="W271" i="4"/>
  <c r="S271" i="4"/>
  <c r="P271" i="4"/>
  <c r="O271" i="4"/>
  <c r="K271" i="4"/>
  <c r="E271" i="4"/>
  <c r="J271" i="4" s="1"/>
  <c r="L272" i="4" s="1"/>
  <c r="W269" i="4"/>
  <c r="S269" i="4"/>
  <c r="O269" i="4"/>
  <c r="O267" i="4" s="1"/>
  <c r="K269" i="4"/>
  <c r="E269" i="4"/>
  <c r="J269" i="4" s="1"/>
  <c r="W268" i="4"/>
  <c r="S268" i="4"/>
  <c r="O268" i="4"/>
  <c r="K268" i="4"/>
  <c r="K266" i="4" s="1"/>
  <c r="I267" i="4"/>
  <c r="I265" i="4" s="1"/>
  <c r="H267" i="4"/>
  <c r="G267" i="4"/>
  <c r="G265" i="4" s="1"/>
  <c r="F267" i="4"/>
  <c r="D267" i="4"/>
  <c r="C267" i="4"/>
  <c r="W266" i="4"/>
  <c r="D265" i="4"/>
  <c r="W263" i="4"/>
  <c r="S263" i="4"/>
  <c r="O263" i="4"/>
  <c r="K263" i="4"/>
  <c r="E263" i="4"/>
  <c r="J263" i="4" s="1"/>
  <c r="W261" i="4"/>
  <c r="S261" i="4"/>
  <c r="O261" i="4"/>
  <c r="K261" i="4"/>
  <c r="E261" i="4"/>
  <c r="J261" i="4" s="1"/>
  <c r="W259" i="4"/>
  <c r="S259" i="4"/>
  <c r="O259" i="4"/>
  <c r="K259" i="4"/>
  <c r="E259" i="4"/>
  <c r="J259" i="4" s="1"/>
  <c r="T258" i="4"/>
  <c r="W257" i="4"/>
  <c r="S257" i="4"/>
  <c r="O257" i="4"/>
  <c r="K257" i="4"/>
  <c r="L257" i="4" s="1"/>
  <c r="E257" i="4"/>
  <c r="J257" i="4" s="1"/>
  <c r="P258" i="4" s="1"/>
  <c r="W256" i="4"/>
  <c r="S256" i="4"/>
  <c r="O256" i="4"/>
  <c r="K256" i="4"/>
  <c r="I255" i="4"/>
  <c r="H255" i="4"/>
  <c r="G255" i="4"/>
  <c r="F255" i="4"/>
  <c r="D255" i="4"/>
  <c r="C255" i="4"/>
  <c r="W253" i="4"/>
  <c r="S253" i="4"/>
  <c r="O253" i="4"/>
  <c r="K253" i="4"/>
  <c r="E253" i="4"/>
  <c r="J253" i="4" s="1"/>
  <c r="W251" i="4"/>
  <c r="S251" i="4"/>
  <c r="O251" i="4"/>
  <c r="K251" i="4"/>
  <c r="E251" i="4"/>
  <c r="J251" i="4" s="1"/>
  <c r="T252" i="4" s="1"/>
  <c r="W249" i="4"/>
  <c r="S249" i="4"/>
  <c r="O249" i="4"/>
  <c r="K249" i="4"/>
  <c r="E249" i="4"/>
  <c r="J249" i="4" s="1"/>
  <c r="X247" i="4"/>
  <c r="W247" i="4"/>
  <c r="S247" i="4"/>
  <c r="O247" i="4"/>
  <c r="K247" i="4"/>
  <c r="E247" i="4"/>
  <c r="J247" i="4" s="1"/>
  <c r="W246" i="4"/>
  <c r="S246" i="4"/>
  <c r="O246" i="4"/>
  <c r="K246" i="4"/>
  <c r="I245" i="4"/>
  <c r="H245" i="4"/>
  <c r="G245" i="4"/>
  <c r="F245" i="4"/>
  <c r="D245" i="4"/>
  <c r="C245" i="4"/>
  <c r="W243" i="4"/>
  <c r="S243" i="4"/>
  <c r="O243" i="4"/>
  <c r="P243" i="4" s="1"/>
  <c r="K243" i="4"/>
  <c r="E243" i="4"/>
  <c r="J243" i="4" s="1"/>
  <c r="L244" i="4" s="1"/>
  <c r="W241" i="4"/>
  <c r="S241" i="4"/>
  <c r="O241" i="4"/>
  <c r="K241" i="4"/>
  <c r="E241" i="4"/>
  <c r="J241" i="4" s="1"/>
  <c r="T242" i="4" s="1"/>
  <c r="W240" i="4"/>
  <c r="W238" i="4" s="1"/>
  <c r="S240" i="4"/>
  <c r="O240" i="4"/>
  <c r="K240" i="4"/>
  <c r="I239" i="4"/>
  <c r="I237" i="4" s="1"/>
  <c r="H239" i="4"/>
  <c r="G239" i="4"/>
  <c r="F239" i="4"/>
  <c r="D239" i="4"/>
  <c r="D237" i="4" s="1"/>
  <c r="C239" i="4"/>
  <c r="K238" i="4"/>
  <c r="C237" i="4"/>
  <c r="W235" i="4"/>
  <c r="S235" i="4"/>
  <c r="O235" i="4"/>
  <c r="K235" i="4"/>
  <c r="E235" i="4"/>
  <c r="J235" i="4" s="1"/>
  <c r="W233" i="4"/>
  <c r="S233" i="4"/>
  <c r="O233" i="4"/>
  <c r="K233" i="4"/>
  <c r="E233" i="4"/>
  <c r="J233" i="4" s="1"/>
  <c r="W231" i="4"/>
  <c r="S231" i="4"/>
  <c r="O231" i="4"/>
  <c r="K231" i="4"/>
  <c r="E231" i="4"/>
  <c r="J231" i="4" s="1"/>
  <c r="W229" i="4"/>
  <c r="S229" i="4"/>
  <c r="O229" i="4"/>
  <c r="K229" i="4"/>
  <c r="E229" i="4"/>
  <c r="J229" i="4" s="1"/>
  <c r="W228" i="4"/>
  <c r="S228" i="4"/>
  <c r="O228" i="4"/>
  <c r="K228" i="4"/>
  <c r="K227" i="4"/>
  <c r="I227" i="4"/>
  <c r="H227" i="4"/>
  <c r="G227" i="4"/>
  <c r="F227" i="4"/>
  <c r="D227" i="4"/>
  <c r="C227" i="4"/>
  <c r="W225" i="4"/>
  <c r="S225" i="4"/>
  <c r="O225" i="4"/>
  <c r="K225" i="4"/>
  <c r="L225" i="4" s="1"/>
  <c r="E225" i="4"/>
  <c r="J225" i="4" s="1"/>
  <c r="L226" i="4" s="1"/>
  <c r="W223" i="4"/>
  <c r="S223" i="4"/>
  <c r="O223" i="4"/>
  <c r="K223" i="4"/>
  <c r="E223" i="4"/>
  <c r="J223" i="4" s="1"/>
  <c r="T224" i="4" s="1"/>
  <c r="W221" i="4"/>
  <c r="S221" i="4"/>
  <c r="O221" i="4"/>
  <c r="P221" i="4" s="1"/>
  <c r="K221" i="4"/>
  <c r="E221" i="4"/>
  <c r="J221" i="4" s="1"/>
  <c r="L222" i="4" s="1"/>
  <c r="W219" i="4"/>
  <c r="S219" i="4"/>
  <c r="O219" i="4"/>
  <c r="K219" i="4"/>
  <c r="E219" i="4"/>
  <c r="J219" i="4" s="1"/>
  <c r="T220" i="4" s="1"/>
  <c r="W218" i="4"/>
  <c r="S218" i="4"/>
  <c r="O218" i="4"/>
  <c r="K218" i="4"/>
  <c r="I217" i="4"/>
  <c r="I209" i="4" s="1"/>
  <c r="H217" i="4"/>
  <c r="G217" i="4"/>
  <c r="F217" i="4"/>
  <c r="D217" i="4"/>
  <c r="D209" i="4" s="1"/>
  <c r="C217" i="4"/>
  <c r="W215" i="4"/>
  <c r="S215" i="4"/>
  <c r="O215" i="4"/>
  <c r="K215" i="4"/>
  <c r="E215" i="4"/>
  <c r="J215" i="4" s="1"/>
  <c r="W213" i="4"/>
  <c r="S213" i="4"/>
  <c r="O213" i="4"/>
  <c r="K213" i="4"/>
  <c r="E213" i="4"/>
  <c r="J213" i="4" s="1"/>
  <c r="W212" i="4"/>
  <c r="W210" i="4" s="1"/>
  <c r="S212" i="4"/>
  <c r="O212" i="4"/>
  <c r="O210" i="4" s="1"/>
  <c r="K212" i="4"/>
  <c r="K211" i="4"/>
  <c r="I211" i="4"/>
  <c r="H211" i="4"/>
  <c r="H209" i="4" s="1"/>
  <c r="G211" i="4"/>
  <c r="F211" i="4"/>
  <c r="F209" i="4" s="1"/>
  <c r="D211" i="4"/>
  <c r="C211" i="4"/>
  <c r="W207" i="4"/>
  <c r="S207" i="4"/>
  <c r="O207" i="4"/>
  <c r="K207" i="4"/>
  <c r="E207" i="4"/>
  <c r="J207" i="4" s="1"/>
  <c r="W205" i="4"/>
  <c r="S205" i="4"/>
  <c r="O205" i="4"/>
  <c r="K205" i="4"/>
  <c r="E205" i="4"/>
  <c r="J205" i="4" s="1"/>
  <c r="W203" i="4"/>
  <c r="S203" i="4"/>
  <c r="O203" i="4"/>
  <c r="K203" i="4"/>
  <c r="E203" i="4"/>
  <c r="J203" i="4" s="1"/>
  <c r="W201" i="4"/>
  <c r="S201" i="4"/>
  <c r="O201" i="4"/>
  <c r="K201" i="4"/>
  <c r="E201" i="4"/>
  <c r="J201" i="4" s="1"/>
  <c r="W200" i="4"/>
  <c r="S200" i="4"/>
  <c r="O200" i="4"/>
  <c r="K200" i="4"/>
  <c r="O199" i="4"/>
  <c r="I199" i="4"/>
  <c r="H199" i="4"/>
  <c r="G199" i="4"/>
  <c r="F199" i="4"/>
  <c r="D199" i="4"/>
  <c r="C199" i="4"/>
  <c r="W197" i="4"/>
  <c r="S197" i="4"/>
  <c r="O197" i="4"/>
  <c r="K197" i="4"/>
  <c r="E197" i="4"/>
  <c r="J197" i="4" s="1"/>
  <c r="L198" i="4" s="1"/>
  <c r="W195" i="4"/>
  <c r="S195" i="4"/>
  <c r="O195" i="4"/>
  <c r="K195" i="4"/>
  <c r="E195" i="4"/>
  <c r="J195" i="4" s="1"/>
  <c r="X195" i="4" s="1"/>
  <c r="W193" i="4"/>
  <c r="S193" i="4"/>
  <c r="O193" i="4"/>
  <c r="K193" i="4"/>
  <c r="E193" i="4"/>
  <c r="J193" i="4" s="1"/>
  <c r="L194" i="4" s="1"/>
  <c r="W191" i="4"/>
  <c r="S191" i="4"/>
  <c r="O191" i="4"/>
  <c r="K191" i="4"/>
  <c r="E191" i="4"/>
  <c r="J191" i="4" s="1"/>
  <c r="X191" i="4" s="1"/>
  <c r="W190" i="4"/>
  <c r="S190" i="4"/>
  <c r="O190" i="4"/>
  <c r="K190" i="4"/>
  <c r="I189" i="4"/>
  <c r="H189" i="4"/>
  <c r="G189" i="4"/>
  <c r="F189" i="4"/>
  <c r="D189" i="4"/>
  <c r="C189" i="4"/>
  <c r="W187" i="4"/>
  <c r="S187" i="4"/>
  <c r="O187" i="4"/>
  <c r="K187" i="4"/>
  <c r="E187" i="4"/>
  <c r="J187" i="4" s="1"/>
  <c r="L188" i="4" s="1"/>
  <c r="W185" i="4"/>
  <c r="W183" i="4" s="1"/>
  <c r="S185" i="4"/>
  <c r="O185" i="4"/>
  <c r="K185" i="4"/>
  <c r="K183" i="4" s="1"/>
  <c r="E185" i="4"/>
  <c r="J185" i="4" s="1"/>
  <c r="T186" i="4" s="1"/>
  <c r="W184" i="4"/>
  <c r="S184" i="4"/>
  <c r="O184" i="4"/>
  <c r="K184" i="4"/>
  <c r="I183" i="4"/>
  <c r="H183" i="4"/>
  <c r="G183" i="4"/>
  <c r="F183" i="4"/>
  <c r="D183" i="4"/>
  <c r="D181" i="4" s="1"/>
  <c r="C183" i="4"/>
  <c r="W179" i="4"/>
  <c r="S179" i="4"/>
  <c r="S39" i="4" s="1"/>
  <c r="O179" i="4"/>
  <c r="K179" i="4"/>
  <c r="E179" i="4"/>
  <c r="J179" i="4" s="1"/>
  <c r="W177" i="4"/>
  <c r="S177" i="4"/>
  <c r="O177" i="4"/>
  <c r="K177" i="4"/>
  <c r="E177" i="4"/>
  <c r="J177" i="4" s="1"/>
  <c r="W175" i="4"/>
  <c r="S175" i="4"/>
  <c r="S171" i="4" s="1"/>
  <c r="O175" i="4"/>
  <c r="K175" i="4"/>
  <c r="E175" i="4"/>
  <c r="J175" i="4" s="1"/>
  <c r="T176" i="4" s="1"/>
  <c r="W173" i="4"/>
  <c r="S173" i="4"/>
  <c r="O173" i="4"/>
  <c r="O171" i="4" s="1"/>
  <c r="K173" i="4"/>
  <c r="K171" i="4" s="1"/>
  <c r="E173" i="4"/>
  <c r="J173" i="4" s="1"/>
  <c r="L174" i="4" s="1"/>
  <c r="W172" i="4"/>
  <c r="S172" i="4"/>
  <c r="O172" i="4"/>
  <c r="K172" i="4"/>
  <c r="I171" i="4"/>
  <c r="H171" i="4"/>
  <c r="G171" i="4"/>
  <c r="F171" i="4"/>
  <c r="D171" i="4"/>
  <c r="C171" i="4"/>
  <c r="W169" i="4"/>
  <c r="S169" i="4"/>
  <c r="O169" i="4"/>
  <c r="P169" i="4" s="1"/>
  <c r="K169" i="4"/>
  <c r="E169" i="4"/>
  <c r="J169" i="4" s="1"/>
  <c r="X169" i="4" s="1"/>
  <c r="W167" i="4"/>
  <c r="S167" i="4"/>
  <c r="O167" i="4"/>
  <c r="K167" i="4"/>
  <c r="E167" i="4"/>
  <c r="J167" i="4" s="1"/>
  <c r="T168" i="4" s="1"/>
  <c r="W165" i="4"/>
  <c r="S165" i="4"/>
  <c r="O165" i="4"/>
  <c r="K165" i="4"/>
  <c r="E165" i="4"/>
  <c r="J165" i="4" s="1"/>
  <c r="L166" i="4" s="1"/>
  <c r="W163" i="4"/>
  <c r="W161" i="4" s="1"/>
  <c r="S163" i="4"/>
  <c r="O163" i="4"/>
  <c r="K163" i="4"/>
  <c r="E163" i="4"/>
  <c r="J163" i="4" s="1"/>
  <c r="L164" i="4" s="1"/>
  <c r="W162" i="4"/>
  <c r="S162" i="4"/>
  <c r="O162" i="4"/>
  <c r="K162" i="4"/>
  <c r="I161" i="4"/>
  <c r="H161" i="4"/>
  <c r="G161" i="4"/>
  <c r="F161" i="4"/>
  <c r="D161" i="4"/>
  <c r="C161" i="4"/>
  <c r="W159" i="4"/>
  <c r="S159" i="4"/>
  <c r="O159" i="4"/>
  <c r="O155" i="4" s="1"/>
  <c r="K159" i="4"/>
  <c r="E159" i="4"/>
  <c r="J159" i="4" s="1"/>
  <c r="T160" i="4" s="1"/>
  <c r="W157" i="4"/>
  <c r="S157" i="4"/>
  <c r="O157" i="4"/>
  <c r="K157" i="4"/>
  <c r="K155" i="4" s="1"/>
  <c r="E157" i="4"/>
  <c r="J157" i="4" s="1"/>
  <c r="L158" i="4" s="1"/>
  <c r="W156" i="4"/>
  <c r="S156" i="4"/>
  <c r="O156" i="4"/>
  <c r="K156" i="4"/>
  <c r="K154" i="4" s="1"/>
  <c r="I155" i="4"/>
  <c r="H155" i="4"/>
  <c r="H153" i="4" s="1"/>
  <c r="G155" i="4"/>
  <c r="G153" i="4" s="1"/>
  <c r="F155" i="4"/>
  <c r="D155" i="4"/>
  <c r="D153" i="4" s="1"/>
  <c r="C155" i="4"/>
  <c r="W151" i="4"/>
  <c r="S151" i="4"/>
  <c r="O151" i="4"/>
  <c r="K151" i="4"/>
  <c r="E151" i="4"/>
  <c r="J151" i="4" s="1"/>
  <c r="T152" i="4" s="1"/>
  <c r="W149" i="4"/>
  <c r="S149" i="4"/>
  <c r="O149" i="4"/>
  <c r="K149" i="4"/>
  <c r="E149" i="4"/>
  <c r="J149" i="4" s="1"/>
  <c r="X150" i="4" s="1"/>
  <c r="W147" i="4"/>
  <c r="S147" i="4"/>
  <c r="O147" i="4"/>
  <c r="K147" i="4"/>
  <c r="E147" i="4"/>
  <c r="J147" i="4" s="1"/>
  <c r="L148" i="4" s="1"/>
  <c r="W145" i="4"/>
  <c r="S145" i="4"/>
  <c r="O145" i="4"/>
  <c r="K145" i="4"/>
  <c r="K143" i="4" s="1"/>
  <c r="E145" i="4"/>
  <c r="J145" i="4" s="1"/>
  <c r="T146" i="4" s="1"/>
  <c r="W144" i="4"/>
  <c r="S144" i="4"/>
  <c r="O144" i="4"/>
  <c r="K144" i="4"/>
  <c r="I143" i="4"/>
  <c r="H143" i="4"/>
  <c r="G143" i="4"/>
  <c r="F143" i="4"/>
  <c r="D143" i="4"/>
  <c r="C143" i="4"/>
  <c r="E143" i="4" s="1"/>
  <c r="W141" i="4"/>
  <c r="S141" i="4"/>
  <c r="O141" i="4"/>
  <c r="K141" i="4"/>
  <c r="E141" i="4"/>
  <c r="J141" i="4" s="1"/>
  <c r="L142" i="4" s="1"/>
  <c r="W139" i="4"/>
  <c r="S139" i="4"/>
  <c r="O139" i="4"/>
  <c r="K139" i="4"/>
  <c r="E139" i="4"/>
  <c r="J139" i="4" s="1"/>
  <c r="T140" i="4" s="1"/>
  <c r="W137" i="4"/>
  <c r="S137" i="4"/>
  <c r="O137" i="4"/>
  <c r="K137" i="4"/>
  <c r="E137" i="4"/>
  <c r="J137" i="4" s="1"/>
  <c r="L138" i="4" s="1"/>
  <c r="W135" i="4"/>
  <c r="S135" i="4"/>
  <c r="O135" i="4"/>
  <c r="K135" i="4"/>
  <c r="E135" i="4"/>
  <c r="J135" i="4" s="1"/>
  <c r="T136" i="4" s="1"/>
  <c r="W134" i="4"/>
  <c r="S134" i="4"/>
  <c r="O134" i="4"/>
  <c r="K134" i="4"/>
  <c r="I133" i="4"/>
  <c r="H133" i="4"/>
  <c r="G133" i="4"/>
  <c r="F133" i="4"/>
  <c r="D133" i="4"/>
  <c r="C133" i="4"/>
  <c r="W131" i="4"/>
  <c r="S131" i="4"/>
  <c r="O131" i="4"/>
  <c r="K131" i="4"/>
  <c r="E131" i="4"/>
  <c r="J131" i="4" s="1"/>
  <c r="L132" i="4" s="1"/>
  <c r="W129" i="4"/>
  <c r="W127" i="4" s="1"/>
  <c r="S129" i="4"/>
  <c r="O129" i="4"/>
  <c r="K129" i="4"/>
  <c r="E129" i="4"/>
  <c r="J129" i="4" s="1"/>
  <c r="T130" i="4" s="1"/>
  <c r="W128" i="4"/>
  <c r="S128" i="4"/>
  <c r="O128" i="4"/>
  <c r="K128" i="4"/>
  <c r="K126" i="4" s="1"/>
  <c r="I127" i="4"/>
  <c r="I125" i="4" s="1"/>
  <c r="H127" i="4"/>
  <c r="G127" i="4"/>
  <c r="G125" i="4" s="1"/>
  <c r="F127" i="4"/>
  <c r="D127" i="4"/>
  <c r="D125" i="4" s="1"/>
  <c r="C127" i="4"/>
  <c r="O126" i="4"/>
  <c r="W123" i="4"/>
  <c r="S123" i="4"/>
  <c r="O123" i="4"/>
  <c r="K123" i="4"/>
  <c r="E123" i="4"/>
  <c r="J123" i="4" s="1"/>
  <c r="L124" i="4" s="1"/>
  <c r="W121" i="4"/>
  <c r="S121" i="4"/>
  <c r="O121" i="4"/>
  <c r="K121" i="4"/>
  <c r="E121" i="4"/>
  <c r="J121" i="4" s="1"/>
  <c r="T122" i="4" s="1"/>
  <c r="W119" i="4"/>
  <c r="S119" i="4"/>
  <c r="O119" i="4"/>
  <c r="K119" i="4"/>
  <c r="E119" i="4"/>
  <c r="J119" i="4" s="1"/>
  <c r="L120" i="4" s="1"/>
  <c r="W117" i="4"/>
  <c r="S117" i="4"/>
  <c r="O117" i="4"/>
  <c r="K117" i="4"/>
  <c r="E117" i="4"/>
  <c r="J117" i="4" s="1"/>
  <c r="T118" i="4" s="1"/>
  <c r="W116" i="4"/>
  <c r="S116" i="4"/>
  <c r="O116" i="4"/>
  <c r="K116" i="4"/>
  <c r="I115" i="4"/>
  <c r="H115" i="4"/>
  <c r="G115" i="4"/>
  <c r="G31" i="4" s="1"/>
  <c r="F115" i="4"/>
  <c r="D115" i="4"/>
  <c r="C115" i="4"/>
  <c r="W113" i="4"/>
  <c r="W29" i="4" s="1"/>
  <c r="S113" i="4"/>
  <c r="O113" i="4"/>
  <c r="K113" i="4"/>
  <c r="E113" i="4"/>
  <c r="J113" i="4" s="1"/>
  <c r="L114" i="4" s="1"/>
  <c r="W111" i="4"/>
  <c r="S111" i="4"/>
  <c r="O111" i="4"/>
  <c r="K111" i="4"/>
  <c r="E111" i="4"/>
  <c r="J111" i="4" s="1"/>
  <c r="T112" i="4" s="1"/>
  <c r="W109" i="4"/>
  <c r="S109" i="4"/>
  <c r="O109" i="4"/>
  <c r="K109" i="4"/>
  <c r="E109" i="4"/>
  <c r="J109" i="4" s="1"/>
  <c r="L110" i="4" s="1"/>
  <c r="W107" i="4"/>
  <c r="S107" i="4"/>
  <c r="O107" i="4"/>
  <c r="K107" i="4"/>
  <c r="E107" i="4"/>
  <c r="J107" i="4" s="1"/>
  <c r="T108" i="4" s="1"/>
  <c r="W106" i="4"/>
  <c r="S106" i="4"/>
  <c r="O106" i="4"/>
  <c r="K106" i="4"/>
  <c r="I105" i="4"/>
  <c r="H105" i="4"/>
  <c r="G105" i="4"/>
  <c r="F105" i="4"/>
  <c r="D105" i="4"/>
  <c r="C105" i="4"/>
  <c r="W103" i="4"/>
  <c r="W99" i="4" s="1"/>
  <c r="S103" i="4"/>
  <c r="O103" i="4"/>
  <c r="K103" i="4"/>
  <c r="E103" i="4"/>
  <c r="J103" i="4" s="1"/>
  <c r="L104" i="4" s="1"/>
  <c r="W101" i="4"/>
  <c r="S101" i="4"/>
  <c r="O101" i="4"/>
  <c r="K101" i="4"/>
  <c r="K99" i="4" s="1"/>
  <c r="E101" i="4"/>
  <c r="J101" i="4" s="1"/>
  <c r="T102" i="4" s="1"/>
  <c r="W100" i="4"/>
  <c r="W98" i="4" s="1"/>
  <c r="S100" i="4"/>
  <c r="O100" i="4"/>
  <c r="O98" i="4" s="1"/>
  <c r="K100" i="4"/>
  <c r="I99" i="4"/>
  <c r="I97" i="4" s="1"/>
  <c r="H99" i="4"/>
  <c r="G99" i="4"/>
  <c r="F99" i="4"/>
  <c r="D99" i="4"/>
  <c r="D97" i="4" s="1"/>
  <c r="C99" i="4"/>
  <c r="F97" i="4"/>
  <c r="W95" i="4"/>
  <c r="S95" i="4"/>
  <c r="O95" i="4"/>
  <c r="O39" i="4" s="1"/>
  <c r="K95" i="4"/>
  <c r="E95" i="4"/>
  <c r="J95" i="4" s="1"/>
  <c r="L96" i="4" s="1"/>
  <c r="W93" i="4"/>
  <c r="S93" i="4"/>
  <c r="S37" i="4" s="1"/>
  <c r="O93" i="4"/>
  <c r="K93" i="4"/>
  <c r="E93" i="4"/>
  <c r="J93" i="4" s="1"/>
  <c r="T94" i="4" s="1"/>
  <c r="W91" i="4"/>
  <c r="S91" i="4"/>
  <c r="O91" i="4"/>
  <c r="K91" i="4"/>
  <c r="E91" i="4"/>
  <c r="J91" i="4" s="1"/>
  <c r="L92" i="4" s="1"/>
  <c r="W89" i="4"/>
  <c r="S89" i="4"/>
  <c r="O89" i="4"/>
  <c r="K89" i="4"/>
  <c r="K87" i="4" s="1"/>
  <c r="E89" i="4"/>
  <c r="J89" i="4" s="1"/>
  <c r="T90" i="4" s="1"/>
  <c r="W88" i="4"/>
  <c r="S88" i="4"/>
  <c r="O88" i="4"/>
  <c r="O32" i="4" s="1"/>
  <c r="K88" i="4"/>
  <c r="I87" i="4"/>
  <c r="H87" i="4"/>
  <c r="G87" i="4"/>
  <c r="F87" i="4"/>
  <c r="D87" i="4"/>
  <c r="C87" i="4"/>
  <c r="E87" i="4" s="1"/>
  <c r="J87" i="4" s="1"/>
  <c r="W85" i="4"/>
  <c r="S85" i="4"/>
  <c r="O85" i="4"/>
  <c r="K85" i="4"/>
  <c r="L85" i="4" s="1"/>
  <c r="E85" i="4"/>
  <c r="J85" i="4" s="1"/>
  <c r="L86" i="4" s="1"/>
  <c r="W83" i="4"/>
  <c r="S83" i="4"/>
  <c r="O83" i="4"/>
  <c r="O27" i="4" s="1"/>
  <c r="K83" i="4"/>
  <c r="E83" i="4"/>
  <c r="J83" i="4" s="1"/>
  <c r="T84" i="4" s="1"/>
  <c r="W81" i="4"/>
  <c r="S81" i="4"/>
  <c r="O81" i="4"/>
  <c r="K81" i="4"/>
  <c r="E81" i="4"/>
  <c r="J81" i="4" s="1"/>
  <c r="L82" i="4" s="1"/>
  <c r="W79" i="4"/>
  <c r="W23" i="4" s="1"/>
  <c r="S79" i="4"/>
  <c r="O79" i="4"/>
  <c r="K79" i="4"/>
  <c r="E79" i="4"/>
  <c r="J79" i="4" s="1"/>
  <c r="T80" i="4" s="1"/>
  <c r="W78" i="4"/>
  <c r="S78" i="4"/>
  <c r="O78" i="4"/>
  <c r="K78" i="4"/>
  <c r="I77" i="4"/>
  <c r="H77" i="4"/>
  <c r="G77" i="4"/>
  <c r="F77" i="4"/>
  <c r="F21" i="4" s="1"/>
  <c r="D77" i="4"/>
  <c r="C77" i="4"/>
  <c r="W75" i="4"/>
  <c r="S75" i="4"/>
  <c r="S19" i="4" s="1"/>
  <c r="O75" i="4"/>
  <c r="K75" i="4"/>
  <c r="E75" i="4"/>
  <c r="J75" i="4" s="1"/>
  <c r="L76" i="4" s="1"/>
  <c r="W73" i="4"/>
  <c r="W71" i="4" s="1"/>
  <c r="S73" i="4"/>
  <c r="O73" i="4"/>
  <c r="K73" i="4"/>
  <c r="K71" i="4" s="1"/>
  <c r="E73" i="4"/>
  <c r="J73" i="4" s="1"/>
  <c r="T74" i="4" s="1"/>
  <c r="W72" i="4"/>
  <c r="S72" i="4"/>
  <c r="O72" i="4"/>
  <c r="K72" i="4"/>
  <c r="K70" i="4" s="1"/>
  <c r="I71" i="4"/>
  <c r="H71" i="4"/>
  <c r="G71" i="4"/>
  <c r="G69" i="4" s="1"/>
  <c r="F71" i="4"/>
  <c r="F69" i="4" s="1"/>
  <c r="D71" i="4"/>
  <c r="C71" i="4"/>
  <c r="W70" i="4"/>
  <c r="S70" i="4"/>
  <c r="I69" i="4"/>
  <c r="D69" i="4"/>
  <c r="W67" i="4"/>
  <c r="W39" i="4" s="1"/>
  <c r="S67" i="4"/>
  <c r="O67" i="4"/>
  <c r="K67" i="4"/>
  <c r="E67" i="4"/>
  <c r="J67" i="4" s="1"/>
  <c r="L68" i="4" s="1"/>
  <c r="W65" i="4"/>
  <c r="S65" i="4"/>
  <c r="O65" i="4"/>
  <c r="K65" i="4"/>
  <c r="E65" i="4"/>
  <c r="J65" i="4" s="1"/>
  <c r="L64" i="4"/>
  <c r="W63" i="4"/>
  <c r="S63" i="4"/>
  <c r="O63" i="4"/>
  <c r="K63" i="4"/>
  <c r="L63" i="4" s="1"/>
  <c r="E63" i="4"/>
  <c r="J63" i="4" s="1"/>
  <c r="P64" i="4" s="1"/>
  <c r="W61" i="4"/>
  <c r="S61" i="4"/>
  <c r="S59" i="4" s="1"/>
  <c r="O61" i="4"/>
  <c r="O33" i="4" s="1"/>
  <c r="K61" i="4"/>
  <c r="E61" i="4"/>
  <c r="J61" i="4" s="1"/>
  <c r="J33" i="4" s="1"/>
  <c r="X34" i="4" s="1"/>
  <c r="W60" i="4"/>
  <c r="W32" i="4" s="1"/>
  <c r="S60" i="4"/>
  <c r="O60" i="4"/>
  <c r="K60" i="4"/>
  <c r="I59" i="4"/>
  <c r="I31" i="4" s="1"/>
  <c r="H59" i="4"/>
  <c r="G59" i="4"/>
  <c r="F59" i="4"/>
  <c r="D59" i="4"/>
  <c r="D31" i="4" s="1"/>
  <c r="C59" i="4"/>
  <c r="W57" i="4"/>
  <c r="S57" i="4"/>
  <c r="O57" i="4"/>
  <c r="O29" i="4" s="1"/>
  <c r="E57" i="4"/>
  <c r="J57" i="4" s="1"/>
  <c r="L58" i="4" s="1"/>
  <c r="E55" i="4"/>
  <c r="J55" i="4" s="1"/>
  <c r="E53" i="4"/>
  <c r="J53" i="4" s="1"/>
  <c r="E51" i="4"/>
  <c r="J51" i="4" s="1"/>
  <c r="W50" i="4"/>
  <c r="S50" i="4"/>
  <c r="S22" i="4" s="1"/>
  <c r="O50" i="4"/>
  <c r="O22" i="4" s="1"/>
  <c r="K50" i="4"/>
  <c r="W49" i="4"/>
  <c r="S49" i="4"/>
  <c r="I49" i="4"/>
  <c r="I21" i="4" s="1"/>
  <c r="H49" i="4"/>
  <c r="G49" i="4"/>
  <c r="F49" i="4"/>
  <c r="D49" i="4"/>
  <c r="D21" i="4" s="1"/>
  <c r="W47" i="4"/>
  <c r="S47" i="4"/>
  <c r="O47" i="4"/>
  <c r="K47" i="4"/>
  <c r="L47" i="4" s="1"/>
  <c r="E47" i="4"/>
  <c r="J47" i="4" s="1"/>
  <c r="X48" i="4" s="1"/>
  <c r="W45" i="4"/>
  <c r="S45" i="4"/>
  <c r="O45" i="4"/>
  <c r="O17" i="4" s="1"/>
  <c r="K45" i="4"/>
  <c r="J45" i="4"/>
  <c r="P46" i="4" s="1"/>
  <c r="E45" i="4"/>
  <c r="W44" i="4"/>
  <c r="W16" i="4" s="1"/>
  <c r="S44" i="4"/>
  <c r="O44" i="4"/>
  <c r="K44" i="4"/>
  <c r="W43" i="4"/>
  <c r="S43" i="4"/>
  <c r="I43" i="4"/>
  <c r="H43" i="4"/>
  <c r="H41" i="4" s="1"/>
  <c r="G43" i="4"/>
  <c r="G15" i="4" s="1"/>
  <c r="G13" i="4" s="1"/>
  <c r="F43" i="4"/>
  <c r="D43" i="4"/>
  <c r="C43" i="4"/>
  <c r="C41" i="4" s="1"/>
  <c r="F41" i="4"/>
  <c r="W40" i="4"/>
  <c r="S40" i="4"/>
  <c r="O40" i="4"/>
  <c r="K40" i="4"/>
  <c r="K39" i="4"/>
  <c r="I39" i="4"/>
  <c r="H39" i="4"/>
  <c r="G39" i="4"/>
  <c r="F39" i="4"/>
  <c r="D39" i="4"/>
  <c r="C39" i="4"/>
  <c r="W38" i="4"/>
  <c r="S38" i="4"/>
  <c r="O38" i="4"/>
  <c r="K38" i="4"/>
  <c r="W37" i="4"/>
  <c r="O37" i="4"/>
  <c r="I37" i="4"/>
  <c r="H37" i="4"/>
  <c r="G37" i="4"/>
  <c r="F37" i="4"/>
  <c r="E37" i="4"/>
  <c r="D37" i="4"/>
  <c r="C37" i="4"/>
  <c r="W36" i="4"/>
  <c r="S36" i="4"/>
  <c r="O36" i="4"/>
  <c r="K36" i="4"/>
  <c r="W35" i="4"/>
  <c r="S35" i="4"/>
  <c r="O35" i="4"/>
  <c r="I35" i="4"/>
  <c r="H35" i="4"/>
  <c r="G35" i="4"/>
  <c r="F35" i="4"/>
  <c r="E35" i="4"/>
  <c r="D35" i="4"/>
  <c r="C35" i="4"/>
  <c r="W34" i="4"/>
  <c r="S34" i="4"/>
  <c r="O34" i="4"/>
  <c r="K34" i="4"/>
  <c r="W33" i="4"/>
  <c r="S33" i="4"/>
  <c r="I33" i="4"/>
  <c r="H33" i="4"/>
  <c r="G33" i="4"/>
  <c r="F33" i="4"/>
  <c r="E33" i="4"/>
  <c r="D33" i="4"/>
  <c r="C33" i="4"/>
  <c r="S32" i="4"/>
  <c r="K32" i="4"/>
  <c r="H31" i="4"/>
  <c r="F31" i="4"/>
  <c r="C31" i="4"/>
  <c r="W30" i="4"/>
  <c r="S30" i="4"/>
  <c r="O30" i="4"/>
  <c r="K30" i="4"/>
  <c r="S29" i="4"/>
  <c r="K29" i="4"/>
  <c r="I29" i="4"/>
  <c r="H29" i="4"/>
  <c r="G29" i="4"/>
  <c r="F29" i="4"/>
  <c r="E29" i="4"/>
  <c r="D29" i="4"/>
  <c r="C29" i="4"/>
  <c r="W28" i="4"/>
  <c r="S28" i="4"/>
  <c r="O28" i="4"/>
  <c r="K28" i="4"/>
  <c r="W27" i="4"/>
  <c r="S27" i="4"/>
  <c r="K27" i="4"/>
  <c r="I27" i="4"/>
  <c r="H27" i="4"/>
  <c r="G27" i="4"/>
  <c r="F27" i="4"/>
  <c r="E27" i="4"/>
  <c r="D27" i="4"/>
  <c r="C27" i="4"/>
  <c r="W26" i="4"/>
  <c r="S26" i="4"/>
  <c r="O26" i="4"/>
  <c r="K26" i="4"/>
  <c r="W25" i="4"/>
  <c r="S25" i="4"/>
  <c r="O25" i="4"/>
  <c r="K25" i="4"/>
  <c r="I25" i="4"/>
  <c r="H25" i="4"/>
  <c r="G25" i="4"/>
  <c r="F25" i="4"/>
  <c r="D25" i="4"/>
  <c r="C25" i="4"/>
  <c r="W24" i="4"/>
  <c r="S24" i="4"/>
  <c r="O24" i="4"/>
  <c r="K24" i="4"/>
  <c r="S23" i="4"/>
  <c r="O23" i="4"/>
  <c r="K23" i="4"/>
  <c r="I23" i="4"/>
  <c r="H23" i="4"/>
  <c r="G23" i="4"/>
  <c r="F23" i="4"/>
  <c r="D23" i="4"/>
  <c r="C23" i="4"/>
  <c r="H21" i="4"/>
  <c r="G21" i="4"/>
  <c r="C21" i="4"/>
  <c r="W20" i="4"/>
  <c r="S20" i="4"/>
  <c r="O20" i="4"/>
  <c r="K20" i="4"/>
  <c r="W19" i="4"/>
  <c r="O19" i="4"/>
  <c r="K19" i="4"/>
  <c r="J19" i="4"/>
  <c r="I19" i="4"/>
  <c r="H19" i="4"/>
  <c r="G19" i="4"/>
  <c r="F19" i="4"/>
  <c r="E19" i="4"/>
  <c r="D19" i="4"/>
  <c r="C19" i="4"/>
  <c r="W18" i="4"/>
  <c r="S18" i="4"/>
  <c r="O18" i="4"/>
  <c r="K18" i="4"/>
  <c r="S17" i="4"/>
  <c r="K17" i="4"/>
  <c r="I17" i="4"/>
  <c r="H17" i="4"/>
  <c r="G17" i="4"/>
  <c r="F17" i="4"/>
  <c r="D17" i="4"/>
  <c r="C17" i="4"/>
  <c r="S16" i="4"/>
  <c r="O16" i="4"/>
  <c r="K16" i="4"/>
  <c r="I15" i="4"/>
  <c r="I13" i="4" s="1"/>
  <c r="H15" i="4"/>
  <c r="F15" i="4"/>
  <c r="D15" i="4"/>
  <c r="C15" i="4"/>
  <c r="H13" i="4"/>
  <c r="W599" i="3"/>
  <c r="S599" i="3"/>
  <c r="O599" i="3"/>
  <c r="K599" i="3"/>
  <c r="E599" i="3"/>
  <c r="J599" i="3" s="1"/>
  <c r="W597" i="3"/>
  <c r="S597" i="3"/>
  <c r="O597" i="3"/>
  <c r="K597" i="3"/>
  <c r="E597" i="3"/>
  <c r="J597" i="3" s="1"/>
  <c r="P598" i="3" s="1"/>
  <c r="W595" i="3"/>
  <c r="S595" i="3"/>
  <c r="S591" i="3" s="1"/>
  <c r="O595" i="3"/>
  <c r="K595" i="3"/>
  <c r="J595" i="3"/>
  <c r="X596" i="3" s="1"/>
  <c r="E595" i="3"/>
  <c r="W593" i="3"/>
  <c r="S593" i="3"/>
  <c r="O593" i="3"/>
  <c r="K593" i="3"/>
  <c r="E593" i="3"/>
  <c r="J593" i="3" s="1"/>
  <c r="P594" i="3" s="1"/>
  <c r="W592" i="3"/>
  <c r="S592" i="3"/>
  <c r="O592" i="3"/>
  <c r="K592" i="3"/>
  <c r="I591" i="3"/>
  <c r="H591" i="3"/>
  <c r="G591" i="3"/>
  <c r="F591" i="3"/>
  <c r="D591" i="3"/>
  <c r="C591" i="3"/>
  <c r="W589" i="3"/>
  <c r="S589" i="3"/>
  <c r="O589" i="3"/>
  <c r="K589" i="3"/>
  <c r="E589" i="3"/>
  <c r="J589" i="3" s="1"/>
  <c r="W587" i="3"/>
  <c r="S587" i="3"/>
  <c r="O587" i="3"/>
  <c r="K587" i="3"/>
  <c r="E587" i="3"/>
  <c r="J587" i="3" s="1"/>
  <c r="P588" i="3" s="1"/>
  <c r="W585" i="3"/>
  <c r="S585" i="3"/>
  <c r="O585" i="3"/>
  <c r="K585" i="3"/>
  <c r="E585" i="3"/>
  <c r="J585" i="3" s="1"/>
  <c r="X586" i="3" s="1"/>
  <c r="W583" i="3"/>
  <c r="S583" i="3"/>
  <c r="O583" i="3"/>
  <c r="K583" i="3"/>
  <c r="E583" i="3"/>
  <c r="J583" i="3" s="1"/>
  <c r="W582" i="3"/>
  <c r="S582" i="3"/>
  <c r="O582" i="3"/>
  <c r="K582" i="3"/>
  <c r="I581" i="3"/>
  <c r="H581" i="3"/>
  <c r="G581" i="3"/>
  <c r="F581" i="3"/>
  <c r="D581" i="3"/>
  <c r="C581" i="3"/>
  <c r="E581" i="3" s="1"/>
  <c r="W579" i="3"/>
  <c r="S579" i="3"/>
  <c r="O579" i="3"/>
  <c r="K579" i="3"/>
  <c r="E579" i="3"/>
  <c r="J579" i="3" s="1"/>
  <c r="W577" i="3"/>
  <c r="S577" i="3"/>
  <c r="O577" i="3"/>
  <c r="O575" i="3" s="1"/>
  <c r="K577" i="3"/>
  <c r="E577" i="3"/>
  <c r="J577" i="3" s="1"/>
  <c r="P578" i="3" s="1"/>
  <c r="W576" i="3"/>
  <c r="S576" i="3"/>
  <c r="O576" i="3"/>
  <c r="O574" i="3" s="1"/>
  <c r="K576" i="3"/>
  <c r="I575" i="3"/>
  <c r="I573" i="3" s="1"/>
  <c r="H575" i="3"/>
  <c r="H573" i="3" s="1"/>
  <c r="G575" i="3"/>
  <c r="F575" i="3"/>
  <c r="D575" i="3"/>
  <c r="C575" i="3"/>
  <c r="C573" i="3" s="1"/>
  <c r="K574" i="3"/>
  <c r="W571" i="3"/>
  <c r="S571" i="3"/>
  <c r="O571" i="3"/>
  <c r="K571" i="3"/>
  <c r="E571" i="3"/>
  <c r="J571" i="3" s="1"/>
  <c r="X572" i="3" s="1"/>
  <c r="W569" i="3"/>
  <c r="S569" i="3"/>
  <c r="O569" i="3"/>
  <c r="K569" i="3"/>
  <c r="E569" i="3"/>
  <c r="J569" i="3" s="1"/>
  <c r="W567" i="3"/>
  <c r="S567" i="3"/>
  <c r="O567" i="3"/>
  <c r="K567" i="3"/>
  <c r="E567" i="3"/>
  <c r="J567" i="3" s="1"/>
  <c r="W565" i="3"/>
  <c r="S565" i="3"/>
  <c r="O565" i="3"/>
  <c r="K565" i="3"/>
  <c r="E565" i="3"/>
  <c r="J565" i="3" s="1"/>
  <c r="W564" i="3"/>
  <c r="S564" i="3"/>
  <c r="O564" i="3"/>
  <c r="K564" i="3"/>
  <c r="S563" i="3"/>
  <c r="O563" i="3"/>
  <c r="I563" i="3"/>
  <c r="I545" i="3" s="1"/>
  <c r="H563" i="3"/>
  <c r="G563" i="3"/>
  <c r="F563" i="3"/>
  <c r="D563" i="3"/>
  <c r="D545" i="3" s="1"/>
  <c r="C563" i="3"/>
  <c r="W561" i="3"/>
  <c r="S561" i="3"/>
  <c r="O561" i="3"/>
  <c r="K561" i="3"/>
  <c r="E561" i="3"/>
  <c r="J561" i="3" s="1"/>
  <c r="W559" i="3"/>
  <c r="S559" i="3"/>
  <c r="O559" i="3"/>
  <c r="K559" i="3"/>
  <c r="E559" i="3"/>
  <c r="J559" i="3" s="1"/>
  <c r="W557" i="3"/>
  <c r="S557" i="3"/>
  <c r="O557" i="3"/>
  <c r="K557" i="3"/>
  <c r="E557" i="3"/>
  <c r="J557" i="3" s="1"/>
  <c r="X558" i="3" s="1"/>
  <c r="W555" i="3"/>
  <c r="S555" i="3"/>
  <c r="O555" i="3"/>
  <c r="K555" i="3"/>
  <c r="E555" i="3"/>
  <c r="J555" i="3" s="1"/>
  <c r="W554" i="3"/>
  <c r="S554" i="3"/>
  <c r="O554" i="3"/>
  <c r="K554" i="3"/>
  <c r="I553" i="3"/>
  <c r="H553" i="3"/>
  <c r="G553" i="3"/>
  <c r="F553" i="3"/>
  <c r="D553" i="3"/>
  <c r="C553" i="3"/>
  <c r="E553" i="3" s="1"/>
  <c r="W551" i="3"/>
  <c r="W547" i="3" s="1"/>
  <c r="S551" i="3"/>
  <c r="O551" i="3"/>
  <c r="K551" i="3"/>
  <c r="E551" i="3"/>
  <c r="J551" i="3" s="1"/>
  <c r="T552" i="3" s="1"/>
  <c r="W549" i="3"/>
  <c r="S549" i="3"/>
  <c r="O549" i="3"/>
  <c r="K549" i="3"/>
  <c r="E549" i="3"/>
  <c r="J549" i="3" s="1"/>
  <c r="W548" i="3"/>
  <c r="W546" i="3" s="1"/>
  <c r="S548" i="3"/>
  <c r="O548" i="3"/>
  <c r="O546" i="3" s="1"/>
  <c r="K548" i="3"/>
  <c r="I547" i="3"/>
  <c r="H547" i="3"/>
  <c r="H545" i="3" s="1"/>
  <c r="G547" i="3"/>
  <c r="F547" i="3"/>
  <c r="D547" i="3"/>
  <c r="C547" i="3"/>
  <c r="W543" i="3"/>
  <c r="S543" i="3"/>
  <c r="O543" i="3"/>
  <c r="K543" i="3"/>
  <c r="E543" i="3"/>
  <c r="J543" i="3" s="1"/>
  <c r="P544" i="3" s="1"/>
  <c r="W541" i="3"/>
  <c r="S541" i="3"/>
  <c r="O541" i="3"/>
  <c r="K541" i="3"/>
  <c r="E541" i="3"/>
  <c r="J541" i="3" s="1"/>
  <c r="W539" i="3"/>
  <c r="S539" i="3"/>
  <c r="O539" i="3"/>
  <c r="K539" i="3"/>
  <c r="E539" i="3"/>
  <c r="J539" i="3" s="1"/>
  <c r="W537" i="3"/>
  <c r="W535" i="3" s="1"/>
  <c r="S537" i="3"/>
  <c r="O537" i="3"/>
  <c r="K537" i="3"/>
  <c r="E537" i="3"/>
  <c r="J537" i="3" s="1"/>
  <c r="W536" i="3"/>
  <c r="S536" i="3"/>
  <c r="O536" i="3"/>
  <c r="K536" i="3"/>
  <c r="I535" i="3"/>
  <c r="H535" i="3"/>
  <c r="G535" i="3"/>
  <c r="F535" i="3"/>
  <c r="D535" i="3"/>
  <c r="C535" i="3"/>
  <c r="W533" i="3"/>
  <c r="S533" i="3"/>
  <c r="O533" i="3"/>
  <c r="K533" i="3"/>
  <c r="E533" i="3"/>
  <c r="J533" i="3" s="1"/>
  <c r="W531" i="3"/>
  <c r="S531" i="3"/>
  <c r="O531" i="3"/>
  <c r="K531" i="3"/>
  <c r="E531" i="3"/>
  <c r="J531" i="3" s="1"/>
  <c r="W529" i="3"/>
  <c r="S529" i="3"/>
  <c r="O529" i="3"/>
  <c r="K529" i="3"/>
  <c r="E529" i="3"/>
  <c r="J529" i="3" s="1"/>
  <c r="P530" i="3" s="1"/>
  <c r="W527" i="3"/>
  <c r="S527" i="3"/>
  <c r="O527" i="3"/>
  <c r="K527" i="3"/>
  <c r="E527" i="3"/>
  <c r="J527" i="3" s="1"/>
  <c r="P528" i="3" s="1"/>
  <c r="W526" i="3"/>
  <c r="S526" i="3"/>
  <c r="O526" i="3"/>
  <c r="K526" i="3"/>
  <c r="I525" i="3"/>
  <c r="H525" i="3"/>
  <c r="G525" i="3"/>
  <c r="F525" i="3"/>
  <c r="D525" i="3"/>
  <c r="C525" i="3"/>
  <c r="W523" i="3"/>
  <c r="S523" i="3"/>
  <c r="O523" i="3"/>
  <c r="K523" i="3"/>
  <c r="E523" i="3"/>
  <c r="J523" i="3" s="1"/>
  <c r="L524" i="3" s="1"/>
  <c r="W521" i="3"/>
  <c r="S521" i="3"/>
  <c r="O521" i="3"/>
  <c r="K521" i="3"/>
  <c r="E521" i="3"/>
  <c r="J521" i="3" s="1"/>
  <c r="X522" i="3" s="1"/>
  <c r="W520" i="3"/>
  <c r="W518" i="3" s="1"/>
  <c r="S520" i="3"/>
  <c r="O520" i="3"/>
  <c r="K520" i="3"/>
  <c r="S519" i="3"/>
  <c r="I519" i="3"/>
  <c r="H519" i="3"/>
  <c r="G519" i="3"/>
  <c r="F519" i="3"/>
  <c r="D519" i="3"/>
  <c r="C519" i="3"/>
  <c r="D517" i="3"/>
  <c r="W515" i="3"/>
  <c r="S515" i="3"/>
  <c r="O515" i="3"/>
  <c r="K515" i="3"/>
  <c r="E515" i="3"/>
  <c r="J515" i="3" s="1"/>
  <c r="T516" i="3" s="1"/>
  <c r="W513" i="3"/>
  <c r="S513" i="3"/>
  <c r="O513" i="3"/>
  <c r="K513" i="3"/>
  <c r="E513" i="3"/>
  <c r="J513" i="3" s="1"/>
  <c r="W511" i="3"/>
  <c r="S511" i="3"/>
  <c r="O511" i="3"/>
  <c r="K511" i="3"/>
  <c r="E511" i="3"/>
  <c r="J511" i="3" s="1"/>
  <c r="W509" i="3"/>
  <c r="W507" i="3" s="1"/>
  <c r="S509" i="3"/>
  <c r="O509" i="3"/>
  <c r="K509" i="3"/>
  <c r="E509" i="3"/>
  <c r="J509" i="3" s="1"/>
  <c r="X510" i="3" s="1"/>
  <c r="W508" i="3"/>
  <c r="S508" i="3"/>
  <c r="O508" i="3"/>
  <c r="K508" i="3"/>
  <c r="I507" i="3"/>
  <c r="H507" i="3"/>
  <c r="G507" i="3"/>
  <c r="F507" i="3"/>
  <c r="D507" i="3"/>
  <c r="C507" i="3"/>
  <c r="W505" i="3"/>
  <c r="S505" i="3"/>
  <c r="O505" i="3"/>
  <c r="K505" i="3"/>
  <c r="E505" i="3"/>
  <c r="J505" i="3" s="1"/>
  <c r="T506" i="3" s="1"/>
  <c r="W503" i="3"/>
  <c r="S503" i="3"/>
  <c r="O503" i="3"/>
  <c r="K503" i="3"/>
  <c r="E503" i="3"/>
  <c r="J503" i="3" s="1"/>
  <c r="W501" i="3"/>
  <c r="S501" i="3"/>
  <c r="O501" i="3"/>
  <c r="K501" i="3"/>
  <c r="E501" i="3"/>
  <c r="J501" i="3" s="1"/>
  <c r="W499" i="3"/>
  <c r="S499" i="3"/>
  <c r="O499" i="3"/>
  <c r="K499" i="3"/>
  <c r="E499" i="3"/>
  <c r="J499" i="3" s="1"/>
  <c r="W498" i="3"/>
  <c r="S498" i="3"/>
  <c r="O498" i="3"/>
  <c r="K498" i="3"/>
  <c r="I497" i="3"/>
  <c r="H497" i="3"/>
  <c r="G497" i="3"/>
  <c r="F497" i="3"/>
  <c r="D497" i="3"/>
  <c r="C497" i="3"/>
  <c r="W495" i="3"/>
  <c r="S495" i="3"/>
  <c r="O495" i="3"/>
  <c r="K495" i="3"/>
  <c r="E495" i="3"/>
  <c r="J495" i="3" s="1"/>
  <c r="T496" i="3" s="1"/>
  <c r="W493" i="3"/>
  <c r="S493" i="3"/>
  <c r="S491" i="3" s="1"/>
  <c r="O493" i="3"/>
  <c r="K493" i="3"/>
  <c r="E493" i="3"/>
  <c r="J493" i="3" s="1"/>
  <c r="X494" i="3" s="1"/>
  <c r="W492" i="3"/>
  <c r="S492" i="3"/>
  <c r="O492" i="3"/>
  <c r="K492" i="3"/>
  <c r="I491" i="3"/>
  <c r="H491" i="3"/>
  <c r="H489" i="3" s="1"/>
  <c r="G491" i="3"/>
  <c r="F491" i="3"/>
  <c r="D491" i="3"/>
  <c r="C491" i="3"/>
  <c r="W487" i="3"/>
  <c r="S487" i="3"/>
  <c r="O487" i="3"/>
  <c r="K487" i="3"/>
  <c r="E487" i="3"/>
  <c r="J487" i="3" s="1"/>
  <c r="T488" i="3" s="1"/>
  <c r="W485" i="3"/>
  <c r="S485" i="3"/>
  <c r="O485" i="3"/>
  <c r="K485" i="3"/>
  <c r="E485" i="3"/>
  <c r="J485" i="3" s="1"/>
  <c r="L486" i="3" s="1"/>
  <c r="W483" i="3"/>
  <c r="S483" i="3"/>
  <c r="O483" i="3"/>
  <c r="K483" i="3"/>
  <c r="E483" i="3"/>
  <c r="J483" i="3" s="1"/>
  <c r="T484" i="3" s="1"/>
  <c r="W481" i="3"/>
  <c r="S481" i="3"/>
  <c r="O481" i="3"/>
  <c r="K481" i="3"/>
  <c r="E481" i="3"/>
  <c r="J481" i="3" s="1"/>
  <c r="P481" i="3" s="1"/>
  <c r="W480" i="3"/>
  <c r="S480" i="3"/>
  <c r="O480" i="3"/>
  <c r="K480" i="3"/>
  <c r="I479" i="3"/>
  <c r="H479" i="3"/>
  <c r="G479" i="3"/>
  <c r="F479" i="3"/>
  <c r="D479" i="3"/>
  <c r="C479" i="3"/>
  <c r="W477" i="3"/>
  <c r="S477" i="3"/>
  <c r="O477" i="3"/>
  <c r="K477" i="3"/>
  <c r="E477" i="3"/>
  <c r="J477" i="3" s="1"/>
  <c r="T478" i="3" s="1"/>
  <c r="W475" i="3"/>
  <c r="S475" i="3"/>
  <c r="O475" i="3"/>
  <c r="K475" i="3"/>
  <c r="E475" i="3"/>
  <c r="J475" i="3" s="1"/>
  <c r="W473" i="3"/>
  <c r="S473" i="3"/>
  <c r="O473" i="3"/>
  <c r="K473" i="3"/>
  <c r="E473" i="3"/>
  <c r="J473" i="3" s="1"/>
  <c r="T474" i="3" s="1"/>
  <c r="W471" i="3"/>
  <c r="S471" i="3"/>
  <c r="O471" i="3"/>
  <c r="K471" i="3"/>
  <c r="E471" i="3"/>
  <c r="J471" i="3" s="1"/>
  <c r="T472" i="3" s="1"/>
  <c r="W470" i="3"/>
  <c r="S470" i="3"/>
  <c r="O470" i="3"/>
  <c r="K470" i="3"/>
  <c r="I469" i="3"/>
  <c r="H469" i="3"/>
  <c r="G469" i="3"/>
  <c r="F469" i="3"/>
  <c r="D469" i="3"/>
  <c r="C469" i="3"/>
  <c r="W467" i="3"/>
  <c r="W463" i="3" s="1"/>
  <c r="S467" i="3"/>
  <c r="O467" i="3"/>
  <c r="K467" i="3"/>
  <c r="E467" i="3"/>
  <c r="J467" i="3" s="1"/>
  <c r="T468" i="3" s="1"/>
  <c r="W465" i="3"/>
  <c r="S465" i="3"/>
  <c r="O465" i="3"/>
  <c r="K465" i="3"/>
  <c r="E465" i="3"/>
  <c r="J465" i="3" s="1"/>
  <c r="T466" i="3" s="1"/>
  <c r="W464" i="3"/>
  <c r="S464" i="3"/>
  <c r="O464" i="3"/>
  <c r="K464" i="3"/>
  <c r="I463" i="3"/>
  <c r="H463" i="3"/>
  <c r="G463" i="3"/>
  <c r="F463" i="3"/>
  <c r="F461" i="3" s="1"/>
  <c r="D463" i="3"/>
  <c r="C463" i="3"/>
  <c r="W459" i="3"/>
  <c r="S459" i="3"/>
  <c r="O459" i="3"/>
  <c r="K459" i="3"/>
  <c r="E459" i="3"/>
  <c r="J459" i="3" s="1"/>
  <c r="T460" i="3" s="1"/>
  <c r="W457" i="3"/>
  <c r="S457" i="3"/>
  <c r="O457" i="3"/>
  <c r="K457" i="3"/>
  <c r="E457" i="3"/>
  <c r="J457" i="3" s="1"/>
  <c r="W455" i="3"/>
  <c r="S455" i="3"/>
  <c r="O455" i="3"/>
  <c r="K455" i="3"/>
  <c r="E455" i="3"/>
  <c r="J455" i="3" s="1"/>
  <c r="T456" i="3" s="1"/>
  <c r="W453" i="3"/>
  <c r="S453" i="3"/>
  <c r="O453" i="3"/>
  <c r="O451" i="3" s="1"/>
  <c r="K453" i="3"/>
  <c r="E453" i="3"/>
  <c r="J453" i="3" s="1"/>
  <c r="T454" i="3" s="1"/>
  <c r="W452" i="3"/>
  <c r="S452" i="3"/>
  <c r="O452" i="3"/>
  <c r="K452" i="3"/>
  <c r="I451" i="3"/>
  <c r="H451" i="3"/>
  <c r="G451" i="3"/>
  <c r="F451" i="3"/>
  <c r="D451" i="3"/>
  <c r="C451" i="3"/>
  <c r="W449" i="3"/>
  <c r="S449" i="3"/>
  <c r="O449" i="3"/>
  <c r="K449" i="3"/>
  <c r="E449" i="3"/>
  <c r="J449" i="3" s="1"/>
  <c r="W447" i="3"/>
  <c r="S447" i="3"/>
  <c r="O447" i="3"/>
  <c r="K447" i="3"/>
  <c r="E447" i="3"/>
  <c r="J447" i="3" s="1"/>
  <c r="T448" i="3" s="1"/>
  <c r="W445" i="3"/>
  <c r="S445" i="3"/>
  <c r="O445" i="3"/>
  <c r="K445" i="3"/>
  <c r="E445" i="3"/>
  <c r="J445" i="3" s="1"/>
  <c r="W443" i="3"/>
  <c r="S443" i="3"/>
  <c r="O443" i="3"/>
  <c r="K443" i="3"/>
  <c r="E443" i="3"/>
  <c r="J443" i="3" s="1"/>
  <c r="W442" i="3"/>
  <c r="S442" i="3"/>
  <c r="O442" i="3"/>
  <c r="K442" i="3"/>
  <c r="I441" i="3"/>
  <c r="H441" i="3"/>
  <c r="G441" i="3"/>
  <c r="F441" i="3"/>
  <c r="D441" i="3"/>
  <c r="C441" i="3"/>
  <c r="W439" i="3"/>
  <c r="S439" i="3"/>
  <c r="O439" i="3"/>
  <c r="K439" i="3"/>
  <c r="E439" i="3"/>
  <c r="J439" i="3" s="1"/>
  <c r="W437" i="3"/>
  <c r="S437" i="3"/>
  <c r="O437" i="3"/>
  <c r="K437" i="3"/>
  <c r="E437" i="3"/>
  <c r="J437" i="3" s="1"/>
  <c r="X438" i="3" s="1"/>
  <c r="W436" i="3"/>
  <c r="W434" i="3" s="1"/>
  <c r="S436" i="3"/>
  <c r="O436" i="3"/>
  <c r="K436" i="3"/>
  <c r="I435" i="3"/>
  <c r="H435" i="3"/>
  <c r="G435" i="3"/>
  <c r="F435" i="3"/>
  <c r="F433" i="3" s="1"/>
  <c r="D435" i="3"/>
  <c r="C435" i="3"/>
  <c r="W431" i="3"/>
  <c r="S431" i="3"/>
  <c r="O431" i="3"/>
  <c r="K431" i="3"/>
  <c r="E431" i="3"/>
  <c r="J431" i="3" s="1"/>
  <c r="X432" i="3" s="1"/>
  <c r="W429" i="3"/>
  <c r="S429" i="3"/>
  <c r="O429" i="3"/>
  <c r="K429" i="3"/>
  <c r="E429" i="3"/>
  <c r="J429" i="3" s="1"/>
  <c r="L430" i="3" s="1"/>
  <c r="W427" i="3"/>
  <c r="S427" i="3"/>
  <c r="O427" i="3"/>
  <c r="K427" i="3"/>
  <c r="E427" i="3"/>
  <c r="J427" i="3" s="1"/>
  <c r="W425" i="3"/>
  <c r="S425" i="3"/>
  <c r="S423" i="3" s="1"/>
  <c r="O425" i="3"/>
  <c r="K425" i="3"/>
  <c r="E425" i="3"/>
  <c r="J425" i="3" s="1"/>
  <c r="W424" i="3"/>
  <c r="S424" i="3"/>
  <c r="O424" i="3"/>
  <c r="K424" i="3"/>
  <c r="I423" i="3"/>
  <c r="H423" i="3"/>
  <c r="G423" i="3"/>
  <c r="F423" i="3"/>
  <c r="D423" i="3"/>
  <c r="C423" i="3"/>
  <c r="W421" i="3"/>
  <c r="S421" i="3"/>
  <c r="O421" i="3"/>
  <c r="K421" i="3"/>
  <c r="E421" i="3"/>
  <c r="J421" i="3" s="1"/>
  <c r="X422" i="3" s="1"/>
  <c r="W419" i="3"/>
  <c r="S419" i="3"/>
  <c r="O419" i="3"/>
  <c r="K419" i="3"/>
  <c r="E419" i="3"/>
  <c r="J419" i="3" s="1"/>
  <c r="X420" i="3" s="1"/>
  <c r="W417" i="3"/>
  <c r="S417" i="3"/>
  <c r="O417" i="3"/>
  <c r="K417" i="3"/>
  <c r="E417" i="3"/>
  <c r="J417" i="3" s="1"/>
  <c r="W415" i="3"/>
  <c r="S415" i="3"/>
  <c r="O415" i="3"/>
  <c r="K415" i="3"/>
  <c r="E415" i="3"/>
  <c r="J415" i="3" s="1"/>
  <c r="X416" i="3" s="1"/>
  <c r="W414" i="3"/>
  <c r="S414" i="3"/>
  <c r="O414" i="3"/>
  <c r="K414" i="3"/>
  <c r="I413" i="3"/>
  <c r="H413" i="3"/>
  <c r="G413" i="3"/>
  <c r="F413" i="3"/>
  <c r="D413" i="3"/>
  <c r="C413" i="3"/>
  <c r="W411" i="3"/>
  <c r="W407" i="3" s="1"/>
  <c r="S411" i="3"/>
  <c r="O411" i="3"/>
  <c r="K411" i="3"/>
  <c r="E411" i="3"/>
  <c r="J411" i="3" s="1"/>
  <c r="W409" i="3"/>
  <c r="S409" i="3"/>
  <c r="O409" i="3"/>
  <c r="K409" i="3"/>
  <c r="E409" i="3"/>
  <c r="J409" i="3" s="1"/>
  <c r="W408" i="3"/>
  <c r="S408" i="3"/>
  <c r="O408" i="3"/>
  <c r="K408" i="3"/>
  <c r="I407" i="3"/>
  <c r="H407" i="3"/>
  <c r="G407" i="3"/>
  <c r="F407" i="3"/>
  <c r="D407" i="3"/>
  <c r="C407" i="3"/>
  <c r="K406" i="3"/>
  <c r="W403" i="3"/>
  <c r="S403" i="3"/>
  <c r="O403" i="3"/>
  <c r="K403" i="3"/>
  <c r="E403" i="3"/>
  <c r="J403" i="3" s="1"/>
  <c r="P404" i="3" s="1"/>
  <c r="W401" i="3"/>
  <c r="S401" i="3"/>
  <c r="O401" i="3"/>
  <c r="K401" i="3"/>
  <c r="E401" i="3"/>
  <c r="J401" i="3" s="1"/>
  <c r="W399" i="3"/>
  <c r="S399" i="3"/>
  <c r="O399" i="3"/>
  <c r="K399" i="3"/>
  <c r="E399" i="3"/>
  <c r="J399" i="3" s="1"/>
  <c r="L400" i="3" s="1"/>
  <c r="W397" i="3"/>
  <c r="S397" i="3"/>
  <c r="O397" i="3"/>
  <c r="K397" i="3"/>
  <c r="E397" i="3"/>
  <c r="J397" i="3" s="1"/>
  <c r="W396" i="3"/>
  <c r="S396" i="3"/>
  <c r="O396" i="3"/>
  <c r="K396" i="3"/>
  <c r="I395" i="3"/>
  <c r="H395" i="3"/>
  <c r="G395" i="3"/>
  <c r="F395" i="3"/>
  <c r="D395" i="3"/>
  <c r="C395" i="3"/>
  <c r="W393" i="3"/>
  <c r="S393" i="3"/>
  <c r="O393" i="3"/>
  <c r="K393" i="3"/>
  <c r="E393" i="3"/>
  <c r="J393" i="3" s="1"/>
  <c r="T394" i="3" s="1"/>
  <c r="W391" i="3"/>
  <c r="S391" i="3"/>
  <c r="O391" i="3"/>
  <c r="K391" i="3"/>
  <c r="E391" i="3"/>
  <c r="J391" i="3" s="1"/>
  <c r="L392" i="3" s="1"/>
  <c r="W389" i="3"/>
  <c r="S389" i="3"/>
  <c r="O389" i="3"/>
  <c r="K389" i="3"/>
  <c r="E389" i="3"/>
  <c r="J389" i="3" s="1"/>
  <c r="W387" i="3"/>
  <c r="S387" i="3"/>
  <c r="O387" i="3"/>
  <c r="K387" i="3"/>
  <c r="E387" i="3"/>
  <c r="J387" i="3" s="1"/>
  <c r="W386" i="3"/>
  <c r="S386" i="3"/>
  <c r="O386" i="3"/>
  <c r="K386" i="3"/>
  <c r="I385" i="3"/>
  <c r="H385" i="3"/>
  <c r="G385" i="3"/>
  <c r="F385" i="3"/>
  <c r="D385" i="3"/>
  <c r="C385" i="3"/>
  <c r="W383" i="3"/>
  <c r="S383" i="3"/>
  <c r="O383" i="3"/>
  <c r="K383" i="3"/>
  <c r="E383" i="3"/>
  <c r="J383" i="3" s="1"/>
  <c r="W381" i="3"/>
  <c r="S381" i="3"/>
  <c r="O381" i="3"/>
  <c r="K381" i="3"/>
  <c r="E381" i="3"/>
  <c r="J381" i="3" s="1"/>
  <c r="T382" i="3" s="1"/>
  <c r="W380" i="3"/>
  <c r="S380" i="3"/>
  <c r="O380" i="3"/>
  <c r="K380" i="3"/>
  <c r="I379" i="3"/>
  <c r="H379" i="3"/>
  <c r="G379" i="3"/>
  <c r="F379" i="3"/>
  <c r="D379" i="3"/>
  <c r="C379" i="3"/>
  <c r="W375" i="3"/>
  <c r="S375" i="3"/>
  <c r="O375" i="3"/>
  <c r="K375" i="3"/>
  <c r="E375" i="3"/>
  <c r="J375" i="3" s="1"/>
  <c r="X376" i="3" s="1"/>
  <c r="W373" i="3"/>
  <c r="S373" i="3"/>
  <c r="O373" i="3"/>
  <c r="K373" i="3"/>
  <c r="E373" i="3"/>
  <c r="J373" i="3" s="1"/>
  <c r="T374" i="3" s="1"/>
  <c r="W371" i="3"/>
  <c r="S371" i="3"/>
  <c r="O371" i="3"/>
  <c r="K371" i="3"/>
  <c r="E371" i="3"/>
  <c r="J371" i="3" s="1"/>
  <c r="W369" i="3"/>
  <c r="S369" i="3"/>
  <c r="O369" i="3"/>
  <c r="K369" i="3"/>
  <c r="E369" i="3"/>
  <c r="J369" i="3" s="1"/>
  <c r="W368" i="3"/>
  <c r="S368" i="3"/>
  <c r="O368" i="3"/>
  <c r="K368" i="3"/>
  <c r="I367" i="3"/>
  <c r="H367" i="3"/>
  <c r="G367" i="3"/>
  <c r="F367" i="3"/>
  <c r="D367" i="3"/>
  <c r="C367" i="3"/>
  <c r="W365" i="3"/>
  <c r="S365" i="3"/>
  <c r="O365" i="3"/>
  <c r="K365" i="3"/>
  <c r="E365" i="3"/>
  <c r="J365" i="3" s="1"/>
  <c r="W363" i="3"/>
  <c r="S363" i="3"/>
  <c r="O363" i="3"/>
  <c r="K363" i="3"/>
  <c r="E363" i="3"/>
  <c r="J363" i="3" s="1"/>
  <c r="T364" i="3" s="1"/>
  <c r="W361" i="3"/>
  <c r="S361" i="3"/>
  <c r="O361" i="3"/>
  <c r="K361" i="3"/>
  <c r="E361" i="3"/>
  <c r="J361" i="3" s="1"/>
  <c r="W359" i="3"/>
  <c r="S359" i="3"/>
  <c r="O359" i="3"/>
  <c r="K359" i="3"/>
  <c r="E359" i="3"/>
  <c r="J359" i="3" s="1"/>
  <c r="W358" i="3"/>
  <c r="S358" i="3"/>
  <c r="O358" i="3"/>
  <c r="K358" i="3"/>
  <c r="I357" i="3"/>
  <c r="H357" i="3"/>
  <c r="G357" i="3"/>
  <c r="F357" i="3"/>
  <c r="D357" i="3"/>
  <c r="C357" i="3"/>
  <c r="W355" i="3"/>
  <c r="S355" i="3"/>
  <c r="O355" i="3"/>
  <c r="K355" i="3"/>
  <c r="E355" i="3"/>
  <c r="J355" i="3" s="1"/>
  <c r="W353" i="3"/>
  <c r="S353" i="3"/>
  <c r="O353" i="3"/>
  <c r="K353" i="3"/>
  <c r="E353" i="3"/>
  <c r="J353" i="3" s="1"/>
  <c r="T354" i="3" s="1"/>
  <c r="W352" i="3"/>
  <c r="S352" i="3"/>
  <c r="O352" i="3"/>
  <c r="K352" i="3"/>
  <c r="I351" i="3"/>
  <c r="H351" i="3"/>
  <c r="H349" i="3" s="1"/>
  <c r="G351" i="3"/>
  <c r="G349" i="3" s="1"/>
  <c r="F351" i="3"/>
  <c r="D351" i="3"/>
  <c r="C351" i="3"/>
  <c r="W347" i="3"/>
  <c r="S347" i="3"/>
  <c r="O347" i="3"/>
  <c r="K347" i="3"/>
  <c r="E347" i="3"/>
  <c r="J347" i="3" s="1"/>
  <c r="W345" i="3"/>
  <c r="S345" i="3"/>
  <c r="O345" i="3"/>
  <c r="K345" i="3"/>
  <c r="E345" i="3"/>
  <c r="J345" i="3" s="1"/>
  <c r="W343" i="3"/>
  <c r="S343" i="3"/>
  <c r="O343" i="3"/>
  <c r="K343" i="3"/>
  <c r="E343" i="3"/>
  <c r="J343" i="3" s="1"/>
  <c r="W341" i="3"/>
  <c r="S341" i="3"/>
  <c r="O341" i="3"/>
  <c r="K341" i="3"/>
  <c r="E341" i="3"/>
  <c r="J341" i="3" s="1"/>
  <c r="X341" i="3" s="1"/>
  <c r="W340" i="3"/>
  <c r="S340" i="3"/>
  <c r="O340" i="3"/>
  <c r="O322" i="3" s="1"/>
  <c r="K340" i="3"/>
  <c r="I339" i="3"/>
  <c r="H339" i="3"/>
  <c r="G339" i="3"/>
  <c r="F339" i="3"/>
  <c r="D339" i="3"/>
  <c r="C339" i="3"/>
  <c r="W337" i="3"/>
  <c r="S337" i="3"/>
  <c r="O337" i="3"/>
  <c r="K337" i="3"/>
  <c r="E337" i="3"/>
  <c r="J337" i="3" s="1"/>
  <c r="W335" i="3"/>
  <c r="S335" i="3"/>
  <c r="O335" i="3"/>
  <c r="K335" i="3"/>
  <c r="E335" i="3"/>
  <c r="J335" i="3" s="1"/>
  <c r="W333" i="3"/>
  <c r="S333" i="3"/>
  <c r="O333" i="3"/>
  <c r="K333" i="3"/>
  <c r="E333" i="3"/>
  <c r="J333" i="3" s="1"/>
  <c r="W331" i="3"/>
  <c r="S331" i="3"/>
  <c r="O331" i="3"/>
  <c r="K331" i="3"/>
  <c r="E331" i="3"/>
  <c r="J331" i="3" s="1"/>
  <c r="X331" i="3" s="1"/>
  <c r="W330" i="3"/>
  <c r="S330" i="3"/>
  <c r="O330" i="3"/>
  <c r="K330" i="3"/>
  <c r="I329" i="3"/>
  <c r="H329" i="3"/>
  <c r="G329" i="3"/>
  <c r="F329" i="3"/>
  <c r="D329" i="3"/>
  <c r="C329" i="3"/>
  <c r="W327" i="3"/>
  <c r="S327" i="3"/>
  <c r="O327" i="3"/>
  <c r="K327" i="3"/>
  <c r="E327" i="3"/>
  <c r="J327" i="3" s="1"/>
  <c r="W325" i="3"/>
  <c r="S325" i="3"/>
  <c r="O325" i="3"/>
  <c r="K325" i="3"/>
  <c r="E325" i="3"/>
  <c r="J325" i="3" s="1"/>
  <c r="W324" i="3"/>
  <c r="W322" i="3" s="1"/>
  <c r="S324" i="3"/>
  <c r="O324" i="3"/>
  <c r="K324" i="3"/>
  <c r="I323" i="3"/>
  <c r="H323" i="3"/>
  <c r="H321" i="3" s="1"/>
  <c r="G323" i="3"/>
  <c r="F323" i="3"/>
  <c r="D323" i="3"/>
  <c r="C323" i="3"/>
  <c r="W319" i="3"/>
  <c r="S319" i="3"/>
  <c r="O319" i="3"/>
  <c r="K319" i="3"/>
  <c r="E319" i="3"/>
  <c r="J319" i="3" s="1"/>
  <c r="P320" i="3" s="1"/>
  <c r="W317" i="3"/>
  <c r="S317" i="3"/>
  <c r="O317" i="3"/>
  <c r="K317" i="3"/>
  <c r="E317" i="3"/>
  <c r="J317" i="3" s="1"/>
  <c r="W315" i="3"/>
  <c r="S315" i="3"/>
  <c r="O315" i="3"/>
  <c r="K315" i="3"/>
  <c r="E315" i="3"/>
  <c r="J315" i="3" s="1"/>
  <c r="W313" i="3"/>
  <c r="S313" i="3"/>
  <c r="O313" i="3"/>
  <c r="K313" i="3"/>
  <c r="E313" i="3"/>
  <c r="J313" i="3" s="1"/>
  <c r="W312" i="3"/>
  <c r="S312" i="3"/>
  <c r="O312" i="3"/>
  <c r="K312" i="3"/>
  <c r="I311" i="3"/>
  <c r="H311" i="3"/>
  <c r="G311" i="3"/>
  <c r="G293" i="3" s="1"/>
  <c r="F311" i="3"/>
  <c r="D311" i="3"/>
  <c r="C311" i="3"/>
  <c r="W309" i="3"/>
  <c r="S309" i="3"/>
  <c r="O309" i="3"/>
  <c r="K309" i="3"/>
  <c r="E309" i="3"/>
  <c r="J309" i="3" s="1"/>
  <c r="L310" i="3" s="1"/>
  <c r="W307" i="3"/>
  <c r="S307" i="3"/>
  <c r="O307" i="3"/>
  <c r="K307" i="3"/>
  <c r="E307" i="3"/>
  <c r="J307" i="3" s="1"/>
  <c r="X308" i="3" s="1"/>
  <c r="W305" i="3"/>
  <c r="S305" i="3"/>
  <c r="O305" i="3"/>
  <c r="K305" i="3"/>
  <c r="E305" i="3"/>
  <c r="J305" i="3" s="1"/>
  <c r="L306" i="3" s="1"/>
  <c r="W303" i="3"/>
  <c r="S303" i="3"/>
  <c r="O303" i="3"/>
  <c r="K303" i="3"/>
  <c r="E303" i="3"/>
  <c r="J303" i="3" s="1"/>
  <c r="X304" i="3" s="1"/>
  <c r="W302" i="3"/>
  <c r="S302" i="3"/>
  <c r="O302" i="3"/>
  <c r="K302" i="3"/>
  <c r="I301" i="3"/>
  <c r="H301" i="3"/>
  <c r="G301" i="3"/>
  <c r="F301" i="3"/>
  <c r="D301" i="3"/>
  <c r="C301" i="3"/>
  <c r="W299" i="3"/>
  <c r="S299" i="3"/>
  <c r="O299" i="3"/>
  <c r="K299" i="3"/>
  <c r="E299" i="3"/>
  <c r="J299" i="3" s="1"/>
  <c r="W297" i="3"/>
  <c r="S297" i="3"/>
  <c r="O297" i="3"/>
  <c r="K297" i="3"/>
  <c r="E297" i="3"/>
  <c r="J297" i="3" s="1"/>
  <c r="X298" i="3" s="1"/>
  <c r="W296" i="3"/>
  <c r="S296" i="3"/>
  <c r="O296" i="3"/>
  <c r="K296" i="3"/>
  <c r="I295" i="3"/>
  <c r="H295" i="3"/>
  <c r="G295" i="3"/>
  <c r="F295" i="3"/>
  <c r="D295" i="3"/>
  <c r="C295" i="3"/>
  <c r="W291" i="3"/>
  <c r="S291" i="3"/>
  <c r="O291" i="3"/>
  <c r="K291" i="3"/>
  <c r="E291" i="3"/>
  <c r="J291" i="3" s="1"/>
  <c r="W289" i="3"/>
  <c r="S289" i="3"/>
  <c r="O289" i="3"/>
  <c r="K289" i="3"/>
  <c r="E289" i="3"/>
  <c r="J289" i="3" s="1"/>
  <c r="W287" i="3"/>
  <c r="S287" i="3"/>
  <c r="O287" i="3"/>
  <c r="K287" i="3"/>
  <c r="E287" i="3"/>
  <c r="J287" i="3" s="1"/>
  <c r="W285" i="3"/>
  <c r="W283" i="3" s="1"/>
  <c r="S285" i="3"/>
  <c r="O285" i="3"/>
  <c r="K285" i="3"/>
  <c r="E285" i="3"/>
  <c r="J285" i="3" s="1"/>
  <c r="X286" i="3" s="1"/>
  <c r="W284" i="3"/>
  <c r="S284" i="3"/>
  <c r="O284" i="3"/>
  <c r="K284" i="3"/>
  <c r="I283" i="3"/>
  <c r="H283" i="3"/>
  <c r="G283" i="3"/>
  <c r="F283" i="3"/>
  <c r="D283" i="3"/>
  <c r="C283" i="3"/>
  <c r="W281" i="3"/>
  <c r="S281" i="3"/>
  <c r="O281" i="3"/>
  <c r="K281" i="3"/>
  <c r="E281" i="3"/>
  <c r="J281" i="3" s="1"/>
  <c r="L282" i="3" s="1"/>
  <c r="W279" i="3"/>
  <c r="S279" i="3"/>
  <c r="O279" i="3"/>
  <c r="K279" i="3"/>
  <c r="E279" i="3"/>
  <c r="J279" i="3" s="1"/>
  <c r="W277" i="3"/>
  <c r="S277" i="3"/>
  <c r="O277" i="3"/>
  <c r="K277" i="3"/>
  <c r="E277" i="3"/>
  <c r="J277" i="3" s="1"/>
  <c r="W275" i="3"/>
  <c r="S275" i="3"/>
  <c r="O275" i="3"/>
  <c r="K275" i="3"/>
  <c r="E275" i="3"/>
  <c r="J275" i="3" s="1"/>
  <c r="X276" i="3" s="1"/>
  <c r="W274" i="3"/>
  <c r="S274" i="3"/>
  <c r="O274" i="3"/>
  <c r="K274" i="3"/>
  <c r="S273" i="3"/>
  <c r="I273" i="3"/>
  <c r="H273" i="3"/>
  <c r="G273" i="3"/>
  <c r="F273" i="3"/>
  <c r="D273" i="3"/>
  <c r="C273" i="3"/>
  <c r="W271" i="3"/>
  <c r="S271" i="3"/>
  <c r="S267" i="3" s="1"/>
  <c r="O271" i="3"/>
  <c r="K271" i="3"/>
  <c r="E271" i="3"/>
  <c r="J271" i="3" s="1"/>
  <c r="W269" i="3"/>
  <c r="S269" i="3"/>
  <c r="O269" i="3"/>
  <c r="K269" i="3"/>
  <c r="J269" i="3"/>
  <c r="X270" i="3" s="1"/>
  <c r="E269" i="3"/>
  <c r="W268" i="3"/>
  <c r="S268" i="3"/>
  <c r="O268" i="3"/>
  <c r="O266" i="3" s="1"/>
  <c r="K268" i="3"/>
  <c r="I267" i="3"/>
  <c r="H267" i="3"/>
  <c r="G267" i="3"/>
  <c r="G265" i="3" s="1"/>
  <c r="F267" i="3"/>
  <c r="D267" i="3"/>
  <c r="C267" i="3"/>
  <c r="C265" i="3" s="1"/>
  <c r="K266" i="3"/>
  <c r="W263" i="3"/>
  <c r="S263" i="3"/>
  <c r="O263" i="3"/>
  <c r="K263" i="3"/>
  <c r="E263" i="3"/>
  <c r="J263" i="3" s="1"/>
  <c r="W261" i="3"/>
  <c r="S261" i="3"/>
  <c r="O261" i="3"/>
  <c r="K261" i="3"/>
  <c r="E261" i="3"/>
  <c r="J261" i="3" s="1"/>
  <c r="W259" i="3"/>
  <c r="S259" i="3"/>
  <c r="O259" i="3"/>
  <c r="K259" i="3"/>
  <c r="E259" i="3"/>
  <c r="J259" i="3" s="1"/>
  <c r="L259" i="3" s="1"/>
  <c r="W257" i="3"/>
  <c r="S257" i="3"/>
  <c r="O257" i="3"/>
  <c r="K257" i="3"/>
  <c r="K255" i="3" s="1"/>
  <c r="E257" i="3"/>
  <c r="J257" i="3" s="1"/>
  <c r="X258" i="3" s="1"/>
  <c r="W256" i="3"/>
  <c r="S256" i="3"/>
  <c r="O256" i="3"/>
  <c r="K256" i="3"/>
  <c r="I255" i="3"/>
  <c r="H255" i="3"/>
  <c r="G255" i="3"/>
  <c r="F255" i="3"/>
  <c r="D255" i="3"/>
  <c r="C255" i="3"/>
  <c r="W253" i="3"/>
  <c r="S253" i="3"/>
  <c r="O253" i="3"/>
  <c r="K253" i="3"/>
  <c r="E253" i="3"/>
  <c r="J253" i="3" s="1"/>
  <c r="W251" i="3"/>
  <c r="S251" i="3"/>
  <c r="O251" i="3"/>
  <c r="K251" i="3"/>
  <c r="E251" i="3"/>
  <c r="J251" i="3" s="1"/>
  <c r="W249" i="3"/>
  <c r="S249" i="3"/>
  <c r="O249" i="3"/>
  <c r="K249" i="3"/>
  <c r="E249" i="3"/>
  <c r="J249" i="3" s="1"/>
  <c r="W247" i="3"/>
  <c r="S247" i="3"/>
  <c r="O247" i="3"/>
  <c r="K247" i="3"/>
  <c r="E247" i="3"/>
  <c r="J247" i="3" s="1"/>
  <c r="W246" i="3"/>
  <c r="S246" i="3"/>
  <c r="O246" i="3"/>
  <c r="K246" i="3"/>
  <c r="I245" i="3"/>
  <c r="H245" i="3"/>
  <c r="G245" i="3"/>
  <c r="F245" i="3"/>
  <c r="D245" i="3"/>
  <c r="C245" i="3"/>
  <c r="W243" i="3"/>
  <c r="S243" i="3"/>
  <c r="O243" i="3"/>
  <c r="K243" i="3"/>
  <c r="E243" i="3"/>
  <c r="J243" i="3" s="1"/>
  <c r="W241" i="3"/>
  <c r="S241" i="3"/>
  <c r="O241" i="3"/>
  <c r="K241" i="3"/>
  <c r="E241" i="3"/>
  <c r="J241" i="3" s="1"/>
  <c r="L242" i="3" s="1"/>
  <c r="W240" i="3"/>
  <c r="S240" i="3"/>
  <c r="O240" i="3"/>
  <c r="K240" i="3"/>
  <c r="I239" i="3"/>
  <c r="H239" i="3"/>
  <c r="G239" i="3"/>
  <c r="F239" i="3"/>
  <c r="D239" i="3"/>
  <c r="C239" i="3"/>
  <c r="W235" i="3"/>
  <c r="S235" i="3"/>
  <c r="O235" i="3"/>
  <c r="K235" i="3"/>
  <c r="E235" i="3"/>
  <c r="J235" i="3" s="1"/>
  <c r="W233" i="3"/>
  <c r="S233" i="3"/>
  <c r="O233" i="3"/>
  <c r="K233" i="3"/>
  <c r="E233" i="3"/>
  <c r="J233" i="3" s="1"/>
  <c r="W231" i="3"/>
  <c r="S231" i="3"/>
  <c r="O231" i="3"/>
  <c r="K231" i="3"/>
  <c r="E231" i="3"/>
  <c r="W229" i="3"/>
  <c r="S229" i="3"/>
  <c r="O229" i="3"/>
  <c r="K229" i="3"/>
  <c r="E229" i="3"/>
  <c r="J229" i="3" s="1"/>
  <c r="W228" i="3"/>
  <c r="S228" i="3"/>
  <c r="O228" i="3"/>
  <c r="K228" i="3"/>
  <c r="I227" i="3"/>
  <c r="H227" i="3"/>
  <c r="G227" i="3"/>
  <c r="F227" i="3"/>
  <c r="D227" i="3"/>
  <c r="C227" i="3"/>
  <c r="W225" i="3"/>
  <c r="S225" i="3"/>
  <c r="O225" i="3"/>
  <c r="K225" i="3"/>
  <c r="E225" i="3"/>
  <c r="J225" i="3" s="1"/>
  <c r="X226" i="3" s="1"/>
  <c r="W223" i="3"/>
  <c r="S223" i="3"/>
  <c r="O223" i="3"/>
  <c r="K223" i="3"/>
  <c r="E223" i="3"/>
  <c r="J223" i="3" s="1"/>
  <c r="L224" i="3" s="1"/>
  <c r="W221" i="3"/>
  <c r="S221" i="3"/>
  <c r="O221" i="3"/>
  <c r="K221" i="3"/>
  <c r="E221" i="3"/>
  <c r="J221" i="3" s="1"/>
  <c r="X222" i="3" s="1"/>
  <c r="W219" i="3"/>
  <c r="S219" i="3"/>
  <c r="O219" i="3"/>
  <c r="K219" i="3"/>
  <c r="E219" i="3"/>
  <c r="J219" i="3" s="1"/>
  <c r="L220" i="3" s="1"/>
  <c r="W218" i="3"/>
  <c r="S218" i="3"/>
  <c r="O218" i="3"/>
  <c r="K218" i="3"/>
  <c r="I217" i="3"/>
  <c r="H217" i="3"/>
  <c r="G217" i="3"/>
  <c r="F217" i="3"/>
  <c r="D217" i="3"/>
  <c r="C217" i="3"/>
  <c r="W215" i="3"/>
  <c r="S215" i="3"/>
  <c r="S211" i="3" s="1"/>
  <c r="O215" i="3"/>
  <c r="K215" i="3"/>
  <c r="E215" i="3"/>
  <c r="J215" i="3" s="1"/>
  <c r="X216" i="3" s="1"/>
  <c r="W213" i="3"/>
  <c r="S213" i="3"/>
  <c r="O213" i="3"/>
  <c r="K213" i="3"/>
  <c r="E213" i="3"/>
  <c r="J213" i="3" s="1"/>
  <c r="W212" i="3"/>
  <c r="S212" i="3"/>
  <c r="O212" i="3"/>
  <c r="K212" i="3"/>
  <c r="K210" i="3" s="1"/>
  <c r="I211" i="3"/>
  <c r="H211" i="3"/>
  <c r="G211" i="3"/>
  <c r="F211" i="3"/>
  <c r="D211" i="3"/>
  <c r="C211" i="3"/>
  <c r="W207" i="3"/>
  <c r="S207" i="3"/>
  <c r="O207" i="3"/>
  <c r="K207" i="3"/>
  <c r="E207" i="3"/>
  <c r="J207" i="3" s="1"/>
  <c r="X208" i="3" s="1"/>
  <c r="W205" i="3"/>
  <c r="S205" i="3"/>
  <c r="O205" i="3"/>
  <c r="K205" i="3"/>
  <c r="E205" i="3"/>
  <c r="J205" i="3" s="1"/>
  <c r="W203" i="3"/>
  <c r="S203" i="3"/>
  <c r="O203" i="3"/>
  <c r="K203" i="3"/>
  <c r="E203" i="3"/>
  <c r="J203" i="3" s="1"/>
  <c r="W201" i="3"/>
  <c r="S201" i="3"/>
  <c r="S199" i="3" s="1"/>
  <c r="O201" i="3"/>
  <c r="K201" i="3"/>
  <c r="E201" i="3"/>
  <c r="J201" i="3" s="1"/>
  <c r="W200" i="3"/>
  <c r="S200" i="3"/>
  <c r="O200" i="3"/>
  <c r="K200" i="3"/>
  <c r="I199" i="3"/>
  <c r="H199" i="3"/>
  <c r="G199" i="3"/>
  <c r="F199" i="3"/>
  <c r="D199" i="3"/>
  <c r="C199" i="3"/>
  <c r="W197" i="3"/>
  <c r="S197" i="3"/>
  <c r="O197" i="3"/>
  <c r="K197" i="3"/>
  <c r="E197" i="3"/>
  <c r="J197" i="3" s="1"/>
  <c r="X198" i="3" s="1"/>
  <c r="W195" i="3"/>
  <c r="S195" i="3"/>
  <c r="O195" i="3"/>
  <c r="K195" i="3"/>
  <c r="E195" i="3"/>
  <c r="J195" i="3" s="1"/>
  <c r="W193" i="3"/>
  <c r="S193" i="3"/>
  <c r="O193" i="3"/>
  <c r="K193" i="3"/>
  <c r="E193" i="3"/>
  <c r="J193" i="3" s="1"/>
  <c r="X194" i="3" s="1"/>
  <c r="W191" i="3"/>
  <c r="S191" i="3"/>
  <c r="O191" i="3"/>
  <c r="K191" i="3"/>
  <c r="E191" i="3"/>
  <c r="J191" i="3" s="1"/>
  <c r="W190" i="3"/>
  <c r="S190" i="3"/>
  <c r="O190" i="3"/>
  <c r="K190" i="3"/>
  <c r="I189" i="3"/>
  <c r="H189" i="3"/>
  <c r="G189" i="3"/>
  <c r="F189" i="3"/>
  <c r="D189" i="3"/>
  <c r="C189" i="3"/>
  <c r="W187" i="3"/>
  <c r="S187" i="3"/>
  <c r="O187" i="3"/>
  <c r="K187" i="3"/>
  <c r="E187" i="3"/>
  <c r="J187" i="3" s="1"/>
  <c r="W185" i="3"/>
  <c r="S185" i="3"/>
  <c r="O185" i="3"/>
  <c r="K185" i="3"/>
  <c r="E185" i="3"/>
  <c r="W184" i="3"/>
  <c r="S184" i="3"/>
  <c r="O184" i="3"/>
  <c r="K184" i="3"/>
  <c r="K182" i="3" s="1"/>
  <c r="I183" i="3"/>
  <c r="H183" i="3"/>
  <c r="G183" i="3"/>
  <c r="F183" i="3"/>
  <c r="F181" i="3" s="1"/>
  <c r="D183" i="3"/>
  <c r="C183" i="3"/>
  <c r="W179" i="3"/>
  <c r="S179" i="3"/>
  <c r="O179" i="3"/>
  <c r="K179" i="3"/>
  <c r="E179" i="3"/>
  <c r="J179" i="3" s="1"/>
  <c r="W177" i="3"/>
  <c r="S177" i="3"/>
  <c r="O177" i="3"/>
  <c r="K177" i="3"/>
  <c r="E177" i="3"/>
  <c r="J177" i="3" s="1"/>
  <c r="W175" i="3"/>
  <c r="S175" i="3"/>
  <c r="O175" i="3"/>
  <c r="K175" i="3"/>
  <c r="E175" i="3"/>
  <c r="J175" i="3" s="1"/>
  <c r="X176" i="3" s="1"/>
  <c r="W173" i="3"/>
  <c r="S173" i="3"/>
  <c r="O173" i="3"/>
  <c r="K173" i="3"/>
  <c r="E173" i="3"/>
  <c r="J173" i="3" s="1"/>
  <c r="W172" i="3"/>
  <c r="S172" i="3"/>
  <c r="O172" i="3"/>
  <c r="K172" i="3"/>
  <c r="I171" i="3"/>
  <c r="H171" i="3"/>
  <c r="G171" i="3"/>
  <c r="F171" i="3"/>
  <c r="D171" i="3"/>
  <c r="C171" i="3"/>
  <c r="W169" i="3"/>
  <c r="S169" i="3"/>
  <c r="O169" i="3"/>
  <c r="K169" i="3"/>
  <c r="E169" i="3"/>
  <c r="J169" i="3" s="1"/>
  <c r="X170" i="3" s="1"/>
  <c r="W167" i="3"/>
  <c r="S167" i="3"/>
  <c r="O167" i="3"/>
  <c r="K167" i="3"/>
  <c r="E167" i="3"/>
  <c r="J167" i="3" s="1"/>
  <c r="W165" i="3"/>
  <c r="S165" i="3"/>
  <c r="O165" i="3"/>
  <c r="K165" i="3"/>
  <c r="E165" i="3"/>
  <c r="J165" i="3" s="1"/>
  <c r="W163" i="3"/>
  <c r="S163" i="3"/>
  <c r="O163" i="3"/>
  <c r="K163" i="3"/>
  <c r="K23" i="3" s="1"/>
  <c r="E163" i="3"/>
  <c r="J163" i="3" s="1"/>
  <c r="L164" i="3" s="1"/>
  <c r="W162" i="3"/>
  <c r="S162" i="3"/>
  <c r="O162" i="3"/>
  <c r="K162" i="3"/>
  <c r="I161" i="3"/>
  <c r="H161" i="3"/>
  <c r="G161" i="3"/>
  <c r="F161" i="3"/>
  <c r="D161" i="3"/>
  <c r="C161" i="3"/>
  <c r="W159" i="3"/>
  <c r="S159" i="3"/>
  <c r="O159" i="3"/>
  <c r="K159" i="3"/>
  <c r="E159" i="3"/>
  <c r="J159" i="3" s="1"/>
  <c r="W157" i="3"/>
  <c r="S157" i="3"/>
  <c r="O157" i="3"/>
  <c r="O155" i="3" s="1"/>
  <c r="K157" i="3"/>
  <c r="E157" i="3"/>
  <c r="J157" i="3" s="1"/>
  <c r="W156" i="3"/>
  <c r="S156" i="3"/>
  <c r="O156" i="3"/>
  <c r="K156" i="3"/>
  <c r="K154" i="3" s="1"/>
  <c r="I155" i="3"/>
  <c r="H155" i="3"/>
  <c r="G155" i="3"/>
  <c r="F155" i="3"/>
  <c r="D155" i="3"/>
  <c r="C155" i="3"/>
  <c r="W151" i="3"/>
  <c r="S151" i="3"/>
  <c r="O151" i="3"/>
  <c r="K151" i="3"/>
  <c r="E151" i="3"/>
  <c r="J151" i="3" s="1"/>
  <c r="X152" i="3" s="1"/>
  <c r="W149" i="3"/>
  <c r="S149" i="3"/>
  <c r="O149" i="3"/>
  <c r="K149" i="3"/>
  <c r="E149" i="3"/>
  <c r="J149" i="3" s="1"/>
  <c r="W147" i="3"/>
  <c r="S147" i="3"/>
  <c r="O147" i="3"/>
  <c r="K147" i="3"/>
  <c r="E147" i="3"/>
  <c r="J147" i="3" s="1"/>
  <c r="W145" i="3"/>
  <c r="S145" i="3"/>
  <c r="O145" i="3"/>
  <c r="K145" i="3"/>
  <c r="E145" i="3"/>
  <c r="J145" i="3" s="1"/>
  <c r="W144" i="3"/>
  <c r="S144" i="3"/>
  <c r="O144" i="3"/>
  <c r="K144" i="3"/>
  <c r="K143" i="3"/>
  <c r="I143" i="3"/>
  <c r="H143" i="3"/>
  <c r="G143" i="3"/>
  <c r="F143" i="3"/>
  <c r="D143" i="3"/>
  <c r="D31" i="3" s="1"/>
  <c r="C143" i="3"/>
  <c r="W141" i="3"/>
  <c r="S141" i="3"/>
  <c r="O141" i="3"/>
  <c r="K141" i="3"/>
  <c r="E141" i="3"/>
  <c r="J141" i="3" s="1"/>
  <c r="W139" i="3"/>
  <c r="S139" i="3"/>
  <c r="O139" i="3"/>
  <c r="K139" i="3"/>
  <c r="E139" i="3"/>
  <c r="J139" i="3" s="1"/>
  <c r="W137" i="3"/>
  <c r="S137" i="3"/>
  <c r="O137" i="3"/>
  <c r="K137" i="3"/>
  <c r="K25" i="3" s="1"/>
  <c r="E137" i="3"/>
  <c r="J137" i="3" s="1"/>
  <c r="X138" i="3" s="1"/>
  <c r="W135" i="3"/>
  <c r="S135" i="3"/>
  <c r="O135" i="3"/>
  <c r="K135" i="3"/>
  <c r="E135" i="3"/>
  <c r="W134" i="3"/>
  <c r="S134" i="3"/>
  <c r="O134" i="3"/>
  <c r="K134" i="3"/>
  <c r="I133" i="3"/>
  <c r="H133" i="3"/>
  <c r="G133" i="3"/>
  <c r="F133" i="3"/>
  <c r="D133" i="3"/>
  <c r="C133" i="3"/>
  <c r="W131" i="3"/>
  <c r="S131" i="3"/>
  <c r="O131" i="3"/>
  <c r="K131" i="3"/>
  <c r="E131" i="3"/>
  <c r="J131" i="3" s="1"/>
  <c r="X132" i="3" s="1"/>
  <c r="W129" i="3"/>
  <c r="S129" i="3"/>
  <c r="O129" i="3"/>
  <c r="K129" i="3"/>
  <c r="E129" i="3"/>
  <c r="J129" i="3" s="1"/>
  <c r="W128" i="3"/>
  <c r="S128" i="3"/>
  <c r="O128" i="3"/>
  <c r="K128" i="3"/>
  <c r="I127" i="3"/>
  <c r="H127" i="3"/>
  <c r="G127" i="3"/>
  <c r="F127" i="3"/>
  <c r="D127" i="3"/>
  <c r="C127" i="3"/>
  <c r="D125" i="3"/>
  <c r="W123" i="3"/>
  <c r="S123" i="3"/>
  <c r="O123" i="3"/>
  <c r="K123" i="3"/>
  <c r="E123" i="3"/>
  <c r="J123" i="3" s="1"/>
  <c r="W121" i="3"/>
  <c r="S121" i="3"/>
  <c r="O121" i="3"/>
  <c r="K121" i="3"/>
  <c r="E121" i="3"/>
  <c r="J121" i="3" s="1"/>
  <c r="L122" i="3" s="1"/>
  <c r="W119" i="3"/>
  <c r="S119" i="3"/>
  <c r="O119" i="3"/>
  <c r="K119" i="3"/>
  <c r="E119" i="3"/>
  <c r="J119" i="3" s="1"/>
  <c r="X120" i="3" s="1"/>
  <c r="W117" i="3"/>
  <c r="S117" i="3"/>
  <c r="O117" i="3"/>
  <c r="K117" i="3"/>
  <c r="K115" i="3" s="1"/>
  <c r="E117" i="3"/>
  <c r="J117" i="3" s="1"/>
  <c r="W116" i="3"/>
  <c r="S116" i="3"/>
  <c r="O116" i="3"/>
  <c r="K116" i="3"/>
  <c r="I115" i="3"/>
  <c r="H115" i="3"/>
  <c r="G115" i="3"/>
  <c r="F115" i="3"/>
  <c r="D115" i="3"/>
  <c r="C115" i="3"/>
  <c r="W113" i="3"/>
  <c r="S113" i="3"/>
  <c r="S105" i="3" s="1"/>
  <c r="O113" i="3"/>
  <c r="K113" i="3"/>
  <c r="J113" i="3"/>
  <c r="X114" i="3" s="1"/>
  <c r="E113" i="3"/>
  <c r="E111" i="3"/>
  <c r="J111" i="3" s="1"/>
  <c r="E109" i="3"/>
  <c r="J109" i="3" s="1"/>
  <c r="E107" i="3"/>
  <c r="J107" i="3" s="1"/>
  <c r="W106" i="3"/>
  <c r="S106" i="3"/>
  <c r="O106" i="3"/>
  <c r="K106" i="3"/>
  <c r="K105" i="3"/>
  <c r="I105" i="3"/>
  <c r="H105" i="3"/>
  <c r="G105" i="3"/>
  <c r="G21" i="3" s="1"/>
  <c r="F105" i="3"/>
  <c r="D105" i="3"/>
  <c r="C105" i="3"/>
  <c r="W103" i="3"/>
  <c r="W19" i="3" s="1"/>
  <c r="S103" i="3"/>
  <c r="S99" i="3" s="1"/>
  <c r="O103" i="3"/>
  <c r="K103" i="3"/>
  <c r="E103" i="3"/>
  <c r="J103" i="3" s="1"/>
  <c r="W101" i="3"/>
  <c r="S101" i="3"/>
  <c r="O101" i="3"/>
  <c r="K101" i="3"/>
  <c r="K99" i="3" s="1"/>
  <c r="E101" i="3"/>
  <c r="J101" i="3" s="1"/>
  <c r="W100" i="3"/>
  <c r="S100" i="3"/>
  <c r="O100" i="3"/>
  <c r="K100" i="3"/>
  <c r="I99" i="3"/>
  <c r="I97" i="3" s="1"/>
  <c r="H99" i="3"/>
  <c r="G99" i="3"/>
  <c r="F99" i="3"/>
  <c r="D99" i="3"/>
  <c r="D97" i="3" s="1"/>
  <c r="C99" i="3"/>
  <c r="H97" i="3"/>
  <c r="W95" i="3"/>
  <c r="S95" i="3"/>
  <c r="O95" i="3"/>
  <c r="K95" i="3"/>
  <c r="E95" i="3"/>
  <c r="J95" i="3" s="1"/>
  <c r="X96" i="3" s="1"/>
  <c r="W93" i="3"/>
  <c r="S93" i="3"/>
  <c r="O93" i="3"/>
  <c r="K93" i="3"/>
  <c r="E93" i="3"/>
  <c r="J93" i="3" s="1"/>
  <c r="L94" i="3" s="1"/>
  <c r="W91" i="3"/>
  <c r="S91" i="3"/>
  <c r="O91" i="3"/>
  <c r="K91" i="3"/>
  <c r="E91" i="3"/>
  <c r="J91" i="3" s="1"/>
  <c r="W89" i="3"/>
  <c r="S89" i="3"/>
  <c r="O89" i="3"/>
  <c r="K89" i="3"/>
  <c r="K87" i="3" s="1"/>
  <c r="E89" i="3"/>
  <c r="J89" i="3" s="1"/>
  <c r="P90" i="3" s="1"/>
  <c r="W88" i="3"/>
  <c r="S88" i="3"/>
  <c r="O88" i="3"/>
  <c r="K88" i="3"/>
  <c r="I87" i="3"/>
  <c r="H87" i="3"/>
  <c r="G87" i="3"/>
  <c r="F87" i="3"/>
  <c r="D87" i="3"/>
  <c r="C87" i="3"/>
  <c r="W85" i="3"/>
  <c r="S85" i="3"/>
  <c r="O85" i="3"/>
  <c r="K85" i="3"/>
  <c r="E85" i="3"/>
  <c r="J85" i="3" s="1"/>
  <c r="X86" i="3" s="1"/>
  <c r="W83" i="3"/>
  <c r="S83" i="3"/>
  <c r="O83" i="3"/>
  <c r="O77" i="3" s="1"/>
  <c r="K83" i="3"/>
  <c r="E83" i="3"/>
  <c r="J83" i="3" s="1"/>
  <c r="L84" i="3" s="1"/>
  <c r="E81" i="3"/>
  <c r="J81" i="3" s="1"/>
  <c r="E79" i="3"/>
  <c r="J79" i="3" s="1"/>
  <c r="W78" i="3"/>
  <c r="W70" i="3" s="1"/>
  <c r="S78" i="3"/>
  <c r="O78" i="3"/>
  <c r="K78" i="3"/>
  <c r="I77" i="3"/>
  <c r="H77" i="3"/>
  <c r="G77" i="3"/>
  <c r="F77" i="3"/>
  <c r="F21" i="3" s="1"/>
  <c r="D77" i="3"/>
  <c r="C77" i="3"/>
  <c r="W75" i="3"/>
  <c r="S75" i="3"/>
  <c r="O75" i="3"/>
  <c r="O19" i="3" s="1"/>
  <c r="K75" i="3"/>
  <c r="E75" i="3"/>
  <c r="J75" i="3" s="1"/>
  <c r="W73" i="3"/>
  <c r="S73" i="3"/>
  <c r="O73" i="3"/>
  <c r="K73" i="3"/>
  <c r="E73" i="3"/>
  <c r="J73" i="3" s="1"/>
  <c r="W72" i="3"/>
  <c r="S72" i="3"/>
  <c r="O72" i="3"/>
  <c r="K72" i="3"/>
  <c r="K71" i="3"/>
  <c r="I71" i="3"/>
  <c r="H71" i="3"/>
  <c r="G71" i="3"/>
  <c r="G69" i="3" s="1"/>
  <c r="F71" i="3"/>
  <c r="D71" i="3"/>
  <c r="C71" i="3"/>
  <c r="D69" i="3"/>
  <c r="W67" i="3"/>
  <c r="S67" i="3"/>
  <c r="O67" i="3"/>
  <c r="K67" i="3"/>
  <c r="L67" i="3" s="1"/>
  <c r="E67" i="3"/>
  <c r="J67" i="3" s="1"/>
  <c r="W65" i="3"/>
  <c r="S65" i="3"/>
  <c r="S37" i="3" s="1"/>
  <c r="O65" i="3"/>
  <c r="K65" i="3"/>
  <c r="E65" i="3"/>
  <c r="W63" i="3"/>
  <c r="S63" i="3"/>
  <c r="O63" i="3"/>
  <c r="K63" i="3"/>
  <c r="E63" i="3"/>
  <c r="J63" i="3" s="1"/>
  <c r="W61" i="3"/>
  <c r="S61" i="3"/>
  <c r="O61" i="3"/>
  <c r="O59" i="3" s="1"/>
  <c r="K61" i="3"/>
  <c r="K59" i="3" s="1"/>
  <c r="E61" i="3"/>
  <c r="W60" i="3"/>
  <c r="S60" i="3"/>
  <c r="O60" i="3"/>
  <c r="K60" i="3"/>
  <c r="I59" i="3"/>
  <c r="H59" i="3"/>
  <c r="G59" i="3"/>
  <c r="F59" i="3"/>
  <c r="D59" i="3"/>
  <c r="C59" i="3"/>
  <c r="W57" i="3"/>
  <c r="S57" i="3"/>
  <c r="O57" i="3"/>
  <c r="K57" i="3"/>
  <c r="E57" i="3"/>
  <c r="J57" i="3" s="1"/>
  <c r="W55" i="3"/>
  <c r="S55" i="3"/>
  <c r="O55" i="3"/>
  <c r="K55" i="3"/>
  <c r="K49" i="3" s="1"/>
  <c r="E55" i="3"/>
  <c r="J55" i="3" s="1"/>
  <c r="E53" i="3"/>
  <c r="J53" i="3" s="1"/>
  <c r="E51" i="3"/>
  <c r="J51" i="3" s="1"/>
  <c r="W50" i="3"/>
  <c r="S50" i="3"/>
  <c r="O50" i="3"/>
  <c r="K50" i="3"/>
  <c r="I49" i="3"/>
  <c r="I21" i="3" s="1"/>
  <c r="H49" i="3"/>
  <c r="G49" i="3"/>
  <c r="F49" i="3"/>
  <c r="D49" i="3"/>
  <c r="C49" i="3"/>
  <c r="E47" i="3"/>
  <c r="J47" i="3" s="1"/>
  <c r="W43" i="3"/>
  <c r="S43" i="3"/>
  <c r="E45" i="3"/>
  <c r="J45" i="3" s="1"/>
  <c r="W44" i="3"/>
  <c r="W16" i="3" s="1"/>
  <c r="S44" i="3"/>
  <c r="O44" i="3"/>
  <c r="K44" i="3"/>
  <c r="O43" i="3"/>
  <c r="K43" i="3"/>
  <c r="I43" i="3"/>
  <c r="I15" i="3" s="1"/>
  <c r="H43" i="3"/>
  <c r="G43" i="3"/>
  <c r="F43" i="3"/>
  <c r="D43" i="3"/>
  <c r="E43" i="3" s="1"/>
  <c r="W40" i="3"/>
  <c r="S40" i="3"/>
  <c r="O40" i="3"/>
  <c r="K40" i="3"/>
  <c r="I39" i="3"/>
  <c r="H39" i="3"/>
  <c r="G39" i="3"/>
  <c r="F39" i="3"/>
  <c r="D39" i="3"/>
  <c r="C39" i="3"/>
  <c r="W38" i="3"/>
  <c r="S38" i="3"/>
  <c r="O38" i="3"/>
  <c r="K38" i="3"/>
  <c r="I37" i="3"/>
  <c r="H37" i="3"/>
  <c r="G37" i="3"/>
  <c r="F37" i="3"/>
  <c r="D37" i="3"/>
  <c r="C37" i="3"/>
  <c r="W36" i="3"/>
  <c r="S36" i="3"/>
  <c r="O36" i="3"/>
  <c r="K36" i="3"/>
  <c r="I35" i="3"/>
  <c r="H35" i="3"/>
  <c r="G35" i="3"/>
  <c r="F35" i="3"/>
  <c r="D35" i="3"/>
  <c r="C35" i="3"/>
  <c r="W34" i="3"/>
  <c r="S34" i="3"/>
  <c r="O34" i="3"/>
  <c r="K34" i="3"/>
  <c r="I33" i="3"/>
  <c r="H33" i="3"/>
  <c r="G33" i="3"/>
  <c r="F33" i="3"/>
  <c r="D33" i="3"/>
  <c r="C33" i="3"/>
  <c r="W30" i="3"/>
  <c r="S30" i="3"/>
  <c r="O30" i="3"/>
  <c r="K30" i="3"/>
  <c r="I29" i="3"/>
  <c r="H29" i="3"/>
  <c r="G29" i="3"/>
  <c r="F29" i="3"/>
  <c r="D29" i="3"/>
  <c r="C29" i="3"/>
  <c r="W28" i="3"/>
  <c r="S28" i="3"/>
  <c r="O28" i="3"/>
  <c r="K28" i="3"/>
  <c r="I27" i="3"/>
  <c r="H27" i="3"/>
  <c r="G27" i="3"/>
  <c r="F27" i="3"/>
  <c r="D27" i="3"/>
  <c r="C27" i="3"/>
  <c r="W26" i="3"/>
  <c r="S26" i="3"/>
  <c r="O26" i="3"/>
  <c r="K26" i="3"/>
  <c r="I25" i="3"/>
  <c r="H25" i="3"/>
  <c r="G25" i="3"/>
  <c r="F25" i="3"/>
  <c r="D25" i="3"/>
  <c r="C25" i="3"/>
  <c r="W24" i="3"/>
  <c r="S24" i="3"/>
  <c r="O24" i="3"/>
  <c r="K24" i="3"/>
  <c r="S23" i="3"/>
  <c r="I23" i="3"/>
  <c r="H23" i="3"/>
  <c r="G23" i="3"/>
  <c r="F23" i="3"/>
  <c r="D23" i="3"/>
  <c r="C23" i="3"/>
  <c r="O22" i="3"/>
  <c r="D21" i="3"/>
  <c r="W20" i="3"/>
  <c r="S20" i="3"/>
  <c r="O20" i="3"/>
  <c r="K20" i="3"/>
  <c r="I19" i="3"/>
  <c r="H19" i="3"/>
  <c r="G19" i="3"/>
  <c r="F19" i="3"/>
  <c r="D19" i="3"/>
  <c r="C19" i="3"/>
  <c r="W18" i="3"/>
  <c r="S18" i="3"/>
  <c r="O18" i="3"/>
  <c r="K18" i="3"/>
  <c r="S17" i="3"/>
  <c r="I17" i="3"/>
  <c r="H17" i="3"/>
  <c r="G17" i="3"/>
  <c r="F17" i="3"/>
  <c r="D17" i="3"/>
  <c r="C17" i="3"/>
  <c r="O16" i="3"/>
  <c r="M140" i="2"/>
  <c r="L140" i="2"/>
  <c r="K140" i="2"/>
  <c r="K138" i="2" s="1"/>
  <c r="J140" i="2"/>
  <c r="J138" i="2" s="1"/>
  <c r="I140" i="2"/>
  <c r="M138" i="2"/>
  <c r="L138" i="2"/>
  <c r="I138" i="2"/>
  <c r="N138" i="2" s="1"/>
  <c r="N90" i="2"/>
  <c r="M90" i="2"/>
  <c r="L90" i="2"/>
  <c r="K90" i="2"/>
  <c r="J90" i="2"/>
  <c r="I90" i="2"/>
  <c r="N74" i="2"/>
  <c r="M74" i="2"/>
  <c r="L74" i="2"/>
  <c r="K74" i="2"/>
  <c r="J74" i="2"/>
  <c r="I74" i="2"/>
  <c r="N62" i="2"/>
  <c r="M62" i="2"/>
  <c r="L62" i="2"/>
  <c r="K62" i="2"/>
  <c r="K8" i="2" s="1"/>
  <c r="K7" i="2" s="1"/>
  <c r="J62" i="2"/>
  <c r="J8" i="2" s="1"/>
  <c r="I62" i="2"/>
  <c r="I8" i="2" s="1"/>
  <c r="M8" i="2"/>
  <c r="M7" i="2" s="1"/>
  <c r="L8" i="2"/>
  <c r="L7" i="2" s="1"/>
  <c r="O154" i="3" l="1"/>
  <c r="G405" i="3"/>
  <c r="G15" i="3"/>
  <c r="F41" i="3"/>
  <c r="H41" i="3"/>
  <c r="I125" i="3"/>
  <c r="S171" i="3"/>
  <c r="G181" i="3"/>
  <c r="I181" i="3"/>
  <c r="O210" i="3"/>
  <c r="L219" i="3"/>
  <c r="S217" i="3"/>
  <c r="O255" i="3"/>
  <c r="W255" i="3"/>
  <c r="O294" i="3"/>
  <c r="K339" i="3"/>
  <c r="F349" i="3"/>
  <c r="C405" i="3"/>
  <c r="H405" i="3"/>
  <c r="W435" i="3"/>
  <c r="W462" i="3"/>
  <c r="K591" i="3"/>
  <c r="G97" i="3"/>
  <c r="K17" i="3"/>
  <c r="E27" i="3"/>
  <c r="T55" i="3"/>
  <c r="I31" i="3"/>
  <c r="I13" i="3" s="1"/>
  <c r="I153" i="3"/>
  <c r="C209" i="3"/>
  <c r="H209" i="3"/>
  <c r="S210" i="3"/>
  <c r="C237" i="3"/>
  <c r="H237" i="3"/>
  <c r="D265" i="3"/>
  <c r="H293" i="3"/>
  <c r="F377" i="3"/>
  <c r="W406" i="3"/>
  <c r="S407" i="3"/>
  <c r="S434" i="3"/>
  <c r="W451" i="3"/>
  <c r="H517" i="3"/>
  <c r="W519" i="3"/>
  <c r="S575" i="3"/>
  <c r="L583" i="3"/>
  <c r="S581" i="3"/>
  <c r="O27" i="3"/>
  <c r="E39" i="3"/>
  <c r="O37" i="3"/>
  <c r="F69" i="3"/>
  <c r="S71" i="3"/>
  <c r="S239" i="3"/>
  <c r="W339" i="3"/>
  <c r="O357" i="3"/>
  <c r="W350" i="3"/>
  <c r="O423" i="3"/>
  <c r="S435" i="3"/>
  <c r="I517" i="3"/>
  <c r="S535" i="3"/>
  <c r="K581" i="3"/>
  <c r="S98" i="3"/>
  <c r="S42" i="3"/>
  <c r="S42" i="4"/>
  <c r="L46" i="3"/>
  <c r="T45" i="3"/>
  <c r="P46" i="3"/>
  <c r="T46" i="3"/>
  <c r="X46" i="3"/>
  <c r="Y45" i="3" s="1"/>
  <c r="L45" i="3"/>
  <c r="X45" i="3"/>
  <c r="P45" i="3"/>
  <c r="I69" i="3"/>
  <c r="F13" i="4"/>
  <c r="X52" i="3"/>
  <c r="P52" i="3"/>
  <c r="T52" i="3"/>
  <c r="L52" i="3"/>
  <c r="L51" i="3"/>
  <c r="T51" i="3"/>
  <c r="P51" i="3"/>
  <c r="X51" i="3"/>
  <c r="K161" i="3"/>
  <c r="X66" i="4"/>
  <c r="J37" i="4"/>
  <c r="X38" i="4" s="1"/>
  <c r="L48" i="3"/>
  <c r="X48" i="3"/>
  <c r="T48" i="3"/>
  <c r="P48" i="3"/>
  <c r="X47" i="3"/>
  <c r="T47" i="3"/>
  <c r="U47" i="3" s="1"/>
  <c r="P47" i="3"/>
  <c r="L47" i="3"/>
  <c r="M47" i="3" s="1"/>
  <c r="G41" i="3"/>
  <c r="X54" i="3"/>
  <c r="T54" i="3"/>
  <c r="L54" i="3"/>
  <c r="P54" i="3"/>
  <c r="P53" i="3"/>
  <c r="L53" i="3"/>
  <c r="T53" i="3"/>
  <c r="X53" i="3"/>
  <c r="O98" i="3"/>
  <c r="X110" i="3"/>
  <c r="P110" i="3"/>
  <c r="T110" i="3"/>
  <c r="L110" i="3"/>
  <c r="L109" i="3"/>
  <c r="P109" i="3"/>
  <c r="Q109" i="3" s="1"/>
  <c r="T109" i="3"/>
  <c r="U109" i="3" s="1"/>
  <c r="X109" i="3"/>
  <c r="O14" i="4"/>
  <c r="O70" i="3"/>
  <c r="X82" i="3"/>
  <c r="T82" i="3"/>
  <c r="P82" i="3"/>
  <c r="L82" i="3"/>
  <c r="P81" i="3"/>
  <c r="L81" i="3"/>
  <c r="T81" i="3"/>
  <c r="X81" i="3"/>
  <c r="Y81" i="3" s="1"/>
  <c r="T112" i="3"/>
  <c r="P112" i="3"/>
  <c r="X112" i="3"/>
  <c r="L111" i="3"/>
  <c r="L112" i="3"/>
  <c r="P111" i="3"/>
  <c r="Q111" i="3" s="1"/>
  <c r="T111" i="3"/>
  <c r="U111" i="3" s="1"/>
  <c r="X111" i="3"/>
  <c r="F125" i="3"/>
  <c r="S161" i="3"/>
  <c r="D181" i="3"/>
  <c r="W182" i="3"/>
  <c r="I265" i="3"/>
  <c r="K273" i="3"/>
  <c r="F293" i="3"/>
  <c r="D321" i="3"/>
  <c r="I321" i="3"/>
  <c r="K367" i="3"/>
  <c r="W378" i="3"/>
  <c r="G433" i="3"/>
  <c r="O462" i="3"/>
  <c r="G489" i="3"/>
  <c r="E17" i="4"/>
  <c r="E23" i="4"/>
  <c r="K33" i="4"/>
  <c r="L33" i="4" s="1"/>
  <c r="L34" i="4"/>
  <c r="D41" i="4"/>
  <c r="G41" i="4"/>
  <c r="W42" i="4"/>
  <c r="W59" i="4"/>
  <c r="C69" i="4"/>
  <c r="H69" i="4"/>
  <c r="X83" i="4"/>
  <c r="G97" i="4"/>
  <c r="F125" i="4"/>
  <c r="W126" i="4"/>
  <c r="P147" i="4"/>
  <c r="O238" i="4"/>
  <c r="K245" i="4"/>
  <c r="G293" i="4"/>
  <c r="O294" i="4"/>
  <c r="K301" i="4"/>
  <c r="O322" i="4"/>
  <c r="O574" i="4"/>
  <c r="O71" i="3"/>
  <c r="L75" i="3"/>
  <c r="H69" i="3"/>
  <c r="S70" i="3"/>
  <c r="X108" i="3"/>
  <c r="T108" i="3"/>
  <c r="L108" i="3"/>
  <c r="P108" i="3"/>
  <c r="P107" i="3"/>
  <c r="L107" i="3"/>
  <c r="T107" i="3"/>
  <c r="X107" i="3"/>
  <c r="Y107" i="3" s="1"/>
  <c r="S115" i="3"/>
  <c r="K127" i="3"/>
  <c r="K171" i="3"/>
  <c r="O199" i="3"/>
  <c r="K211" i="3"/>
  <c r="L281" i="3"/>
  <c r="K283" i="3"/>
  <c r="L325" i="3"/>
  <c r="E339" i="3"/>
  <c r="O367" i="3"/>
  <c r="W379" i="3"/>
  <c r="K395" i="3"/>
  <c r="K423" i="3"/>
  <c r="O435" i="3"/>
  <c r="X475" i="3"/>
  <c r="W479" i="3"/>
  <c r="O497" i="3"/>
  <c r="K535" i="3"/>
  <c r="X549" i="3"/>
  <c r="W553" i="3"/>
  <c r="D13" i="4"/>
  <c r="J17" i="4"/>
  <c r="P17" i="4" s="1"/>
  <c r="W17" i="4"/>
  <c r="S14" i="4"/>
  <c r="E39" i="4"/>
  <c r="K43" i="4"/>
  <c r="K22" i="4"/>
  <c r="K14" i="4" s="1"/>
  <c r="L52" i="4"/>
  <c r="X52" i="4"/>
  <c r="P52" i="4"/>
  <c r="T52" i="4"/>
  <c r="P51" i="4"/>
  <c r="Q51" i="4" s="1"/>
  <c r="L51" i="4"/>
  <c r="T51" i="4"/>
  <c r="X51" i="4"/>
  <c r="Y51" i="4" s="1"/>
  <c r="L57" i="4"/>
  <c r="L61" i="4"/>
  <c r="W87" i="4"/>
  <c r="E105" i="4"/>
  <c r="L109" i="4"/>
  <c r="W143" i="4"/>
  <c r="E155" i="4"/>
  <c r="J155" i="4" s="1"/>
  <c r="T164" i="4"/>
  <c r="O161" i="4"/>
  <c r="E183" i="4"/>
  <c r="H181" i="4"/>
  <c r="O182" i="4"/>
  <c r="P225" i="4"/>
  <c r="O227" i="4"/>
  <c r="O239" i="4"/>
  <c r="L243" i="4"/>
  <c r="E245" i="4"/>
  <c r="J25" i="4"/>
  <c r="X26" i="4" s="1"/>
  <c r="O255" i="4"/>
  <c r="O266" i="4"/>
  <c r="L275" i="4"/>
  <c r="L289" i="4"/>
  <c r="E301" i="4"/>
  <c r="L307" i="4"/>
  <c r="W591" i="4"/>
  <c r="G237" i="3"/>
  <c r="T54" i="4"/>
  <c r="P54" i="4"/>
  <c r="L54" i="4"/>
  <c r="X54" i="4"/>
  <c r="L53" i="4"/>
  <c r="P53" i="4"/>
  <c r="T53" i="4"/>
  <c r="X53" i="4"/>
  <c r="Y53" i="4" s="1"/>
  <c r="L65" i="4"/>
  <c r="O153" i="4"/>
  <c r="X80" i="3"/>
  <c r="P80" i="3"/>
  <c r="T80" i="3"/>
  <c r="L80" i="3"/>
  <c r="P79" i="3"/>
  <c r="L79" i="3"/>
  <c r="T79" i="3"/>
  <c r="U79" i="3" s="1"/>
  <c r="X79" i="3"/>
  <c r="E115" i="3"/>
  <c r="O189" i="3"/>
  <c r="I209" i="3"/>
  <c r="S238" i="3"/>
  <c r="S301" i="3"/>
  <c r="S322" i="3"/>
  <c r="P343" i="3"/>
  <c r="S406" i="3"/>
  <c r="G461" i="3"/>
  <c r="P475" i="3"/>
  <c r="K490" i="3"/>
  <c r="P521" i="3"/>
  <c r="E591" i="3"/>
  <c r="P19" i="4"/>
  <c r="E25" i="4"/>
  <c r="K35" i="4"/>
  <c r="K37" i="4"/>
  <c r="L37" i="4" s="1"/>
  <c r="L38" i="4"/>
  <c r="T56" i="4"/>
  <c r="P56" i="4"/>
  <c r="X56" i="4"/>
  <c r="L56" i="4"/>
  <c r="P55" i="4"/>
  <c r="Q55" i="4" s="1"/>
  <c r="L55" i="4"/>
  <c r="T55" i="4"/>
  <c r="X55" i="4"/>
  <c r="L67" i="4"/>
  <c r="O70" i="4"/>
  <c r="W105" i="4"/>
  <c r="S98" i="4"/>
  <c r="W155" i="4"/>
  <c r="S155" i="4"/>
  <c r="F181" i="4"/>
  <c r="W199" i="4"/>
  <c r="W211" i="4"/>
  <c r="W227" i="4"/>
  <c r="T231" i="4"/>
  <c r="P252" i="4"/>
  <c r="L279" i="4"/>
  <c r="K283" i="4"/>
  <c r="E311" i="4"/>
  <c r="K323" i="4"/>
  <c r="S351" i="4"/>
  <c r="S349" i="4" s="1"/>
  <c r="K357" i="4"/>
  <c r="O378" i="4"/>
  <c r="E395" i="4"/>
  <c r="F433" i="4"/>
  <c r="F461" i="4"/>
  <c r="K490" i="4"/>
  <c r="L499" i="4"/>
  <c r="K507" i="4"/>
  <c r="X549" i="4"/>
  <c r="K563" i="4"/>
  <c r="W575" i="4"/>
  <c r="W573" i="4" s="1"/>
  <c r="K35" i="5"/>
  <c r="G41" i="6"/>
  <c r="W43" i="6"/>
  <c r="X54" i="6"/>
  <c r="T54" i="6"/>
  <c r="L54" i="6"/>
  <c r="P54" i="6"/>
  <c r="L53" i="6"/>
  <c r="T53" i="6"/>
  <c r="U53" i="6" s="1"/>
  <c r="P53" i="6"/>
  <c r="X53" i="6"/>
  <c r="D31" i="6"/>
  <c r="F69" i="6"/>
  <c r="S99" i="6"/>
  <c r="O154" i="6"/>
  <c r="W155" i="6"/>
  <c r="L169" i="6"/>
  <c r="F293" i="6"/>
  <c r="L307" i="6"/>
  <c r="P389" i="6"/>
  <c r="L403" i="6"/>
  <c r="G405" i="6"/>
  <c r="K423" i="6"/>
  <c r="K435" i="6"/>
  <c r="P513" i="6"/>
  <c r="H517" i="6"/>
  <c r="P541" i="6"/>
  <c r="E547" i="6"/>
  <c r="O547" i="6"/>
  <c r="G573" i="6"/>
  <c r="T153" i="7"/>
  <c r="T126" i="7"/>
  <c r="L125" i="7"/>
  <c r="M37" i="7"/>
  <c r="M49" i="7"/>
  <c r="U329" i="7"/>
  <c r="L330" i="7"/>
  <c r="M329" i="7" s="1"/>
  <c r="T330" i="7"/>
  <c r="X330" i="7"/>
  <c r="P330" i="7"/>
  <c r="Q329" i="7" s="1"/>
  <c r="P329" i="7"/>
  <c r="K329" i="4"/>
  <c r="D377" i="4"/>
  <c r="L419" i="4"/>
  <c r="L457" i="4"/>
  <c r="O518" i="4"/>
  <c r="S546" i="4"/>
  <c r="K42" i="5"/>
  <c r="X62" i="5"/>
  <c r="T62" i="5"/>
  <c r="L62" i="5"/>
  <c r="P62" i="5"/>
  <c r="T61" i="5"/>
  <c r="X61" i="5"/>
  <c r="L61" i="5"/>
  <c r="M61" i="5" s="1"/>
  <c r="P61" i="5"/>
  <c r="Q61" i="5" s="1"/>
  <c r="L63" i="6"/>
  <c r="O70" i="6"/>
  <c r="S77" i="6"/>
  <c r="O98" i="6"/>
  <c r="I153" i="6"/>
  <c r="O182" i="6"/>
  <c r="L215" i="6"/>
  <c r="T231" i="6"/>
  <c r="J19" i="6"/>
  <c r="E311" i="6"/>
  <c r="G349" i="6"/>
  <c r="K379" i="6"/>
  <c r="S395" i="6"/>
  <c r="L411" i="6"/>
  <c r="L417" i="6"/>
  <c r="F461" i="6"/>
  <c r="E535" i="6"/>
  <c r="S581" i="6"/>
  <c r="J21" i="7"/>
  <c r="Y37" i="7"/>
  <c r="Y497" i="7"/>
  <c r="X329" i="7"/>
  <c r="U301" i="7"/>
  <c r="K322" i="4"/>
  <c r="E469" i="4"/>
  <c r="L475" i="4"/>
  <c r="O490" i="4"/>
  <c r="S497" i="4"/>
  <c r="L503" i="4"/>
  <c r="S507" i="4"/>
  <c r="P539" i="4"/>
  <c r="D545" i="4"/>
  <c r="S547" i="4"/>
  <c r="O575" i="4"/>
  <c r="E19" i="5"/>
  <c r="O25" i="5"/>
  <c r="O42" i="5"/>
  <c r="W294" i="5"/>
  <c r="D405" i="5"/>
  <c r="D433" i="5"/>
  <c r="I433" i="5"/>
  <c r="H489" i="5"/>
  <c r="S518" i="5"/>
  <c r="H545" i="5"/>
  <c r="S546" i="5"/>
  <c r="F41" i="6"/>
  <c r="S43" i="6"/>
  <c r="O35" i="6"/>
  <c r="L75" i="6"/>
  <c r="W25" i="6"/>
  <c r="H97" i="6"/>
  <c r="J161" i="6"/>
  <c r="P165" i="6"/>
  <c r="C181" i="6"/>
  <c r="O238" i="6"/>
  <c r="I265" i="6"/>
  <c r="P303" i="6"/>
  <c r="X307" i="6"/>
  <c r="P331" i="6"/>
  <c r="J357" i="6"/>
  <c r="T358" i="6" s="1"/>
  <c r="W469" i="6"/>
  <c r="S491" i="6"/>
  <c r="X529" i="6"/>
  <c r="U23" i="7"/>
  <c r="Y245" i="7"/>
  <c r="X181" i="7"/>
  <c r="J321" i="7"/>
  <c r="X322" i="7" s="1"/>
  <c r="M171" i="7"/>
  <c r="Y49" i="7"/>
  <c r="M435" i="7"/>
  <c r="O42" i="3"/>
  <c r="O42" i="4"/>
  <c r="E13" i="7"/>
  <c r="U183" i="7"/>
  <c r="T321" i="7"/>
  <c r="U573" i="7"/>
  <c r="M17" i="7"/>
  <c r="U155" i="7"/>
  <c r="X434" i="7"/>
  <c r="U99" i="7"/>
  <c r="M43" i="7"/>
  <c r="Y99" i="7"/>
  <c r="Y59" i="7"/>
  <c r="W22" i="4"/>
  <c r="W14" i="4" s="1"/>
  <c r="W98" i="3"/>
  <c r="K98" i="3"/>
  <c r="K22" i="3"/>
  <c r="K42" i="3"/>
  <c r="W42" i="3"/>
  <c r="K41" i="3"/>
  <c r="I7" i="2"/>
  <c r="J7" i="2"/>
  <c r="D41" i="3"/>
  <c r="I41" i="3"/>
  <c r="X260" i="4"/>
  <c r="J35" i="4"/>
  <c r="X36" i="4" s="1"/>
  <c r="L223" i="3"/>
  <c r="E29" i="3"/>
  <c r="K33" i="3"/>
  <c r="O49" i="3"/>
  <c r="O41" i="3" s="1"/>
  <c r="T67" i="3"/>
  <c r="E71" i="3"/>
  <c r="W71" i="3"/>
  <c r="K70" i="3"/>
  <c r="X254" i="4"/>
  <c r="J29" i="4"/>
  <c r="X30" i="4" s="1"/>
  <c r="O105" i="3"/>
  <c r="S133" i="3"/>
  <c r="D153" i="3"/>
  <c r="L163" i="3"/>
  <c r="W210" i="3"/>
  <c r="D293" i="3"/>
  <c r="I293" i="3"/>
  <c r="L305" i="3"/>
  <c r="S395" i="3"/>
  <c r="C13" i="4"/>
  <c r="T34" i="4"/>
  <c r="T38" i="4"/>
  <c r="P58" i="4"/>
  <c r="T63" i="4"/>
  <c r="P68" i="4"/>
  <c r="L83" i="4"/>
  <c r="X111" i="4"/>
  <c r="L141" i="4"/>
  <c r="J143" i="4"/>
  <c r="P187" i="4"/>
  <c r="I181" i="4"/>
  <c r="O189" i="4"/>
  <c r="E199" i="4"/>
  <c r="E211" i="4"/>
  <c r="G237" i="4"/>
  <c r="K273" i="4"/>
  <c r="L317" i="4"/>
  <c r="X93" i="3"/>
  <c r="F97" i="3"/>
  <c r="K97" i="3"/>
  <c r="F153" i="3"/>
  <c r="F265" i="3"/>
  <c r="W266" i="3"/>
  <c r="P361" i="3"/>
  <c r="W441" i="3"/>
  <c r="W469" i="3"/>
  <c r="X33" i="4"/>
  <c r="X37" i="4"/>
  <c r="X47" i="4"/>
  <c r="S41" i="4"/>
  <c r="T57" i="4"/>
  <c r="E59" i="4"/>
  <c r="J59" i="4" s="1"/>
  <c r="T60" i="4" s="1"/>
  <c r="X61" i="4"/>
  <c r="T61" i="4"/>
  <c r="K59" i="4"/>
  <c r="X65" i="4"/>
  <c r="Y65" i="4" s="1"/>
  <c r="T65" i="4"/>
  <c r="T67" i="4"/>
  <c r="W77" i="4"/>
  <c r="W69" i="4" s="1"/>
  <c r="M85" i="4"/>
  <c r="E99" i="4"/>
  <c r="H97" i="4"/>
  <c r="K98" i="4"/>
  <c r="K115" i="4"/>
  <c r="W115" i="4"/>
  <c r="E127" i="4"/>
  <c r="H125" i="4"/>
  <c r="K127" i="4"/>
  <c r="E161" i="4"/>
  <c r="X185" i="4"/>
  <c r="W189" i="4"/>
  <c r="K189" i="4"/>
  <c r="T196" i="4"/>
  <c r="P197" i="4"/>
  <c r="K199" i="4"/>
  <c r="O211" i="4"/>
  <c r="E217" i="4"/>
  <c r="J217" i="4" s="1"/>
  <c r="O217" i="4"/>
  <c r="K217" i="4"/>
  <c r="M225" i="4"/>
  <c r="M243" i="4"/>
  <c r="E255" i="4"/>
  <c r="P259" i="4"/>
  <c r="J39" i="4"/>
  <c r="L39" i="4" s="1"/>
  <c r="X279" i="4"/>
  <c r="S87" i="3"/>
  <c r="L93" i="3"/>
  <c r="X121" i="3"/>
  <c r="T317" i="3"/>
  <c r="T332" i="3"/>
  <c r="P371" i="3"/>
  <c r="P543" i="3"/>
  <c r="Q543" i="3" s="1"/>
  <c r="L35" i="4"/>
  <c r="L36" i="4"/>
  <c r="P47" i="4"/>
  <c r="T48" i="4"/>
  <c r="W41" i="4"/>
  <c r="X107" i="4"/>
  <c r="S126" i="4"/>
  <c r="X139" i="4"/>
  <c r="P249" i="4"/>
  <c r="P253" i="4"/>
  <c r="T259" i="4"/>
  <c r="P89" i="3"/>
  <c r="L121" i="3"/>
  <c r="S143" i="3"/>
  <c r="D237" i="3"/>
  <c r="I237" i="3"/>
  <c r="K245" i="3"/>
  <c r="L309" i="3"/>
  <c r="X373" i="3"/>
  <c r="O395" i="3"/>
  <c r="S463" i="3"/>
  <c r="T483" i="3"/>
  <c r="L577" i="3"/>
  <c r="L17" i="4"/>
  <c r="P33" i="4"/>
  <c r="P35" i="4"/>
  <c r="P37" i="4"/>
  <c r="E43" i="4"/>
  <c r="J43" i="4" s="1"/>
  <c r="I41" i="4"/>
  <c r="O43" i="4"/>
  <c r="K42" i="4"/>
  <c r="T62" i="4"/>
  <c r="T66" i="4"/>
  <c r="X143" i="4"/>
  <c r="I153" i="4"/>
  <c r="O154" i="4"/>
  <c r="T158" i="4"/>
  <c r="F153" i="4"/>
  <c r="E171" i="4"/>
  <c r="J171" i="4" s="1"/>
  <c r="W171" i="4"/>
  <c r="W153" i="4" s="1"/>
  <c r="T177" i="4"/>
  <c r="G181" i="4"/>
  <c r="W182" i="4"/>
  <c r="T203" i="4"/>
  <c r="G209" i="4"/>
  <c r="W217" i="4"/>
  <c r="X223" i="4"/>
  <c r="E227" i="4"/>
  <c r="W239" i="4"/>
  <c r="H237" i="4"/>
  <c r="T253" i="4"/>
  <c r="F237" i="4"/>
  <c r="E283" i="4"/>
  <c r="J283" i="4" s="1"/>
  <c r="X284" i="4" s="1"/>
  <c r="E295" i="4"/>
  <c r="J295" i="4" s="1"/>
  <c r="X296" i="4" s="1"/>
  <c r="H293" i="4"/>
  <c r="S323" i="4"/>
  <c r="T331" i="4"/>
  <c r="E357" i="4"/>
  <c r="K367" i="4"/>
  <c r="X403" i="4"/>
  <c r="H405" i="4"/>
  <c r="O406" i="4"/>
  <c r="P439" i="4"/>
  <c r="H461" i="4"/>
  <c r="K497" i="4"/>
  <c r="L523" i="4"/>
  <c r="H517" i="4"/>
  <c r="P531" i="4"/>
  <c r="L533" i="4"/>
  <c r="L534" i="4"/>
  <c r="K553" i="4"/>
  <c r="X555" i="4"/>
  <c r="P559" i="4"/>
  <c r="G573" i="4"/>
  <c r="K37" i="6"/>
  <c r="S133" i="6"/>
  <c r="X147" i="6"/>
  <c r="L151" i="6"/>
  <c r="P152" i="6"/>
  <c r="O155" i="6"/>
  <c r="S154" i="6"/>
  <c r="L165" i="6"/>
  <c r="P193" i="6"/>
  <c r="L249" i="6"/>
  <c r="S329" i="6"/>
  <c r="S367" i="6"/>
  <c r="F405" i="6"/>
  <c r="H405" i="6"/>
  <c r="K413" i="6"/>
  <c r="P431" i="6"/>
  <c r="L449" i="6"/>
  <c r="K462" i="6"/>
  <c r="L473" i="6"/>
  <c r="H461" i="6"/>
  <c r="I489" i="6"/>
  <c r="F489" i="6"/>
  <c r="K490" i="6"/>
  <c r="S497" i="6"/>
  <c r="P503" i="6"/>
  <c r="E507" i="6"/>
  <c r="J507" i="6" s="1"/>
  <c r="P507" i="6" s="1"/>
  <c r="O507" i="6"/>
  <c r="E525" i="6"/>
  <c r="J525" i="6" s="1"/>
  <c r="K546" i="6"/>
  <c r="S546" i="6"/>
  <c r="S563" i="6"/>
  <c r="L599" i="6"/>
  <c r="L347" i="4"/>
  <c r="L391" i="4"/>
  <c r="L403" i="4"/>
  <c r="X409" i="4"/>
  <c r="F405" i="4"/>
  <c r="X419" i="4"/>
  <c r="L447" i="4"/>
  <c r="T448" i="4"/>
  <c r="L459" i="4"/>
  <c r="L460" i="4"/>
  <c r="I517" i="4"/>
  <c r="H545" i="4"/>
  <c r="T569" i="4"/>
  <c r="X597" i="4"/>
  <c r="O133" i="5"/>
  <c r="I41" i="6"/>
  <c r="S71" i="6"/>
  <c r="S87" i="6"/>
  <c r="K32" i="6"/>
  <c r="T119" i="6"/>
  <c r="T148" i="6"/>
  <c r="W199" i="6"/>
  <c r="S255" i="6"/>
  <c r="C265" i="6"/>
  <c r="L304" i="6"/>
  <c r="P335" i="6"/>
  <c r="G489" i="6"/>
  <c r="X561" i="6"/>
  <c r="X565" i="6"/>
  <c r="M27" i="7"/>
  <c r="K321" i="4"/>
  <c r="K379" i="4"/>
  <c r="T389" i="4"/>
  <c r="P403" i="4"/>
  <c r="X453" i="4"/>
  <c r="P458" i="4"/>
  <c r="P459" i="4"/>
  <c r="E463" i="4"/>
  <c r="E479" i="4"/>
  <c r="J479" i="4" s="1"/>
  <c r="X504" i="4"/>
  <c r="O591" i="4"/>
  <c r="S553" i="5"/>
  <c r="X67" i="6"/>
  <c r="S69" i="6"/>
  <c r="P147" i="6"/>
  <c r="S182" i="6"/>
  <c r="K217" i="6"/>
  <c r="S322" i="6"/>
  <c r="S350" i="6"/>
  <c r="S357" i="6"/>
  <c r="E367" i="6"/>
  <c r="L439" i="6"/>
  <c r="L487" i="6"/>
  <c r="L561" i="6"/>
  <c r="G321" i="4"/>
  <c r="L333" i="4"/>
  <c r="G349" i="4"/>
  <c r="P409" i="4"/>
  <c r="E413" i="4"/>
  <c r="L429" i="4"/>
  <c r="T447" i="4"/>
  <c r="E451" i="4"/>
  <c r="T459" i="4"/>
  <c r="K469" i="4"/>
  <c r="W490" i="4"/>
  <c r="P503" i="4"/>
  <c r="W519" i="4"/>
  <c r="L531" i="4"/>
  <c r="T570" i="4"/>
  <c r="T571" i="4"/>
  <c r="U571" i="4" s="1"/>
  <c r="W574" i="4"/>
  <c r="O581" i="4"/>
  <c r="O573" i="4" s="1"/>
  <c r="L67" i="6"/>
  <c r="H21" i="6"/>
  <c r="S105" i="6"/>
  <c r="T131" i="6"/>
  <c r="X159" i="6"/>
  <c r="S171" i="6"/>
  <c r="L179" i="6"/>
  <c r="L193" i="6"/>
  <c r="L235" i="6"/>
  <c r="E255" i="6"/>
  <c r="J255" i="6" s="1"/>
  <c r="L255" i="6" s="1"/>
  <c r="D321" i="6"/>
  <c r="C377" i="6"/>
  <c r="X411" i="6"/>
  <c r="P418" i="6"/>
  <c r="D405" i="6"/>
  <c r="I405" i="6"/>
  <c r="Q427" i="6"/>
  <c r="X449" i="6"/>
  <c r="E463" i="6"/>
  <c r="E469" i="6"/>
  <c r="K479" i="6"/>
  <c r="K491" i="6"/>
  <c r="W507" i="6"/>
  <c r="P531" i="6"/>
  <c r="J535" i="6"/>
  <c r="W546" i="6"/>
  <c r="S547" i="6"/>
  <c r="F573" i="6"/>
  <c r="S575" i="6"/>
  <c r="T57" i="3"/>
  <c r="L174" i="3"/>
  <c r="P174" i="3"/>
  <c r="L173" i="3"/>
  <c r="T415" i="3"/>
  <c r="S49" i="3"/>
  <c r="S77" i="3"/>
  <c r="L83" i="3"/>
  <c r="M83" i="3" s="1"/>
  <c r="K77" i="3"/>
  <c r="K69" i="3" s="1"/>
  <c r="L292" i="3"/>
  <c r="P292" i="3"/>
  <c r="L291" i="3"/>
  <c r="X348" i="3"/>
  <c r="L348" i="3"/>
  <c r="E49" i="3"/>
  <c r="W49" i="3"/>
  <c r="L57" i="3"/>
  <c r="E59" i="3"/>
  <c r="W59" i="3"/>
  <c r="L102" i="3"/>
  <c r="P102" i="3"/>
  <c r="L101" i="3"/>
  <c r="S97" i="3"/>
  <c r="T419" i="3"/>
  <c r="L118" i="3"/>
  <c r="P118" i="3"/>
  <c r="L117" i="3"/>
  <c r="L146" i="3"/>
  <c r="P146" i="3"/>
  <c r="L145" i="3"/>
  <c r="L264" i="3"/>
  <c r="P264" i="3"/>
  <c r="X334" i="3"/>
  <c r="L334" i="3"/>
  <c r="E77" i="3"/>
  <c r="J77" i="3" s="1"/>
  <c r="Q89" i="3"/>
  <c r="O87" i="3"/>
  <c r="E99" i="3"/>
  <c r="E97" i="3" s="1"/>
  <c r="P119" i="3"/>
  <c r="M121" i="3"/>
  <c r="S127" i="3"/>
  <c r="W126" i="3"/>
  <c r="O143" i="3"/>
  <c r="S155" i="3"/>
  <c r="W29" i="3"/>
  <c r="G31" i="3"/>
  <c r="G13" i="3" s="1"/>
  <c r="P175" i="3"/>
  <c r="O182" i="3"/>
  <c r="W33" i="3"/>
  <c r="P205" i="3"/>
  <c r="E211" i="3"/>
  <c r="X223" i="3"/>
  <c r="E227" i="3"/>
  <c r="X263" i="3"/>
  <c r="S266" i="3"/>
  <c r="S294" i="3"/>
  <c r="P347" i="3"/>
  <c r="K357" i="3"/>
  <c r="O379" i="3"/>
  <c r="E385" i="3"/>
  <c r="E395" i="3"/>
  <c r="J395" i="3" s="1"/>
  <c r="O378" i="3"/>
  <c r="W395" i="3"/>
  <c r="O407" i="3"/>
  <c r="L419" i="3"/>
  <c r="X419" i="3"/>
  <c r="S413" i="3"/>
  <c r="X437" i="3"/>
  <c r="Y437" i="3" s="1"/>
  <c r="K462" i="3"/>
  <c r="S490" i="3"/>
  <c r="F489" i="3"/>
  <c r="L531" i="3"/>
  <c r="X541" i="3"/>
  <c r="P551" i="3"/>
  <c r="S553" i="3"/>
  <c r="S574" i="3"/>
  <c r="X85" i="3"/>
  <c r="Y85" i="3" s="1"/>
  <c r="P101" i="3"/>
  <c r="P117" i="3"/>
  <c r="W17" i="3"/>
  <c r="K126" i="3"/>
  <c r="K29" i="3"/>
  <c r="H31" i="3"/>
  <c r="F209" i="3"/>
  <c r="K32" i="3"/>
  <c r="L263" i="3"/>
  <c r="S405" i="3"/>
  <c r="X429" i="3"/>
  <c r="O434" i="3"/>
  <c r="L473" i="3"/>
  <c r="L474" i="3"/>
  <c r="E497" i="3"/>
  <c r="J497" i="3" s="1"/>
  <c r="L498" i="3" s="1"/>
  <c r="L503" i="3"/>
  <c r="T509" i="3"/>
  <c r="E563" i="3"/>
  <c r="J581" i="3"/>
  <c r="X582" i="3" s="1"/>
  <c r="L597" i="3"/>
  <c r="P599" i="3"/>
  <c r="X83" i="3"/>
  <c r="T89" i="3"/>
  <c r="P94" i="3"/>
  <c r="P95" i="3"/>
  <c r="P113" i="3"/>
  <c r="P122" i="3"/>
  <c r="G125" i="3"/>
  <c r="O126" i="3"/>
  <c r="W39" i="3"/>
  <c r="W154" i="3"/>
  <c r="P164" i="3"/>
  <c r="S183" i="3"/>
  <c r="S189" i="3"/>
  <c r="S39" i="3"/>
  <c r="K227" i="3"/>
  <c r="K238" i="3"/>
  <c r="X309" i="3"/>
  <c r="O323" i="3"/>
  <c r="P365" i="3"/>
  <c r="L375" i="3"/>
  <c r="L376" i="3"/>
  <c r="W385" i="3"/>
  <c r="X400" i="3"/>
  <c r="F405" i="3"/>
  <c r="O406" i="3"/>
  <c r="L429" i="3"/>
  <c r="H433" i="3"/>
  <c r="T459" i="3"/>
  <c r="H461" i="3"/>
  <c r="L505" i="3"/>
  <c r="T531" i="3"/>
  <c r="F545" i="3"/>
  <c r="S32" i="3"/>
  <c r="G573" i="3"/>
  <c r="W35" i="3"/>
  <c r="S59" i="3"/>
  <c r="L73" i="3"/>
  <c r="P83" i="3"/>
  <c r="P84" i="3"/>
  <c r="P85" i="3"/>
  <c r="E87" i="3"/>
  <c r="J87" i="3" s="1"/>
  <c r="L89" i="3"/>
  <c r="P93" i="3"/>
  <c r="O99" i="3"/>
  <c r="E105" i="3"/>
  <c r="J105" i="3" s="1"/>
  <c r="T106" i="3" s="1"/>
  <c r="P121" i="3"/>
  <c r="E127" i="3"/>
  <c r="K19" i="3"/>
  <c r="S154" i="3"/>
  <c r="H153" i="3"/>
  <c r="K183" i="3"/>
  <c r="F15" i="3"/>
  <c r="W238" i="3"/>
  <c r="L241" i="3"/>
  <c r="S245" i="3"/>
  <c r="O32" i="3"/>
  <c r="O14" i="3" s="1"/>
  <c r="W273" i="3"/>
  <c r="P282" i="3"/>
  <c r="K301" i="3"/>
  <c r="E311" i="3"/>
  <c r="O339" i="3"/>
  <c r="S350" i="3"/>
  <c r="O351" i="3"/>
  <c r="O349" i="3" s="1"/>
  <c r="S29" i="3"/>
  <c r="P383" i="3"/>
  <c r="G377" i="3"/>
  <c r="L401" i="3"/>
  <c r="K407" i="3"/>
  <c r="E423" i="3"/>
  <c r="J423" i="3" s="1"/>
  <c r="O463" i="3"/>
  <c r="L467" i="3"/>
  <c r="L468" i="3"/>
  <c r="S479" i="3"/>
  <c r="L522" i="3"/>
  <c r="F517" i="3"/>
  <c r="T541" i="3"/>
  <c r="L552" i="3"/>
  <c r="K575" i="3"/>
  <c r="D15" i="6"/>
  <c r="D41" i="6"/>
  <c r="J49" i="6"/>
  <c r="T50" i="6" s="1"/>
  <c r="X63" i="6"/>
  <c r="G21" i="6"/>
  <c r="W29" i="6"/>
  <c r="G31" i="6"/>
  <c r="O17" i="6"/>
  <c r="W105" i="6"/>
  <c r="P111" i="6"/>
  <c r="D125" i="6"/>
  <c r="S126" i="6"/>
  <c r="G125" i="6"/>
  <c r="X151" i="6"/>
  <c r="K154" i="6"/>
  <c r="W171" i="6"/>
  <c r="T45" i="6"/>
  <c r="L55" i="6"/>
  <c r="P65" i="6"/>
  <c r="I97" i="6"/>
  <c r="K39" i="6"/>
  <c r="F125" i="6"/>
  <c r="S27" i="6"/>
  <c r="C31" i="6"/>
  <c r="S37" i="6"/>
  <c r="L61" i="6"/>
  <c r="X91" i="6"/>
  <c r="O37" i="6"/>
  <c r="K16" i="6"/>
  <c r="L141" i="6"/>
  <c r="K161" i="6"/>
  <c r="S161" i="6"/>
  <c r="L197" i="6"/>
  <c r="O43" i="6"/>
  <c r="S49" i="6"/>
  <c r="S41" i="6" s="1"/>
  <c r="P58" i="6"/>
  <c r="T63" i="6"/>
  <c r="D97" i="6"/>
  <c r="X103" i="6"/>
  <c r="K98" i="6"/>
  <c r="W126" i="6"/>
  <c r="J143" i="6"/>
  <c r="L144" i="6" s="1"/>
  <c r="O32" i="6"/>
  <c r="K33" i="6"/>
  <c r="W37" i="6"/>
  <c r="X165" i="6"/>
  <c r="X179" i="6"/>
  <c r="S189" i="6"/>
  <c r="T203" i="6"/>
  <c r="K211" i="6"/>
  <c r="K209" i="6" s="1"/>
  <c r="K227" i="6"/>
  <c r="F237" i="6"/>
  <c r="S267" i="6"/>
  <c r="C293" i="6"/>
  <c r="H293" i="6"/>
  <c r="E301" i="6"/>
  <c r="J301" i="6" s="1"/>
  <c r="X302" i="6" s="1"/>
  <c r="I293" i="6"/>
  <c r="O323" i="6"/>
  <c r="L337" i="6"/>
  <c r="O351" i="6"/>
  <c r="P361" i="6"/>
  <c r="H377" i="6"/>
  <c r="E395" i="6"/>
  <c r="J395" i="6" s="1"/>
  <c r="E407" i="6"/>
  <c r="S407" i="6"/>
  <c r="K406" i="6"/>
  <c r="H433" i="6"/>
  <c r="O434" i="6"/>
  <c r="O19" i="6"/>
  <c r="D21" i="6"/>
  <c r="I433" i="6"/>
  <c r="W434" i="6"/>
  <c r="S441" i="6"/>
  <c r="K451" i="6"/>
  <c r="L467" i="6"/>
  <c r="E479" i="6"/>
  <c r="O497" i="6"/>
  <c r="K25" i="6"/>
  <c r="W497" i="6"/>
  <c r="C517" i="6"/>
  <c r="P527" i="6"/>
  <c r="W525" i="6"/>
  <c r="O535" i="6"/>
  <c r="P543" i="6"/>
  <c r="F545" i="6"/>
  <c r="P550" i="6"/>
  <c r="O563" i="6"/>
  <c r="I573" i="6"/>
  <c r="S574" i="6"/>
  <c r="O575" i="6"/>
  <c r="W581" i="6"/>
  <c r="W217" i="6"/>
  <c r="W210" i="6"/>
  <c r="K239" i="6"/>
  <c r="F265" i="6"/>
  <c r="S35" i="6"/>
  <c r="K294" i="6"/>
  <c r="K311" i="6"/>
  <c r="G321" i="6"/>
  <c r="P337" i="6"/>
  <c r="H321" i="6"/>
  <c r="O322" i="6"/>
  <c r="T345" i="6"/>
  <c r="K434" i="6"/>
  <c r="S451" i="6"/>
  <c r="J469" i="6"/>
  <c r="O519" i="6"/>
  <c r="S535" i="6"/>
  <c r="P549" i="6"/>
  <c r="D545" i="6"/>
  <c r="H545" i="6"/>
  <c r="O553" i="6"/>
  <c r="L562" i="6"/>
  <c r="E581" i="6"/>
  <c r="J581" i="6" s="1"/>
  <c r="G209" i="6"/>
  <c r="X327" i="6"/>
  <c r="Q361" i="6"/>
  <c r="X361" i="6"/>
  <c r="O378" i="6"/>
  <c r="X507" i="6"/>
  <c r="D573" i="6"/>
  <c r="K171" i="6"/>
  <c r="W182" i="6"/>
  <c r="I237" i="6"/>
  <c r="W238" i="6"/>
  <c r="L277" i="6"/>
  <c r="E283" i="6"/>
  <c r="J283" i="6" s="1"/>
  <c r="T284" i="6" s="1"/>
  <c r="L287" i="6"/>
  <c r="G293" i="6"/>
  <c r="W301" i="6"/>
  <c r="F321" i="6"/>
  <c r="W350" i="6"/>
  <c r="O357" i="6"/>
  <c r="L361" i="6"/>
  <c r="L375" i="6"/>
  <c r="G377" i="6"/>
  <c r="D377" i="6"/>
  <c r="I377" i="6"/>
  <c r="K385" i="6"/>
  <c r="K407" i="6"/>
  <c r="K405" i="6" s="1"/>
  <c r="S413" i="6"/>
  <c r="W406" i="6"/>
  <c r="S435" i="6"/>
  <c r="K441" i="6"/>
  <c r="G433" i="6"/>
  <c r="L483" i="6"/>
  <c r="E491" i="6"/>
  <c r="C489" i="6"/>
  <c r="P501" i="6"/>
  <c r="S519" i="6"/>
  <c r="W535" i="6"/>
  <c r="L549" i="6"/>
  <c r="M549" i="6" s="1"/>
  <c r="L551" i="6"/>
  <c r="T552" i="6"/>
  <c r="K563" i="6"/>
  <c r="X577" i="6"/>
  <c r="W574" i="6"/>
  <c r="P597" i="6"/>
  <c r="K41" i="6"/>
  <c r="U125" i="7"/>
  <c r="L321" i="7"/>
  <c r="L490" i="7"/>
  <c r="P31" i="7"/>
  <c r="Q29" i="7"/>
  <c r="M239" i="7"/>
  <c r="U239" i="7"/>
  <c r="Y183" i="7"/>
  <c r="Q199" i="7"/>
  <c r="Q239" i="7"/>
  <c r="L433" i="7"/>
  <c r="U433" i="7"/>
  <c r="U435" i="7"/>
  <c r="U25" i="7"/>
  <c r="L434" i="7"/>
  <c r="X433" i="7"/>
  <c r="Y433" i="7" s="1"/>
  <c r="U33" i="7"/>
  <c r="M547" i="7"/>
  <c r="L31" i="7"/>
  <c r="T97" i="7"/>
  <c r="L293" i="7"/>
  <c r="M293" i="7" s="1"/>
  <c r="X31" i="7"/>
  <c r="Q405" i="7"/>
  <c r="Q433" i="7"/>
  <c r="Q183" i="7"/>
  <c r="Q155" i="7"/>
  <c r="Q127" i="7"/>
  <c r="J69" i="7"/>
  <c r="T69" i="7" s="1"/>
  <c r="L72" i="7"/>
  <c r="M71" i="7" s="1"/>
  <c r="X71" i="7"/>
  <c r="P72" i="7"/>
  <c r="P71" i="7"/>
  <c r="X72" i="7"/>
  <c r="T72" i="7"/>
  <c r="U71" i="7" s="1"/>
  <c r="K77" i="5"/>
  <c r="W547" i="5"/>
  <c r="G545" i="5"/>
  <c r="G573" i="5"/>
  <c r="K22" i="5"/>
  <c r="C97" i="5"/>
  <c r="S98" i="5"/>
  <c r="C125" i="5"/>
  <c r="S126" i="5"/>
  <c r="H349" i="5"/>
  <c r="T53" i="5"/>
  <c r="E547" i="5"/>
  <c r="O547" i="5"/>
  <c r="P419" i="5"/>
  <c r="K434" i="5"/>
  <c r="D489" i="5"/>
  <c r="O17" i="5"/>
  <c r="O29" i="5"/>
  <c r="I125" i="5"/>
  <c r="S210" i="5"/>
  <c r="C265" i="5"/>
  <c r="S322" i="5"/>
  <c r="L347" i="5"/>
  <c r="G349" i="5"/>
  <c r="K126" i="5"/>
  <c r="S339" i="5"/>
  <c r="E581" i="5"/>
  <c r="J581" i="5" s="1"/>
  <c r="O323" i="5"/>
  <c r="O462" i="5"/>
  <c r="O37" i="5"/>
  <c r="O70" i="5"/>
  <c r="W71" i="5"/>
  <c r="K87" i="5"/>
  <c r="E105" i="5"/>
  <c r="C321" i="5"/>
  <c r="O351" i="5"/>
  <c r="K407" i="5"/>
  <c r="E507" i="5"/>
  <c r="C69" i="5"/>
  <c r="H69" i="5"/>
  <c r="E143" i="5"/>
  <c r="X202" i="5"/>
  <c r="T221" i="5"/>
  <c r="G237" i="5"/>
  <c r="P248" i="5"/>
  <c r="W367" i="5"/>
  <c r="D377" i="5"/>
  <c r="I377" i="5"/>
  <c r="P391" i="5"/>
  <c r="K490" i="5"/>
  <c r="W507" i="5"/>
  <c r="G517" i="5"/>
  <c r="O518" i="5"/>
  <c r="K519" i="5"/>
  <c r="D545" i="5"/>
  <c r="S563" i="5"/>
  <c r="I573" i="5"/>
  <c r="P431" i="5"/>
  <c r="P465" i="5"/>
  <c r="W59" i="5"/>
  <c r="L159" i="5"/>
  <c r="T201" i="5"/>
  <c r="U201" i="5" s="1"/>
  <c r="W199" i="5"/>
  <c r="S211" i="5"/>
  <c r="E217" i="5"/>
  <c r="I237" i="5"/>
  <c r="W238" i="5"/>
  <c r="S323" i="5"/>
  <c r="C349" i="5"/>
  <c r="O423" i="5"/>
  <c r="S463" i="5"/>
  <c r="W479" i="5"/>
  <c r="T533" i="5"/>
  <c r="G181" i="5"/>
  <c r="G21" i="5"/>
  <c r="S273" i="5"/>
  <c r="E311" i="5"/>
  <c r="X347" i="5"/>
  <c r="H377" i="5"/>
  <c r="I405" i="5"/>
  <c r="L551" i="5"/>
  <c r="E563" i="5"/>
  <c r="J563" i="5" s="1"/>
  <c r="E575" i="5"/>
  <c r="S49" i="5"/>
  <c r="S407" i="5"/>
  <c r="E519" i="5"/>
  <c r="J519" i="5" s="1"/>
  <c r="T520" i="5" s="1"/>
  <c r="X114" i="5"/>
  <c r="P142" i="5"/>
  <c r="I181" i="5"/>
  <c r="L249" i="5"/>
  <c r="X387" i="5"/>
  <c r="X411" i="5"/>
  <c r="C545" i="5"/>
  <c r="K59" i="5"/>
  <c r="L65" i="5"/>
  <c r="O71" i="5"/>
  <c r="S33" i="5"/>
  <c r="L95" i="5"/>
  <c r="E161" i="5"/>
  <c r="S22" i="5"/>
  <c r="C181" i="5"/>
  <c r="H181" i="5"/>
  <c r="S182" i="5"/>
  <c r="O183" i="5"/>
  <c r="E189" i="5"/>
  <c r="L193" i="5"/>
  <c r="G293" i="5"/>
  <c r="O294" i="5"/>
  <c r="I293" i="5"/>
  <c r="S350" i="5"/>
  <c r="L393" i="5"/>
  <c r="L397" i="5"/>
  <c r="E407" i="5"/>
  <c r="W451" i="5"/>
  <c r="S519" i="5"/>
  <c r="W525" i="5"/>
  <c r="S27" i="5"/>
  <c r="L55" i="5"/>
  <c r="W77" i="5"/>
  <c r="J133" i="5"/>
  <c r="L134" i="5" s="1"/>
  <c r="W133" i="5"/>
  <c r="O189" i="5"/>
  <c r="D209" i="5"/>
  <c r="I209" i="5"/>
  <c r="O238" i="5"/>
  <c r="H265" i="5"/>
  <c r="P269" i="5"/>
  <c r="W339" i="5"/>
  <c r="S367" i="5"/>
  <c r="P415" i="5"/>
  <c r="S423" i="5"/>
  <c r="S462" i="5"/>
  <c r="X483" i="5"/>
  <c r="L501" i="5"/>
  <c r="L511" i="5"/>
  <c r="X511" i="5"/>
  <c r="W546" i="5"/>
  <c r="X561" i="5"/>
  <c r="O16" i="5"/>
  <c r="E39" i="5"/>
  <c r="L57" i="5"/>
  <c r="H31" i="5"/>
  <c r="S42" i="5"/>
  <c r="T65" i="5"/>
  <c r="G69" i="5"/>
  <c r="K39" i="5"/>
  <c r="C153" i="5"/>
  <c r="G153" i="5"/>
  <c r="O239" i="5"/>
  <c r="L243" i="5"/>
  <c r="E245" i="5"/>
  <c r="X249" i="5"/>
  <c r="E273" i="5"/>
  <c r="L287" i="5"/>
  <c r="K294" i="5"/>
  <c r="W311" i="5"/>
  <c r="F349" i="5"/>
  <c r="S351" i="5"/>
  <c r="K423" i="5"/>
  <c r="O435" i="5"/>
  <c r="E441" i="5"/>
  <c r="C489" i="5"/>
  <c r="X551" i="5"/>
  <c r="P569" i="5"/>
  <c r="T55" i="5"/>
  <c r="W189" i="5"/>
  <c r="K350" i="5"/>
  <c r="O491" i="5"/>
  <c r="W519" i="5"/>
  <c r="X567" i="5"/>
  <c r="E27" i="5"/>
  <c r="F41" i="5"/>
  <c r="S43" i="5"/>
  <c r="S41" i="5" s="1"/>
  <c r="I41" i="5"/>
  <c r="K32" i="5"/>
  <c r="T67" i="5"/>
  <c r="S70" i="5"/>
  <c r="T93" i="5"/>
  <c r="W105" i="5"/>
  <c r="S105" i="5"/>
  <c r="T113" i="5"/>
  <c r="K154" i="5"/>
  <c r="W239" i="5"/>
  <c r="O245" i="5"/>
  <c r="K238" i="5"/>
  <c r="G265" i="5"/>
  <c r="K295" i="5"/>
  <c r="X333" i="5"/>
  <c r="E339" i="5"/>
  <c r="P363" i="5"/>
  <c r="E367" i="5"/>
  <c r="P369" i="5"/>
  <c r="T402" i="5"/>
  <c r="S406" i="5"/>
  <c r="K413" i="5"/>
  <c r="K405" i="5" s="1"/>
  <c r="E451" i="5"/>
  <c r="P459" i="5"/>
  <c r="C461" i="5"/>
  <c r="K463" i="5"/>
  <c r="O507" i="5"/>
  <c r="O525" i="5"/>
  <c r="C517" i="5"/>
  <c r="K535" i="5"/>
  <c r="O581" i="5"/>
  <c r="D573" i="5"/>
  <c r="X595" i="5"/>
  <c r="X58" i="5"/>
  <c r="T57" i="5"/>
  <c r="L81" i="5"/>
  <c r="T118" i="5"/>
  <c r="L118" i="5"/>
  <c r="T130" i="5"/>
  <c r="L130" i="5"/>
  <c r="T122" i="5"/>
  <c r="L122" i="5"/>
  <c r="X46" i="5"/>
  <c r="X64" i="5"/>
  <c r="X68" i="5"/>
  <c r="S19" i="5"/>
  <c r="F69" i="5"/>
  <c r="S39" i="5"/>
  <c r="K98" i="5"/>
  <c r="W33" i="5"/>
  <c r="O367" i="5"/>
  <c r="K43" i="5"/>
  <c r="T45" i="5"/>
  <c r="U45" i="5" s="1"/>
  <c r="T63" i="5"/>
  <c r="P66" i="5"/>
  <c r="I69" i="5"/>
  <c r="E23" i="5"/>
  <c r="J27" i="5"/>
  <c r="X28" i="5" s="1"/>
  <c r="S77" i="5"/>
  <c r="F31" i="5"/>
  <c r="W32" i="5"/>
  <c r="P89" i="5"/>
  <c r="D97" i="5"/>
  <c r="K105" i="5"/>
  <c r="X109" i="5"/>
  <c r="E115" i="5"/>
  <c r="I31" i="5"/>
  <c r="P121" i="5"/>
  <c r="G125" i="5"/>
  <c r="K25" i="5"/>
  <c r="P138" i="5"/>
  <c r="I153" i="5"/>
  <c r="O161" i="5"/>
  <c r="P166" i="5"/>
  <c r="S32" i="5"/>
  <c r="S14" i="5" s="1"/>
  <c r="T193" i="5"/>
  <c r="X309" i="5"/>
  <c r="X346" i="5"/>
  <c r="P346" i="5"/>
  <c r="T476" i="5"/>
  <c r="L476" i="5"/>
  <c r="W42" i="5"/>
  <c r="L45" i="5"/>
  <c r="P57" i="5"/>
  <c r="L63" i="5"/>
  <c r="L67" i="5"/>
  <c r="W16" i="5"/>
  <c r="K27" i="5"/>
  <c r="S87" i="5"/>
  <c r="O19" i="5"/>
  <c r="J105" i="5"/>
  <c r="O27" i="5"/>
  <c r="K29" i="5"/>
  <c r="S23" i="5"/>
  <c r="G31" i="5"/>
  <c r="O32" i="5"/>
  <c r="O14" i="5" s="1"/>
  <c r="P151" i="5"/>
  <c r="W322" i="5"/>
  <c r="X355" i="5"/>
  <c r="L46" i="5"/>
  <c r="K49" i="5"/>
  <c r="C41" i="5"/>
  <c r="S71" i="5"/>
  <c r="O77" i="5"/>
  <c r="T81" i="5"/>
  <c r="G97" i="5"/>
  <c r="X106" i="5"/>
  <c r="O105" i="5"/>
  <c r="I15" i="5"/>
  <c r="T137" i="5"/>
  <c r="O22" i="5"/>
  <c r="W161" i="5"/>
  <c r="S161" i="5"/>
  <c r="S189" i="5"/>
  <c r="I321" i="5"/>
  <c r="K210" i="5"/>
  <c r="J273" i="5"/>
  <c r="S266" i="5"/>
  <c r="K301" i="5"/>
  <c r="W301" i="5"/>
  <c r="J311" i="5"/>
  <c r="T312" i="5" s="1"/>
  <c r="K17" i="5"/>
  <c r="O322" i="5"/>
  <c r="T373" i="5"/>
  <c r="P421" i="5"/>
  <c r="J441" i="5"/>
  <c r="P442" i="5" s="1"/>
  <c r="K441" i="5"/>
  <c r="P515" i="5"/>
  <c r="L537" i="5"/>
  <c r="P541" i="5"/>
  <c r="W563" i="5"/>
  <c r="X563" i="5" s="1"/>
  <c r="X579" i="5"/>
  <c r="F209" i="5"/>
  <c r="G209" i="5"/>
  <c r="W217" i="5"/>
  <c r="L225" i="5"/>
  <c r="S35" i="5"/>
  <c r="P233" i="5"/>
  <c r="C237" i="5"/>
  <c r="H237" i="5"/>
  <c r="E301" i="5"/>
  <c r="J301" i="5" s="1"/>
  <c r="T302" i="5" s="1"/>
  <c r="L307" i="5"/>
  <c r="O311" i="5"/>
  <c r="T335" i="5"/>
  <c r="D349" i="5"/>
  <c r="W351" i="5"/>
  <c r="E357" i="5"/>
  <c r="J357" i="5" s="1"/>
  <c r="T359" i="5"/>
  <c r="S357" i="5"/>
  <c r="T371" i="5"/>
  <c r="L373" i="5"/>
  <c r="Y411" i="5"/>
  <c r="E423" i="5"/>
  <c r="H405" i="5"/>
  <c r="L429" i="5"/>
  <c r="F433" i="5"/>
  <c r="W434" i="5"/>
  <c r="P445" i="5"/>
  <c r="T457" i="5"/>
  <c r="E479" i="5"/>
  <c r="J479" i="5" s="1"/>
  <c r="I461" i="5"/>
  <c r="X496" i="5"/>
  <c r="G489" i="5"/>
  <c r="T501" i="5"/>
  <c r="I517" i="5"/>
  <c r="E525" i="5"/>
  <c r="T540" i="5"/>
  <c r="O546" i="5"/>
  <c r="K547" i="5"/>
  <c r="E553" i="5"/>
  <c r="L557" i="5"/>
  <c r="K546" i="5"/>
  <c r="L569" i="5"/>
  <c r="M569" i="5" s="1"/>
  <c r="P577" i="5"/>
  <c r="E591" i="5"/>
  <c r="J591" i="5" s="1"/>
  <c r="W591" i="5"/>
  <c r="T537" i="5"/>
  <c r="F545" i="5"/>
  <c r="X571" i="5"/>
  <c r="X193" i="5"/>
  <c r="E199" i="5"/>
  <c r="C209" i="5"/>
  <c r="H209" i="5"/>
  <c r="T225" i="5"/>
  <c r="S238" i="5"/>
  <c r="T249" i="5"/>
  <c r="K255" i="5"/>
  <c r="I265" i="5"/>
  <c r="T269" i="5"/>
  <c r="L275" i="5"/>
  <c r="E283" i="5"/>
  <c r="J283" i="5" s="1"/>
  <c r="T285" i="5"/>
  <c r="C293" i="5"/>
  <c r="H293" i="5"/>
  <c r="S294" i="5"/>
  <c r="F293" i="5"/>
  <c r="K311" i="5"/>
  <c r="L311" i="5" s="1"/>
  <c r="K322" i="5"/>
  <c r="L345" i="5"/>
  <c r="L355" i="5"/>
  <c r="S379" i="5"/>
  <c r="E395" i="5"/>
  <c r="G405" i="5"/>
  <c r="E413" i="5"/>
  <c r="W413" i="5"/>
  <c r="E435" i="5"/>
  <c r="H433" i="5"/>
  <c r="G461" i="5"/>
  <c r="P475" i="5"/>
  <c r="E491" i="5"/>
  <c r="W491" i="5"/>
  <c r="S490" i="5"/>
  <c r="P510" i="5"/>
  <c r="F517" i="5"/>
  <c r="W518" i="5"/>
  <c r="T527" i="5"/>
  <c r="L555" i="5"/>
  <c r="L561" i="5"/>
  <c r="L567" i="5"/>
  <c r="C573" i="5"/>
  <c r="L595" i="5"/>
  <c r="T597" i="5"/>
  <c r="K13" i="7"/>
  <c r="T212" i="7"/>
  <c r="L212" i="7"/>
  <c r="X212" i="7"/>
  <c r="P212" i="7"/>
  <c r="P211" i="7"/>
  <c r="J209" i="7"/>
  <c r="X209" i="7" s="1"/>
  <c r="X211" i="7"/>
  <c r="L211" i="7"/>
  <c r="T211" i="7"/>
  <c r="J377" i="7"/>
  <c r="L377" i="7" s="1"/>
  <c r="P379" i="7"/>
  <c r="X379" i="7"/>
  <c r="L380" i="7"/>
  <c r="L379" i="7"/>
  <c r="X380" i="7"/>
  <c r="T379" i="7"/>
  <c r="T380" i="7"/>
  <c r="P380" i="7"/>
  <c r="X22" i="7"/>
  <c r="L22" i="7"/>
  <c r="T22" i="7"/>
  <c r="P22" i="7"/>
  <c r="Y33" i="7"/>
  <c r="Y489" i="7"/>
  <c r="P41" i="7"/>
  <c r="T42" i="7"/>
  <c r="U41" i="7" s="1"/>
  <c r="X42" i="7"/>
  <c r="L41" i="7"/>
  <c r="P42" i="7"/>
  <c r="Q41" i="7" s="1"/>
  <c r="L42" i="7"/>
  <c r="U59" i="7"/>
  <c r="P98" i="7"/>
  <c r="X98" i="7"/>
  <c r="P97" i="7"/>
  <c r="T98" i="7"/>
  <c r="U97" i="7" s="1"/>
  <c r="X464" i="7"/>
  <c r="J461" i="7"/>
  <c r="L461" i="7" s="1"/>
  <c r="P464" i="7"/>
  <c r="P463" i="7"/>
  <c r="L464" i="7"/>
  <c r="T464" i="7"/>
  <c r="L463" i="7"/>
  <c r="T463" i="7"/>
  <c r="P490" i="7"/>
  <c r="T490" i="7"/>
  <c r="M245" i="7"/>
  <c r="Q33" i="7"/>
  <c r="X97" i="7"/>
  <c r="Y547" i="7"/>
  <c r="L546" i="7"/>
  <c r="M545" i="7" s="1"/>
  <c r="X546" i="7"/>
  <c r="T546" i="7"/>
  <c r="P546" i="7"/>
  <c r="Q545" i="7" s="1"/>
  <c r="Q59" i="7"/>
  <c r="M35" i="7"/>
  <c r="P32" i="7"/>
  <c r="X32" i="7"/>
  <c r="T32" i="7"/>
  <c r="U31" i="7" s="1"/>
  <c r="L32" i="7"/>
  <c r="M31" i="7" s="1"/>
  <c r="L21" i="7"/>
  <c r="Q99" i="7"/>
  <c r="P321" i="7"/>
  <c r="X321" i="7"/>
  <c r="Y321" i="7" s="1"/>
  <c r="P322" i="7"/>
  <c r="L322" i="7"/>
  <c r="M321" i="7" s="1"/>
  <c r="T322" i="7"/>
  <c r="U321" i="7" s="1"/>
  <c r="Q295" i="7"/>
  <c r="Y239" i="7"/>
  <c r="T545" i="7"/>
  <c r="W13" i="7"/>
  <c r="Q25" i="7"/>
  <c r="M97" i="7"/>
  <c r="J517" i="7"/>
  <c r="X519" i="7"/>
  <c r="P519" i="7"/>
  <c r="T520" i="7"/>
  <c r="T519" i="7"/>
  <c r="P520" i="7"/>
  <c r="X520" i="7"/>
  <c r="L520" i="7"/>
  <c r="Y17" i="7"/>
  <c r="X41" i="7"/>
  <c r="Q23" i="7"/>
  <c r="X182" i="7"/>
  <c r="Y181" i="7" s="1"/>
  <c r="P182" i="7"/>
  <c r="P181" i="7"/>
  <c r="L182" i="7"/>
  <c r="M181" i="7" s="1"/>
  <c r="T182" i="7"/>
  <c r="U181" i="7" s="1"/>
  <c r="P294" i="7"/>
  <c r="Q293" i="7" s="1"/>
  <c r="T293" i="7"/>
  <c r="T294" i="7"/>
  <c r="T265" i="7"/>
  <c r="X463" i="7"/>
  <c r="X545" i="7"/>
  <c r="Y43" i="7"/>
  <c r="T21" i="7"/>
  <c r="Q245" i="7"/>
  <c r="L266" i="7"/>
  <c r="M265" i="7" s="1"/>
  <c r="T266" i="7"/>
  <c r="X266" i="7"/>
  <c r="P21" i="7"/>
  <c r="P266" i="7"/>
  <c r="O13" i="7"/>
  <c r="X265" i="7"/>
  <c r="M489" i="7"/>
  <c r="M349" i="7"/>
  <c r="Q349" i="7"/>
  <c r="T489" i="7"/>
  <c r="L519" i="7"/>
  <c r="P489" i="7"/>
  <c r="Y23" i="7"/>
  <c r="J15" i="7"/>
  <c r="X15" i="7" s="1"/>
  <c r="U35" i="7"/>
  <c r="X126" i="7"/>
  <c r="Y125" i="7" s="1"/>
  <c r="P126" i="7"/>
  <c r="P125" i="7"/>
  <c r="L126" i="7"/>
  <c r="M125" i="7" s="1"/>
  <c r="X154" i="7"/>
  <c r="Y153" i="7" s="1"/>
  <c r="P154" i="7"/>
  <c r="P153" i="7"/>
  <c r="T154" i="7"/>
  <c r="U153" i="7" s="1"/>
  <c r="L154" i="7"/>
  <c r="L153" i="7"/>
  <c r="U199" i="7"/>
  <c r="X238" i="7"/>
  <c r="Y237" i="7" s="1"/>
  <c r="P238" i="7"/>
  <c r="Q237" i="7" s="1"/>
  <c r="L237" i="7"/>
  <c r="L238" i="7"/>
  <c r="T238" i="7"/>
  <c r="U237" i="7" s="1"/>
  <c r="P265" i="7"/>
  <c r="X461" i="7"/>
  <c r="Q491" i="7"/>
  <c r="S13" i="7"/>
  <c r="X21" i="7"/>
  <c r="J27" i="4"/>
  <c r="P27" i="4" s="1"/>
  <c r="L26" i="4"/>
  <c r="P25" i="4"/>
  <c r="J23" i="4"/>
  <c r="L23" i="4" s="1"/>
  <c r="C97" i="3"/>
  <c r="C69" i="3"/>
  <c r="C41" i="3"/>
  <c r="T85" i="5"/>
  <c r="J29" i="5"/>
  <c r="P30" i="5" s="1"/>
  <c r="L119" i="5"/>
  <c r="L123" i="5"/>
  <c r="L135" i="5"/>
  <c r="P136" i="5"/>
  <c r="L131" i="5"/>
  <c r="L103" i="5"/>
  <c r="X91" i="5"/>
  <c r="Y91" i="5" s="1"/>
  <c r="T101" i="5"/>
  <c r="U101" i="5" s="1"/>
  <c r="X131" i="5"/>
  <c r="T145" i="5"/>
  <c r="U145" i="5" s="1"/>
  <c r="T186" i="5"/>
  <c r="X186" i="5"/>
  <c r="L186" i="5"/>
  <c r="L220" i="5"/>
  <c r="P220" i="5"/>
  <c r="T298" i="5"/>
  <c r="L298" i="5"/>
  <c r="T297" i="5"/>
  <c r="C15" i="5"/>
  <c r="C13" i="5" s="1"/>
  <c r="K16" i="5"/>
  <c r="I21" i="5"/>
  <c r="W22" i="5"/>
  <c r="E29" i="5"/>
  <c r="S29" i="5"/>
  <c r="T29" i="5" s="1"/>
  <c r="J33" i="5"/>
  <c r="J35" i="5"/>
  <c r="T36" i="5" s="1"/>
  <c r="K37" i="5"/>
  <c r="W70" i="5"/>
  <c r="K71" i="5"/>
  <c r="K69" i="5" s="1"/>
  <c r="P75" i="5"/>
  <c r="Q75" i="5" s="1"/>
  <c r="E77" i="5"/>
  <c r="D69" i="5"/>
  <c r="P95" i="5"/>
  <c r="X96" i="5"/>
  <c r="F97" i="5"/>
  <c r="X102" i="5"/>
  <c r="H97" i="5"/>
  <c r="L121" i="5"/>
  <c r="M121" i="5" s="1"/>
  <c r="X121" i="5"/>
  <c r="H125" i="5"/>
  <c r="J143" i="5"/>
  <c r="X146" i="5"/>
  <c r="L149" i="5"/>
  <c r="X149" i="5"/>
  <c r="T157" i="5"/>
  <c r="L167" i="5"/>
  <c r="X170" i="5"/>
  <c r="T174" i="5"/>
  <c r="X174" i="5"/>
  <c r="T173" i="5"/>
  <c r="T177" i="5"/>
  <c r="W182" i="5"/>
  <c r="P185" i="5"/>
  <c r="P186" i="5"/>
  <c r="J189" i="5"/>
  <c r="J199" i="5"/>
  <c r="L200" i="5" s="1"/>
  <c r="L207" i="5"/>
  <c r="X225" i="5"/>
  <c r="T230" i="5"/>
  <c r="L230" i="5"/>
  <c r="L233" i="5"/>
  <c r="X243" i="5"/>
  <c r="T251" i="5"/>
  <c r="S245" i="5"/>
  <c r="T257" i="5"/>
  <c r="L261" i="5"/>
  <c r="T270" i="5"/>
  <c r="X270" i="5"/>
  <c r="P279" i="5"/>
  <c r="P285" i="5"/>
  <c r="T317" i="5"/>
  <c r="L326" i="5"/>
  <c r="P326" i="5"/>
  <c r="T325" i="5"/>
  <c r="T336" i="5"/>
  <c r="U335" i="5" s="1"/>
  <c r="X336" i="5"/>
  <c r="J339" i="5"/>
  <c r="L340" i="5" s="1"/>
  <c r="T360" i="5"/>
  <c r="U359" i="5" s="1"/>
  <c r="X360" i="5"/>
  <c r="L360" i="5"/>
  <c r="U533" i="5"/>
  <c r="T206" i="5"/>
  <c r="T205" i="5"/>
  <c r="X206" i="5"/>
  <c r="T252" i="5"/>
  <c r="L252" i="5"/>
  <c r="X119" i="5"/>
  <c r="P133" i="5"/>
  <c r="J161" i="5"/>
  <c r="X177" i="5"/>
  <c r="T242" i="5"/>
  <c r="X242" i="5"/>
  <c r="L242" i="5"/>
  <c r="K323" i="5"/>
  <c r="L325" i="5"/>
  <c r="P559" i="5"/>
  <c r="L560" i="5"/>
  <c r="G15" i="5"/>
  <c r="G13" i="5" s="1"/>
  <c r="E17" i="5"/>
  <c r="K19" i="5"/>
  <c r="F21" i="5"/>
  <c r="F13" i="5" s="1"/>
  <c r="E37" i="5"/>
  <c r="O39" i="5"/>
  <c r="H15" i="5"/>
  <c r="O23" i="5"/>
  <c r="E71" i="5"/>
  <c r="J71" i="5" s="1"/>
  <c r="J79" i="5"/>
  <c r="S69" i="5"/>
  <c r="T95" i="5"/>
  <c r="I97" i="5"/>
  <c r="L107" i="5"/>
  <c r="J115" i="5"/>
  <c r="X118" i="5"/>
  <c r="X122" i="5"/>
  <c r="X130" i="5"/>
  <c r="S133" i="5"/>
  <c r="T133" i="5" s="1"/>
  <c r="L158" i="5"/>
  <c r="K161" i="5"/>
  <c r="L163" i="5"/>
  <c r="T169" i="5"/>
  <c r="E171" i="5"/>
  <c r="L177" i="5"/>
  <c r="L178" i="5"/>
  <c r="X179" i="5"/>
  <c r="T185" i="5"/>
  <c r="L187" i="5"/>
  <c r="P192" i="5"/>
  <c r="L196" i="5"/>
  <c r="P196" i="5"/>
  <c r="T197" i="5"/>
  <c r="O199" i="5"/>
  <c r="P201" i="5"/>
  <c r="L205" i="5"/>
  <c r="L206" i="5"/>
  <c r="O210" i="5"/>
  <c r="T214" i="5"/>
  <c r="L214" i="5"/>
  <c r="X214" i="5"/>
  <c r="T213" i="5"/>
  <c r="S217" i="5"/>
  <c r="L235" i="5"/>
  <c r="L251" i="5"/>
  <c r="W245" i="5"/>
  <c r="T261" i="5"/>
  <c r="T276" i="5"/>
  <c r="L276" i="5"/>
  <c r="T275" i="5"/>
  <c r="T286" i="5"/>
  <c r="U285" i="5" s="1"/>
  <c r="X286" i="5"/>
  <c r="T290" i="5"/>
  <c r="L290" i="5"/>
  <c r="T289" i="5"/>
  <c r="T308" i="5"/>
  <c r="L308" i="5"/>
  <c r="T307" i="5"/>
  <c r="L312" i="5"/>
  <c r="X311" i="5"/>
  <c r="L317" i="5"/>
  <c r="M317" i="5" s="1"/>
  <c r="P318" i="5"/>
  <c r="F321" i="5"/>
  <c r="L481" i="5"/>
  <c r="P482" i="5"/>
  <c r="L482" i="5"/>
  <c r="K518" i="5"/>
  <c r="L520" i="5"/>
  <c r="X543" i="5"/>
  <c r="X123" i="5"/>
  <c r="U157" i="5"/>
  <c r="T241" i="5"/>
  <c r="T258" i="5"/>
  <c r="L258" i="5"/>
  <c r="P565" i="5"/>
  <c r="L566" i="5"/>
  <c r="J17" i="5"/>
  <c r="P18" i="5" s="1"/>
  <c r="E25" i="5"/>
  <c r="E33" i="5"/>
  <c r="E35" i="5"/>
  <c r="O35" i="5"/>
  <c r="J37" i="5"/>
  <c r="X38" i="5" s="1"/>
  <c r="W37" i="5"/>
  <c r="J39" i="5"/>
  <c r="X39" i="5" s="1"/>
  <c r="X73" i="5"/>
  <c r="H21" i="5"/>
  <c r="P91" i="5"/>
  <c r="X95" i="5"/>
  <c r="L102" i="5"/>
  <c r="P116" i="5"/>
  <c r="T117" i="5"/>
  <c r="U117" i="5" s="1"/>
  <c r="T121" i="5"/>
  <c r="P123" i="5"/>
  <c r="T129" i="5"/>
  <c r="U129" i="5" s="1"/>
  <c r="L139" i="5"/>
  <c r="L146" i="5"/>
  <c r="T150" i="5"/>
  <c r="L150" i="5"/>
  <c r="T149" i="5"/>
  <c r="L151" i="5"/>
  <c r="T152" i="5"/>
  <c r="X151" i="5"/>
  <c r="H153" i="5"/>
  <c r="S154" i="5"/>
  <c r="X158" i="5"/>
  <c r="P177" i="5"/>
  <c r="X178" i="5"/>
  <c r="L179" i="5"/>
  <c r="P205" i="5"/>
  <c r="P224" i="5"/>
  <c r="X224" i="5"/>
  <c r="T229" i="5"/>
  <c r="S227" i="5"/>
  <c r="T234" i="5"/>
  <c r="X234" i="5"/>
  <c r="L234" i="5"/>
  <c r="F237" i="5"/>
  <c r="P242" i="5"/>
  <c r="J245" i="5"/>
  <c r="T262" i="5"/>
  <c r="X262" i="5"/>
  <c r="L262" i="5"/>
  <c r="X261" i="5"/>
  <c r="E267" i="5"/>
  <c r="D265" i="5"/>
  <c r="X281" i="5"/>
  <c r="Y281" i="5" s="1"/>
  <c r="X343" i="5"/>
  <c r="X354" i="5"/>
  <c r="P354" i="5"/>
  <c r="P387" i="5"/>
  <c r="O385" i="5"/>
  <c r="F489" i="5"/>
  <c r="T500" i="5"/>
  <c r="X500" i="5"/>
  <c r="L500" i="5"/>
  <c r="T499" i="5"/>
  <c r="T504" i="5"/>
  <c r="L504" i="5"/>
  <c r="P503" i="5"/>
  <c r="X504" i="5"/>
  <c r="P504" i="5"/>
  <c r="P149" i="5"/>
  <c r="J171" i="5"/>
  <c r="P179" i="5"/>
  <c r="P202" i="5"/>
  <c r="X205" i="5"/>
  <c r="E239" i="5"/>
  <c r="P251" i="5"/>
  <c r="E255" i="5"/>
  <c r="J255" i="5" s="1"/>
  <c r="X256" i="5" s="1"/>
  <c r="P259" i="5"/>
  <c r="L263" i="5"/>
  <c r="X277" i="5"/>
  <c r="X312" i="5"/>
  <c r="P317" i="5"/>
  <c r="E323" i="5"/>
  <c r="L335" i="5"/>
  <c r="X335" i="5"/>
  <c r="Y335" i="5" s="1"/>
  <c r="K339" i="5"/>
  <c r="E351" i="5"/>
  <c r="I349" i="5"/>
  <c r="T355" i="5"/>
  <c r="X363" i="5"/>
  <c r="L381" i="5"/>
  <c r="K379" i="5"/>
  <c r="X442" i="5"/>
  <c r="L441" i="5"/>
  <c r="P457" i="5"/>
  <c r="T481" i="5"/>
  <c r="T487" i="5"/>
  <c r="T503" i="5"/>
  <c r="T532" i="5"/>
  <c r="X532" i="5"/>
  <c r="L532" i="5"/>
  <c r="T531" i="5"/>
  <c r="P533" i="5"/>
  <c r="P539" i="5"/>
  <c r="Q539" i="5" s="1"/>
  <c r="O535" i="5"/>
  <c r="Y551" i="5"/>
  <c r="F573" i="5"/>
  <c r="E211" i="5"/>
  <c r="X235" i="5"/>
  <c r="P261" i="5"/>
  <c r="L289" i="5"/>
  <c r="X302" i="5"/>
  <c r="P307" i="5"/>
  <c r="P309" i="5"/>
  <c r="P312" i="5"/>
  <c r="P333" i="5"/>
  <c r="K351" i="5"/>
  <c r="X421" i="5"/>
  <c r="T439" i="5"/>
  <c r="S435" i="5"/>
  <c r="X458" i="5"/>
  <c r="L458" i="5"/>
  <c r="X457" i="5"/>
  <c r="X530" i="5"/>
  <c r="T530" i="5"/>
  <c r="L543" i="5"/>
  <c r="T556" i="5"/>
  <c r="T555" i="5"/>
  <c r="X556" i="5"/>
  <c r="L556" i="5"/>
  <c r="J575" i="5"/>
  <c r="T576" i="5" s="1"/>
  <c r="E573" i="5"/>
  <c r="P579" i="5"/>
  <c r="O575" i="5"/>
  <c r="P195" i="5"/>
  <c r="L202" i="5"/>
  <c r="P207" i="5"/>
  <c r="L223" i="5"/>
  <c r="E227" i="5"/>
  <c r="J227" i="5" s="1"/>
  <c r="P241" i="5"/>
  <c r="P253" i="5"/>
  <c r="P275" i="5"/>
  <c r="L279" i="5"/>
  <c r="P289" i="5"/>
  <c r="H321" i="5"/>
  <c r="P325" i="5"/>
  <c r="T347" i="5"/>
  <c r="W379" i="5"/>
  <c r="X381" i="5"/>
  <c r="O441" i="5"/>
  <c r="P441" i="5" s="1"/>
  <c r="P449" i="5"/>
  <c r="P455" i="5"/>
  <c r="T458" i="5"/>
  <c r="F461" i="5"/>
  <c r="P481" i="5"/>
  <c r="O479" i="5"/>
  <c r="T495" i="5"/>
  <c r="S491" i="5"/>
  <c r="L519" i="5"/>
  <c r="M519" i="5" s="1"/>
  <c r="T528" i="5"/>
  <c r="U527" i="5" s="1"/>
  <c r="X528" i="5"/>
  <c r="P528" i="5"/>
  <c r="L533" i="5"/>
  <c r="X577" i="5"/>
  <c r="W575" i="5"/>
  <c r="P591" i="5"/>
  <c r="T592" i="5"/>
  <c r="S574" i="5"/>
  <c r="X365" i="5"/>
  <c r="J367" i="5"/>
  <c r="T368" i="5" s="1"/>
  <c r="L388" i="5"/>
  <c r="T401" i="5"/>
  <c r="U401" i="5" s="1"/>
  <c r="T403" i="5"/>
  <c r="T429" i="5"/>
  <c r="T455" i="5"/>
  <c r="L457" i="5"/>
  <c r="E463" i="5"/>
  <c r="J463" i="5" s="1"/>
  <c r="X476" i="5"/>
  <c r="K497" i="5"/>
  <c r="L503" i="5"/>
  <c r="P513" i="5"/>
  <c r="Q513" i="5" s="1"/>
  <c r="L531" i="5"/>
  <c r="X531" i="5"/>
  <c r="H517" i="5"/>
  <c r="P537" i="5"/>
  <c r="I545" i="5"/>
  <c r="L559" i="5"/>
  <c r="X565" i="5"/>
  <c r="W581" i="5"/>
  <c r="T591" i="5"/>
  <c r="T593" i="5"/>
  <c r="X597" i="5"/>
  <c r="T599" i="5"/>
  <c r="X369" i="5"/>
  <c r="P373" i="5"/>
  <c r="L374" i="5"/>
  <c r="M373" i="5" s="1"/>
  <c r="P381" i="5"/>
  <c r="L382" i="5"/>
  <c r="T387" i="5"/>
  <c r="T388" i="5"/>
  <c r="X391" i="5"/>
  <c r="S385" i="5"/>
  <c r="J423" i="5"/>
  <c r="T423" i="5" s="1"/>
  <c r="H461" i="5"/>
  <c r="T475" i="5"/>
  <c r="U475" i="5" s="1"/>
  <c r="K479" i="5"/>
  <c r="E497" i="5"/>
  <c r="J497" i="5" s="1"/>
  <c r="X501" i="5"/>
  <c r="P531" i="5"/>
  <c r="D517" i="5"/>
  <c r="L571" i="5"/>
  <c r="P589" i="5"/>
  <c r="L592" i="5"/>
  <c r="X591" i="5"/>
  <c r="L597" i="5"/>
  <c r="T381" i="5"/>
  <c r="T382" i="5"/>
  <c r="P383" i="5"/>
  <c r="E385" i="5"/>
  <c r="L387" i="5"/>
  <c r="L401" i="5"/>
  <c r="P402" i="5"/>
  <c r="L403" i="5"/>
  <c r="T438" i="5"/>
  <c r="J451" i="5"/>
  <c r="X451" i="5" s="1"/>
  <c r="D461" i="5"/>
  <c r="L475" i="5"/>
  <c r="M475" i="5" s="1"/>
  <c r="X475" i="5"/>
  <c r="J507" i="5"/>
  <c r="P508" i="5" s="1"/>
  <c r="L541" i="5"/>
  <c r="X569" i="5"/>
  <c r="P571" i="5"/>
  <c r="T589" i="5"/>
  <c r="P592" i="5"/>
  <c r="H125" i="6"/>
  <c r="H31" i="6"/>
  <c r="X243" i="6"/>
  <c r="W239" i="6"/>
  <c r="L292" i="6"/>
  <c r="P292" i="6"/>
  <c r="P19" i="6"/>
  <c r="X447" i="6"/>
  <c r="W441" i="6"/>
  <c r="W32" i="6"/>
  <c r="G69" i="6"/>
  <c r="W70" i="6"/>
  <c r="W22" i="6"/>
  <c r="O33" i="6"/>
  <c r="L91" i="6"/>
  <c r="K35" i="6"/>
  <c r="K87" i="6"/>
  <c r="T113" i="6"/>
  <c r="S29" i="6"/>
  <c r="S115" i="6"/>
  <c r="S97" i="6" s="1"/>
  <c r="S33" i="6"/>
  <c r="K14" i="6"/>
  <c r="J129" i="6"/>
  <c r="E17" i="6"/>
  <c r="P138" i="6"/>
  <c r="L137" i="6"/>
  <c r="O39" i="6"/>
  <c r="F153" i="6"/>
  <c r="F21" i="6"/>
  <c r="J247" i="6"/>
  <c r="J23" i="6" s="1"/>
  <c r="E23" i="6"/>
  <c r="L254" i="6"/>
  <c r="P254" i="6"/>
  <c r="E329" i="6"/>
  <c r="C21" i="6"/>
  <c r="K77" i="6"/>
  <c r="K27" i="6"/>
  <c r="J85" i="6"/>
  <c r="J29" i="6" s="1"/>
  <c r="X29" i="6" s="1"/>
  <c r="E29" i="6"/>
  <c r="P114" i="6"/>
  <c r="L113" i="6"/>
  <c r="J117" i="6"/>
  <c r="E33" i="6"/>
  <c r="J167" i="6"/>
  <c r="X168" i="6" s="1"/>
  <c r="E27" i="6"/>
  <c r="S217" i="6"/>
  <c r="S209" i="6" s="1"/>
  <c r="S23" i="6"/>
  <c r="S295" i="6"/>
  <c r="S19" i="6"/>
  <c r="W19" i="6"/>
  <c r="X19" i="6" s="1"/>
  <c r="O16" i="6"/>
  <c r="O14" i="6" s="1"/>
  <c r="J95" i="6"/>
  <c r="T95" i="6" s="1"/>
  <c r="E39" i="6"/>
  <c r="L103" i="6"/>
  <c r="K19" i="6"/>
  <c r="L19" i="6" s="1"/>
  <c r="K99" i="6"/>
  <c r="K105" i="6"/>
  <c r="K23" i="6"/>
  <c r="K115" i="6"/>
  <c r="W27" i="6"/>
  <c r="L163" i="6"/>
  <c r="L191" i="6"/>
  <c r="K189" i="6"/>
  <c r="L272" i="6"/>
  <c r="P272" i="6"/>
  <c r="X271" i="6"/>
  <c r="W267" i="6"/>
  <c r="T375" i="6"/>
  <c r="S39" i="6"/>
  <c r="J149" i="6"/>
  <c r="J37" i="6" s="1"/>
  <c r="X37" i="6" s="1"/>
  <c r="E37" i="6"/>
  <c r="F209" i="6"/>
  <c r="F31" i="6"/>
  <c r="L244" i="6"/>
  <c r="P244" i="6"/>
  <c r="L282" i="6"/>
  <c r="P282" i="6"/>
  <c r="J315" i="6"/>
  <c r="J35" i="6" s="1"/>
  <c r="X35" i="6" s="1"/>
  <c r="E35" i="6"/>
  <c r="Y447" i="6"/>
  <c r="J81" i="6"/>
  <c r="E25" i="6"/>
  <c r="G15" i="6"/>
  <c r="G13" i="6" s="1"/>
  <c r="G97" i="6"/>
  <c r="S22" i="6"/>
  <c r="S14" i="6" s="1"/>
  <c r="S98" i="6"/>
  <c r="S127" i="6"/>
  <c r="S17" i="6"/>
  <c r="T137" i="6"/>
  <c r="S25" i="6"/>
  <c r="C153" i="6"/>
  <c r="C15" i="6"/>
  <c r="H153" i="6"/>
  <c r="H15" i="6"/>
  <c r="H13" i="6" s="1"/>
  <c r="T158" i="6"/>
  <c r="L158" i="6"/>
  <c r="F15" i="6"/>
  <c r="F13" i="6" s="1"/>
  <c r="F181" i="6"/>
  <c r="K350" i="6"/>
  <c r="I21" i="6"/>
  <c r="I13" i="6" s="1"/>
  <c r="T20" i="6"/>
  <c r="L29" i="6"/>
  <c r="L30" i="6"/>
  <c r="X75" i="6"/>
  <c r="L79" i="6"/>
  <c r="T81" i="6"/>
  <c r="L93" i="6"/>
  <c r="L111" i="6"/>
  <c r="L119" i="6"/>
  <c r="L131" i="6"/>
  <c r="K133" i="6"/>
  <c r="L135" i="6"/>
  <c r="P157" i="6"/>
  <c r="X163" i="6"/>
  <c r="Y163" i="6" s="1"/>
  <c r="P177" i="6"/>
  <c r="T179" i="6"/>
  <c r="P232" i="6"/>
  <c r="L231" i="6"/>
  <c r="K238" i="6"/>
  <c r="K245" i="6"/>
  <c r="S245" i="6"/>
  <c r="X251" i="6"/>
  <c r="Y251" i="6" s="1"/>
  <c r="L260" i="6"/>
  <c r="P260" i="6"/>
  <c r="L259" i="6"/>
  <c r="L264" i="6"/>
  <c r="P264" i="6"/>
  <c r="L263" i="6"/>
  <c r="K273" i="6"/>
  <c r="S273" i="6"/>
  <c r="X279" i="6"/>
  <c r="Y279" i="6" s="1"/>
  <c r="S283" i="6"/>
  <c r="X289" i="6"/>
  <c r="Y289" i="6" s="1"/>
  <c r="C321" i="6"/>
  <c r="E323" i="6"/>
  <c r="J323" i="6" s="1"/>
  <c r="E339" i="6"/>
  <c r="J339" i="6" s="1"/>
  <c r="T359" i="6"/>
  <c r="S406" i="6"/>
  <c r="P583" i="6"/>
  <c r="X583" i="6"/>
  <c r="X597" i="6"/>
  <c r="L20" i="6"/>
  <c r="T30" i="6"/>
  <c r="L73" i="6"/>
  <c r="E87" i="6"/>
  <c r="J87" i="6" s="1"/>
  <c r="T88" i="6" s="1"/>
  <c r="H69" i="6"/>
  <c r="E99" i="6"/>
  <c r="E105" i="6"/>
  <c r="J105" i="6" s="1"/>
  <c r="L106" i="6" s="1"/>
  <c r="X113" i="6"/>
  <c r="X137" i="6"/>
  <c r="X141" i="6"/>
  <c r="I125" i="6"/>
  <c r="T144" i="6"/>
  <c r="E155" i="6"/>
  <c r="P163" i="6"/>
  <c r="T165" i="6"/>
  <c r="X167" i="6"/>
  <c r="E171" i="6"/>
  <c r="J171" i="6" s="1"/>
  <c r="L172" i="6" s="1"/>
  <c r="X177" i="6"/>
  <c r="Y177" i="6" s="1"/>
  <c r="O210" i="6"/>
  <c r="X213" i="6"/>
  <c r="Y213" i="6" s="1"/>
  <c r="X233" i="6"/>
  <c r="Y233" i="6" s="1"/>
  <c r="L243" i="6"/>
  <c r="L250" i="6"/>
  <c r="M249" i="6" s="1"/>
  <c r="P250" i="6"/>
  <c r="L253" i="6"/>
  <c r="L271" i="6"/>
  <c r="L278" i="6"/>
  <c r="M277" i="6" s="1"/>
  <c r="P278" i="6"/>
  <c r="L281" i="6"/>
  <c r="L288" i="6"/>
  <c r="M287" i="6" s="1"/>
  <c r="P288" i="6"/>
  <c r="L291" i="6"/>
  <c r="L300" i="6"/>
  <c r="P300" i="6"/>
  <c r="L299" i="6"/>
  <c r="P357" i="6"/>
  <c r="L394" i="6"/>
  <c r="P394" i="6"/>
  <c r="T483" i="6"/>
  <c r="S479" i="6"/>
  <c r="P35" i="6"/>
  <c r="T75" i="6"/>
  <c r="L117" i="6"/>
  <c r="L129" i="6"/>
  <c r="P139" i="6"/>
  <c r="W154" i="6"/>
  <c r="L167" i="6"/>
  <c r="T169" i="6"/>
  <c r="L177" i="6"/>
  <c r="X185" i="6"/>
  <c r="W183" i="6"/>
  <c r="T187" i="6"/>
  <c r="S183" i="6"/>
  <c r="S181" i="6" s="1"/>
  <c r="E239" i="6"/>
  <c r="D237" i="6"/>
  <c r="S237" i="6"/>
  <c r="T256" i="6"/>
  <c r="E267" i="6"/>
  <c r="D265" i="6"/>
  <c r="S265" i="6"/>
  <c r="P305" i="6"/>
  <c r="T306" i="6"/>
  <c r="C349" i="6"/>
  <c r="E351" i="6"/>
  <c r="P372" i="6"/>
  <c r="L371" i="6"/>
  <c r="T467" i="6"/>
  <c r="S463" i="6"/>
  <c r="L471" i="6"/>
  <c r="K469" i="6"/>
  <c r="L469" i="6" s="1"/>
  <c r="T473" i="6"/>
  <c r="S469" i="6"/>
  <c r="J519" i="6"/>
  <c r="J517" i="6" s="1"/>
  <c r="T518" i="6" s="1"/>
  <c r="E517" i="6"/>
  <c r="L185" i="6"/>
  <c r="T193" i="6"/>
  <c r="X195" i="6"/>
  <c r="Y195" i="6" s="1"/>
  <c r="E199" i="6"/>
  <c r="J199" i="6" s="1"/>
  <c r="L200" i="6" s="1"/>
  <c r="E211" i="6"/>
  <c r="P215" i="6"/>
  <c r="Q215" i="6" s="1"/>
  <c r="X219" i="6"/>
  <c r="T221" i="6"/>
  <c r="X231" i="6"/>
  <c r="L233" i="6"/>
  <c r="X247" i="6"/>
  <c r="X249" i="6"/>
  <c r="X261" i="6"/>
  <c r="Y261" i="6" s="1"/>
  <c r="T263" i="6"/>
  <c r="X275" i="6"/>
  <c r="X277" i="6"/>
  <c r="X285" i="6"/>
  <c r="X287" i="6"/>
  <c r="X291" i="6"/>
  <c r="X299" i="6"/>
  <c r="T304" i="6"/>
  <c r="J311" i="6"/>
  <c r="L324" i="6"/>
  <c r="W323" i="6"/>
  <c r="L333" i="6"/>
  <c r="T340" i="6"/>
  <c r="X359" i="6"/>
  <c r="Y359" i="6" s="1"/>
  <c r="H349" i="6"/>
  <c r="L373" i="6"/>
  <c r="X375" i="6"/>
  <c r="L390" i="6"/>
  <c r="P390" i="6"/>
  <c r="Q389" i="6" s="1"/>
  <c r="L389" i="6"/>
  <c r="S385" i="6"/>
  <c r="S377" i="6" s="1"/>
  <c r="L393" i="6"/>
  <c r="L412" i="6"/>
  <c r="M411" i="6" s="1"/>
  <c r="P412" i="6"/>
  <c r="L428" i="6"/>
  <c r="L427" i="6"/>
  <c r="D433" i="6"/>
  <c r="L508" i="6"/>
  <c r="P509" i="6"/>
  <c r="L510" i="6"/>
  <c r="W519" i="6"/>
  <c r="W517" i="6" s="1"/>
  <c r="X525" i="6"/>
  <c r="S525" i="6"/>
  <c r="X538" i="6"/>
  <c r="P537" i="6"/>
  <c r="L538" i="6"/>
  <c r="T568" i="6"/>
  <c r="L568" i="6"/>
  <c r="T580" i="6"/>
  <c r="L580" i="6"/>
  <c r="H181" i="6"/>
  <c r="X193" i="6"/>
  <c r="L195" i="6"/>
  <c r="T197" i="6"/>
  <c r="X201" i="6"/>
  <c r="T215" i="6"/>
  <c r="E217" i="6"/>
  <c r="J217" i="6" s="1"/>
  <c r="X217" i="6" s="1"/>
  <c r="L219" i="6"/>
  <c r="X229" i="6"/>
  <c r="Y229" i="6" s="1"/>
  <c r="P233" i="6"/>
  <c r="T235" i="6"/>
  <c r="P243" i="6"/>
  <c r="P249" i="6"/>
  <c r="P251" i="6"/>
  <c r="P253" i="6"/>
  <c r="X257" i="6"/>
  <c r="X259" i="6"/>
  <c r="X263" i="6"/>
  <c r="P271" i="6"/>
  <c r="P277" i="6"/>
  <c r="P279" i="6"/>
  <c r="P281" i="6"/>
  <c r="K283" i="6"/>
  <c r="P287" i="6"/>
  <c r="P289" i="6"/>
  <c r="P291" i="6"/>
  <c r="I321" i="6"/>
  <c r="W329" i="6"/>
  <c r="P333" i="6"/>
  <c r="P359" i="6"/>
  <c r="P373" i="6"/>
  <c r="L404" i="6"/>
  <c r="M403" i="6" s="1"/>
  <c r="P404" i="6"/>
  <c r="L422" i="6"/>
  <c r="P422" i="6"/>
  <c r="L432" i="6"/>
  <c r="P432" i="6"/>
  <c r="Q431" i="6" s="1"/>
  <c r="L431" i="6"/>
  <c r="S490" i="6"/>
  <c r="X523" i="6"/>
  <c r="E183" i="6"/>
  <c r="X191" i="6"/>
  <c r="Y191" i="6" s="1"/>
  <c r="P195" i="6"/>
  <c r="X197" i="6"/>
  <c r="K199" i="6"/>
  <c r="K181" i="6" s="1"/>
  <c r="X215" i="6"/>
  <c r="E227" i="6"/>
  <c r="P231" i="6"/>
  <c r="X235" i="6"/>
  <c r="E245" i="6"/>
  <c r="J245" i="6" s="1"/>
  <c r="W255" i="6"/>
  <c r="K237" i="6"/>
  <c r="P259" i="6"/>
  <c r="P261" i="6"/>
  <c r="P263" i="6"/>
  <c r="E273" i="6"/>
  <c r="J273" i="6" s="1"/>
  <c r="P299" i="6"/>
  <c r="L303" i="6"/>
  <c r="X303" i="6"/>
  <c r="W311" i="6"/>
  <c r="T324" i="6"/>
  <c r="O329" i="6"/>
  <c r="O321" i="6" s="1"/>
  <c r="L335" i="6"/>
  <c r="M335" i="6" s="1"/>
  <c r="L340" i="6"/>
  <c r="W339" i="6"/>
  <c r="X339" i="6" s="1"/>
  <c r="T361" i="6"/>
  <c r="P371" i="6"/>
  <c r="L383" i="6"/>
  <c r="L399" i="6"/>
  <c r="K395" i="6"/>
  <c r="K377" i="6" s="1"/>
  <c r="X403" i="6"/>
  <c r="L421" i="6"/>
  <c r="S433" i="6"/>
  <c r="K433" i="6"/>
  <c r="L532" i="6"/>
  <c r="X542" i="6"/>
  <c r="X541" i="6"/>
  <c r="W573" i="6"/>
  <c r="X373" i="6"/>
  <c r="Y373" i="6" s="1"/>
  <c r="X393" i="6"/>
  <c r="P400" i="6"/>
  <c r="P401" i="6"/>
  <c r="P403" i="6"/>
  <c r="P411" i="6"/>
  <c r="P417" i="6"/>
  <c r="Q417" i="6" s="1"/>
  <c r="X421" i="6"/>
  <c r="L447" i="6"/>
  <c r="P449" i="6"/>
  <c r="X453" i="6"/>
  <c r="P455" i="6"/>
  <c r="Q455" i="6" s="1"/>
  <c r="X467" i="6"/>
  <c r="X483" i="6"/>
  <c r="T495" i="6"/>
  <c r="E497" i="6"/>
  <c r="J497" i="6" s="1"/>
  <c r="P497" i="6" s="1"/>
  <c r="X518" i="6"/>
  <c r="T520" i="6"/>
  <c r="L523" i="6"/>
  <c r="T526" i="6"/>
  <c r="O525" i="6"/>
  <c r="P525" i="6" s="1"/>
  <c r="L528" i="6"/>
  <c r="T549" i="6"/>
  <c r="T555" i="6"/>
  <c r="T561" i="6"/>
  <c r="L567" i="6"/>
  <c r="T599" i="6"/>
  <c r="U599" i="6" s="1"/>
  <c r="P375" i="6"/>
  <c r="Q375" i="6" s="1"/>
  <c r="E379" i="6"/>
  <c r="X389" i="6"/>
  <c r="P399" i="6"/>
  <c r="E413" i="6"/>
  <c r="J413" i="6" s="1"/>
  <c r="X425" i="6"/>
  <c r="Y425" i="6" s="1"/>
  <c r="X431" i="6"/>
  <c r="P447" i="6"/>
  <c r="T449" i="6"/>
  <c r="E451" i="6"/>
  <c r="J451" i="6" s="1"/>
  <c r="W451" i="6"/>
  <c r="L453" i="6"/>
  <c r="T455" i="6"/>
  <c r="X465" i="6"/>
  <c r="Y465" i="6" s="1"/>
  <c r="P474" i="6"/>
  <c r="Q473" i="6" s="1"/>
  <c r="X481" i="6"/>
  <c r="Y481" i="6" s="1"/>
  <c r="P485" i="6"/>
  <c r="X487" i="6"/>
  <c r="X495" i="6"/>
  <c r="X551" i="6"/>
  <c r="Y551" i="6" s="1"/>
  <c r="T551" i="6"/>
  <c r="L554" i="6"/>
  <c r="W553" i="6"/>
  <c r="X553" i="6" s="1"/>
  <c r="P577" i="6"/>
  <c r="O581" i="6"/>
  <c r="T585" i="6"/>
  <c r="U585" i="6" s="1"/>
  <c r="P383" i="6"/>
  <c r="Q383" i="6" s="1"/>
  <c r="E385" i="6"/>
  <c r="J385" i="6" s="1"/>
  <c r="T386" i="6" s="1"/>
  <c r="P391" i="6"/>
  <c r="P393" i="6"/>
  <c r="X401" i="6"/>
  <c r="Y401" i="6" s="1"/>
  <c r="X409" i="6"/>
  <c r="Y409" i="6" s="1"/>
  <c r="X417" i="6"/>
  <c r="P421" i="6"/>
  <c r="E423" i="6"/>
  <c r="J423" i="6" s="1"/>
  <c r="T424" i="6" s="1"/>
  <c r="X427" i="6"/>
  <c r="E435" i="6"/>
  <c r="E441" i="6"/>
  <c r="J441" i="6" s="1"/>
  <c r="L442" i="6" s="1"/>
  <c r="L455" i="6"/>
  <c r="K461" i="6"/>
  <c r="X471" i="6"/>
  <c r="P483" i="6"/>
  <c r="Q483" i="6" s="1"/>
  <c r="H489" i="6"/>
  <c r="X508" i="6"/>
  <c r="L518" i="6"/>
  <c r="L520" i="6"/>
  <c r="L531" i="6"/>
  <c r="I545" i="6"/>
  <c r="M561" i="6"/>
  <c r="T567" i="6"/>
  <c r="U567" i="6" s="1"/>
  <c r="T579" i="6"/>
  <c r="U579" i="6" s="1"/>
  <c r="W97" i="4"/>
  <c r="X40" i="4"/>
  <c r="L40" i="4"/>
  <c r="M33" i="4"/>
  <c r="M35" i="4"/>
  <c r="M37" i="4"/>
  <c r="P39" i="4"/>
  <c r="T40" i="4"/>
  <c r="W181" i="4"/>
  <c r="L18" i="4"/>
  <c r="M17" i="4" s="1"/>
  <c r="L19" i="4"/>
  <c r="X19" i="4"/>
  <c r="X20" i="4"/>
  <c r="L24" i="4"/>
  <c r="L25" i="4"/>
  <c r="X25" i="4"/>
  <c r="Y25" i="4" s="1"/>
  <c r="X28" i="4"/>
  <c r="Y33" i="4"/>
  <c r="Y37" i="4"/>
  <c r="L87" i="4"/>
  <c r="X137" i="4"/>
  <c r="L144" i="4"/>
  <c r="T172" i="4"/>
  <c r="P217" i="4"/>
  <c r="X320" i="4"/>
  <c r="P320" i="4"/>
  <c r="L356" i="4"/>
  <c r="P356" i="4"/>
  <c r="L355" i="4"/>
  <c r="P18" i="4"/>
  <c r="L20" i="4"/>
  <c r="T30" i="4"/>
  <c r="E77" i="4"/>
  <c r="J77" i="4" s="1"/>
  <c r="L79" i="4"/>
  <c r="X79" i="4"/>
  <c r="X85" i="4"/>
  <c r="X87" i="4"/>
  <c r="X88" i="4"/>
  <c r="L111" i="4"/>
  <c r="W133" i="4"/>
  <c r="W125" i="4" s="1"/>
  <c r="L137" i="4"/>
  <c r="M137" i="4" s="1"/>
  <c r="P149" i="4"/>
  <c r="T179" i="4"/>
  <c r="T192" i="4"/>
  <c r="P193" i="4"/>
  <c r="X219" i="4"/>
  <c r="T233" i="4"/>
  <c r="P247" i="4"/>
  <c r="L254" i="4"/>
  <c r="L260" i="4"/>
  <c r="L319" i="4"/>
  <c r="L338" i="4"/>
  <c r="P338" i="4"/>
  <c r="L372" i="4"/>
  <c r="P372" i="4"/>
  <c r="L371" i="4"/>
  <c r="T17" i="4"/>
  <c r="T18" i="4"/>
  <c r="P20" i="4"/>
  <c r="Q19" i="4" s="1"/>
  <c r="T24" i="4"/>
  <c r="L28" i="4"/>
  <c r="L29" i="4"/>
  <c r="X29" i="4"/>
  <c r="Y29" i="4" s="1"/>
  <c r="X39" i="4"/>
  <c r="X81" i="4"/>
  <c r="L88" i="4"/>
  <c r="C97" i="4"/>
  <c r="J105" i="4"/>
  <c r="L107" i="4"/>
  <c r="X113" i="4"/>
  <c r="L139" i="4"/>
  <c r="L143" i="4"/>
  <c r="J161" i="4"/>
  <c r="T166" i="4"/>
  <c r="C209" i="4"/>
  <c r="T218" i="4"/>
  <c r="T270" i="4"/>
  <c r="P270" i="4"/>
  <c r="L269" i="4"/>
  <c r="L337" i="4"/>
  <c r="L344" i="4"/>
  <c r="L343" i="4"/>
  <c r="P344" i="4"/>
  <c r="K349" i="4"/>
  <c r="L362" i="4"/>
  <c r="P362" i="4"/>
  <c r="L361" i="4"/>
  <c r="L366" i="4"/>
  <c r="P366" i="4"/>
  <c r="L365" i="4"/>
  <c r="X17" i="4"/>
  <c r="X18" i="4"/>
  <c r="T19" i="4"/>
  <c r="T20" i="4"/>
  <c r="X23" i="4"/>
  <c r="T26" i="4"/>
  <c r="L30" i="4"/>
  <c r="E71" i="4"/>
  <c r="L81" i="4"/>
  <c r="M81" i="4" s="1"/>
  <c r="M109" i="4"/>
  <c r="X109" i="4"/>
  <c r="L113" i="4"/>
  <c r="M113" i="4" s="1"/>
  <c r="E115" i="4"/>
  <c r="J115" i="4" s="1"/>
  <c r="L115" i="4" s="1"/>
  <c r="C125" i="4"/>
  <c r="E133" i="4"/>
  <c r="J133" i="4" s="1"/>
  <c r="L135" i="4"/>
  <c r="X135" i="4"/>
  <c r="M141" i="4"/>
  <c r="X141" i="4"/>
  <c r="X144" i="4"/>
  <c r="T174" i="4"/>
  <c r="C181" i="4"/>
  <c r="O183" i="4"/>
  <c r="O181" i="4" s="1"/>
  <c r="E189" i="4"/>
  <c r="E239" i="4"/>
  <c r="L241" i="4"/>
  <c r="X241" i="4"/>
  <c r="X251" i="4"/>
  <c r="L253" i="4"/>
  <c r="L259" i="4"/>
  <c r="T271" i="4"/>
  <c r="X272" i="4"/>
  <c r="X318" i="4"/>
  <c r="P318" i="4"/>
  <c r="T317" i="4"/>
  <c r="T319" i="4"/>
  <c r="L334" i="4"/>
  <c r="P334" i="4"/>
  <c r="L376" i="4"/>
  <c r="P376" i="4"/>
  <c r="L375" i="4"/>
  <c r="X522" i="4"/>
  <c r="P522" i="4"/>
  <c r="P277" i="4"/>
  <c r="P287" i="4"/>
  <c r="T289" i="4"/>
  <c r="L299" i="4"/>
  <c r="L305" i="4"/>
  <c r="T313" i="4"/>
  <c r="P319" i="4"/>
  <c r="P333" i="4"/>
  <c r="P343" i="4"/>
  <c r="M347" i="4"/>
  <c r="X359" i="4"/>
  <c r="X361" i="4"/>
  <c r="P371" i="4"/>
  <c r="X401" i="4"/>
  <c r="E423" i="4"/>
  <c r="J423" i="4" s="1"/>
  <c r="P424" i="4" s="1"/>
  <c r="C405" i="4"/>
  <c r="L425" i="4"/>
  <c r="K423" i="4"/>
  <c r="K489" i="4"/>
  <c r="P506" i="4"/>
  <c r="X506" i="4"/>
  <c r="T521" i="4"/>
  <c r="S519" i="4"/>
  <c r="P524" i="4"/>
  <c r="X524" i="4"/>
  <c r="E525" i="4"/>
  <c r="D517" i="4"/>
  <c r="M533" i="4"/>
  <c r="T552" i="4"/>
  <c r="P552" i="4"/>
  <c r="L561" i="4"/>
  <c r="L562" i="4"/>
  <c r="P563" i="4"/>
  <c r="E267" i="4"/>
  <c r="O273" i="4"/>
  <c r="X289" i="4"/>
  <c r="C293" i="4"/>
  <c r="P299" i="4"/>
  <c r="J311" i="4"/>
  <c r="P312" i="4" s="1"/>
  <c r="X317" i="4"/>
  <c r="S329" i="4"/>
  <c r="S321" i="4" s="1"/>
  <c r="X335" i="4"/>
  <c r="X337" i="4"/>
  <c r="X341" i="4"/>
  <c r="Y341" i="4" s="1"/>
  <c r="X347" i="4"/>
  <c r="P355" i="4"/>
  <c r="J357" i="4"/>
  <c r="L357" i="4" s="1"/>
  <c r="P361" i="4"/>
  <c r="P365" i="4"/>
  <c r="X373" i="4"/>
  <c r="Y373" i="4" s="1"/>
  <c r="X390" i="4"/>
  <c r="L390" i="4"/>
  <c r="P402" i="4"/>
  <c r="P444" i="4"/>
  <c r="T444" i="4"/>
  <c r="X446" i="4"/>
  <c r="L450" i="4"/>
  <c r="G461" i="4"/>
  <c r="L495" i="4"/>
  <c r="E497" i="4"/>
  <c r="C489" i="4"/>
  <c r="P501" i="4"/>
  <c r="Q503" i="4"/>
  <c r="T503" i="4"/>
  <c r="T505" i="4"/>
  <c r="P515" i="4"/>
  <c r="T523" i="4"/>
  <c r="O525" i="4"/>
  <c r="X551" i="4"/>
  <c r="W547" i="4"/>
  <c r="W545" i="4" s="1"/>
  <c r="P567" i="4"/>
  <c r="T578" i="4"/>
  <c r="P579" i="4"/>
  <c r="L271" i="4"/>
  <c r="J273" i="4"/>
  <c r="P274" i="4" s="1"/>
  <c r="T275" i="4"/>
  <c r="P291" i="4"/>
  <c r="K295" i="4"/>
  <c r="K293" i="4" s="1"/>
  <c r="L303" i="4"/>
  <c r="P308" i="4"/>
  <c r="O301" i="4"/>
  <c r="L313" i="4"/>
  <c r="P315" i="4"/>
  <c r="P317" i="4"/>
  <c r="L331" i="4"/>
  <c r="X333" i="4"/>
  <c r="P337" i="4"/>
  <c r="P348" i="4"/>
  <c r="X371" i="4"/>
  <c r="X375" i="4"/>
  <c r="X383" i="4"/>
  <c r="W378" i="4"/>
  <c r="T391" i="4"/>
  <c r="G377" i="4"/>
  <c r="X404" i="4"/>
  <c r="Y403" i="4" s="1"/>
  <c r="L404" i="4"/>
  <c r="M403" i="4" s="1"/>
  <c r="T403" i="4"/>
  <c r="W406" i="4"/>
  <c r="L415" i="4"/>
  <c r="T425" i="4"/>
  <c r="X439" i="4"/>
  <c r="L443" i="4"/>
  <c r="K462" i="4"/>
  <c r="P476" i="4"/>
  <c r="P495" i="4"/>
  <c r="O491" i="4"/>
  <c r="T501" i="4"/>
  <c r="X503" i="4"/>
  <c r="L505" i="4"/>
  <c r="X505" i="4"/>
  <c r="P511" i="4"/>
  <c r="X513" i="4"/>
  <c r="Y513" i="4" s="1"/>
  <c r="K519" i="4"/>
  <c r="L521" i="4"/>
  <c r="W525" i="4"/>
  <c r="L552" i="4"/>
  <c r="L597" i="4"/>
  <c r="F265" i="4"/>
  <c r="L281" i="4"/>
  <c r="O283" i="4"/>
  <c r="L287" i="4"/>
  <c r="O295" i="4"/>
  <c r="J301" i="4"/>
  <c r="L302" i="4" s="1"/>
  <c r="X319" i="4"/>
  <c r="E323" i="4"/>
  <c r="F321" i="4"/>
  <c r="P335" i="4"/>
  <c r="E339" i="4"/>
  <c r="J339" i="4" s="1"/>
  <c r="L340" i="4" s="1"/>
  <c r="X343" i="4"/>
  <c r="P347" i="4"/>
  <c r="X355" i="4"/>
  <c r="P373" i="4"/>
  <c r="L383" i="4"/>
  <c r="M383" i="4" s="1"/>
  <c r="P384" i="4"/>
  <c r="T388" i="4"/>
  <c r="P388" i="4"/>
  <c r="W385" i="4"/>
  <c r="P389" i="4"/>
  <c r="T445" i="4"/>
  <c r="T449" i="4"/>
  <c r="M459" i="4"/>
  <c r="O497" i="4"/>
  <c r="P502" i="4"/>
  <c r="Q501" i="4" s="1"/>
  <c r="L501" i="4"/>
  <c r="Y503" i="4"/>
  <c r="P521" i="4"/>
  <c r="T541" i="4"/>
  <c r="P551" i="4"/>
  <c r="I545" i="4"/>
  <c r="X593" i="4"/>
  <c r="E407" i="4"/>
  <c r="T419" i="4"/>
  <c r="E435" i="4"/>
  <c r="P445" i="4"/>
  <c r="L449" i="4"/>
  <c r="X449" i="4"/>
  <c r="Y449" i="4" s="1"/>
  <c r="J469" i="4"/>
  <c r="X470" i="4" s="1"/>
  <c r="X477" i="4"/>
  <c r="Y477" i="4" s="1"/>
  <c r="E491" i="4"/>
  <c r="T493" i="4"/>
  <c r="X495" i="4"/>
  <c r="X500" i="4"/>
  <c r="X501" i="4"/>
  <c r="Y501" i="4" s="1"/>
  <c r="E507" i="4"/>
  <c r="J507" i="4" s="1"/>
  <c r="H489" i="4"/>
  <c r="E519" i="4"/>
  <c r="X521" i="4"/>
  <c r="L543" i="4"/>
  <c r="L544" i="4"/>
  <c r="E547" i="4"/>
  <c r="L551" i="4"/>
  <c r="T561" i="4"/>
  <c r="U561" i="4" s="1"/>
  <c r="L569" i="4"/>
  <c r="E575" i="4"/>
  <c r="K581" i="4"/>
  <c r="L599" i="4"/>
  <c r="P375" i="4"/>
  <c r="P383" i="4"/>
  <c r="J385" i="4"/>
  <c r="X389" i="4"/>
  <c r="P393" i="4"/>
  <c r="G405" i="4"/>
  <c r="W407" i="4"/>
  <c r="J413" i="4"/>
  <c r="P427" i="4"/>
  <c r="X429" i="4"/>
  <c r="O435" i="4"/>
  <c r="X447" i="4"/>
  <c r="W451" i="4"/>
  <c r="T457" i="4"/>
  <c r="E461" i="4"/>
  <c r="W463" i="4"/>
  <c r="P475" i="4"/>
  <c r="T481" i="4"/>
  <c r="P493" i="4"/>
  <c r="Q493" i="4" s="1"/>
  <c r="J497" i="4"/>
  <c r="X498" i="4" s="1"/>
  <c r="P505" i="4"/>
  <c r="X511" i="4"/>
  <c r="Y511" i="4" s="1"/>
  <c r="P513" i="4"/>
  <c r="X515" i="4"/>
  <c r="Y515" i="4" s="1"/>
  <c r="P523" i="4"/>
  <c r="F517" i="4"/>
  <c r="K525" i="4"/>
  <c r="J535" i="4"/>
  <c r="T536" i="4" s="1"/>
  <c r="L571" i="4"/>
  <c r="M571" i="4" s="1"/>
  <c r="T587" i="4"/>
  <c r="L593" i="4"/>
  <c r="L140" i="3"/>
  <c r="P140" i="3"/>
  <c r="L214" i="3"/>
  <c r="P214" i="3"/>
  <c r="L559" i="3"/>
  <c r="K553" i="3"/>
  <c r="E575" i="3"/>
  <c r="J575" i="3" s="1"/>
  <c r="D573" i="3"/>
  <c r="X589" i="3"/>
  <c r="D15" i="3"/>
  <c r="D13" i="3" s="1"/>
  <c r="K16" i="3"/>
  <c r="S19" i="3"/>
  <c r="W22" i="3"/>
  <c r="O23" i="3"/>
  <c r="E25" i="3"/>
  <c r="S125" i="3"/>
  <c r="K27" i="3"/>
  <c r="K133" i="3"/>
  <c r="K125" i="3" s="1"/>
  <c r="L139" i="3"/>
  <c r="W32" i="3"/>
  <c r="L150" i="3"/>
  <c r="P150" i="3"/>
  <c r="L149" i="3"/>
  <c r="G153" i="3"/>
  <c r="L158" i="3"/>
  <c r="P158" i="3"/>
  <c r="S27" i="3"/>
  <c r="S182" i="3"/>
  <c r="S22" i="3"/>
  <c r="X193" i="3"/>
  <c r="Y193" i="3" s="1"/>
  <c r="W25" i="3"/>
  <c r="K199" i="3"/>
  <c r="L201" i="3"/>
  <c r="G209" i="3"/>
  <c r="L230" i="3"/>
  <c r="P230" i="3"/>
  <c r="S227" i="3"/>
  <c r="S209" i="3" s="1"/>
  <c r="S35" i="3"/>
  <c r="K39" i="3"/>
  <c r="X252" i="3"/>
  <c r="P252" i="3"/>
  <c r="X356" i="3"/>
  <c r="L356" i="3"/>
  <c r="M355" i="3" s="1"/>
  <c r="H125" i="3"/>
  <c r="H21" i="3"/>
  <c r="X139" i="3"/>
  <c r="W27" i="3"/>
  <c r="H181" i="3"/>
  <c r="H15" i="3"/>
  <c r="H13" i="3" s="1"/>
  <c r="K189" i="3"/>
  <c r="L191" i="3"/>
  <c r="X197" i="3"/>
  <c r="Y197" i="3" s="1"/>
  <c r="L202" i="3"/>
  <c r="M201" i="3" s="1"/>
  <c r="P202" i="3"/>
  <c r="X250" i="3"/>
  <c r="P250" i="3"/>
  <c r="S126" i="3"/>
  <c r="L130" i="3"/>
  <c r="P130" i="3"/>
  <c r="J135" i="3"/>
  <c r="L135" i="3" s="1"/>
  <c r="E23" i="3"/>
  <c r="E143" i="3"/>
  <c r="J143" i="3" s="1"/>
  <c r="C31" i="3"/>
  <c r="K155" i="3"/>
  <c r="K153" i="3" s="1"/>
  <c r="L157" i="3"/>
  <c r="O161" i="3"/>
  <c r="O25" i="3"/>
  <c r="L168" i="3"/>
  <c r="P168" i="3"/>
  <c r="L167" i="3"/>
  <c r="J185" i="3"/>
  <c r="L185" i="3" s="1"/>
  <c r="E17" i="3"/>
  <c r="L196" i="3"/>
  <c r="P196" i="3"/>
  <c r="K35" i="3"/>
  <c r="L206" i="3"/>
  <c r="P206" i="3"/>
  <c r="Q205" i="3" s="1"/>
  <c r="P213" i="3"/>
  <c r="J231" i="3"/>
  <c r="X232" i="3" s="1"/>
  <c r="E35" i="3"/>
  <c r="O238" i="3"/>
  <c r="T259" i="3"/>
  <c r="S255" i="3"/>
  <c r="S237" i="3" s="1"/>
  <c r="X328" i="3"/>
  <c r="L328" i="3"/>
  <c r="P327" i="3"/>
  <c r="E133" i="3"/>
  <c r="J133" i="3" s="1"/>
  <c r="C21" i="3"/>
  <c r="L178" i="3"/>
  <c r="P178" i="3"/>
  <c r="L177" i="3"/>
  <c r="C181" i="3"/>
  <c r="C15" i="3"/>
  <c r="O183" i="3"/>
  <c r="K37" i="3"/>
  <c r="L233" i="3"/>
  <c r="T257" i="3"/>
  <c r="L272" i="3"/>
  <c r="P272" i="3"/>
  <c r="O17" i="3"/>
  <c r="E19" i="3"/>
  <c r="S25" i="3"/>
  <c r="L129" i="3"/>
  <c r="E161" i="3"/>
  <c r="J161" i="3" s="1"/>
  <c r="C153" i="3"/>
  <c r="L192" i="3"/>
  <c r="P192" i="3"/>
  <c r="L195" i="3"/>
  <c r="L205" i="3"/>
  <c r="P229" i="3"/>
  <c r="O33" i="3"/>
  <c r="L234" i="3"/>
  <c r="P234" i="3"/>
  <c r="X233" i="3"/>
  <c r="W37" i="3"/>
  <c r="X248" i="3"/>
  <c r="P248" i="3"/>
  <c r="X254" i="3"/>
  <c r="P254" i="3"/>
  <c r="X253" i="3"/>
  <c r="W245" i="3"/>
  <c r="L278" i="3"/>
  <c r="P278" i="3"/>
  <c r="L277" i="3"/>
  <c r="E37" i="3"/>
  <c r="F31" i="3"/>
  <c r="F13" i="3" s="1"/>
  <c r="P131" i="3"/>
  <c r="P145" i="3"/>
  <c r="Q145" i="3" s="1"/>
  <c r="X149" i="3"/>
  <c r="E155" i="3"/>
  <c r="P163" i="3"/>
  <c r="Q163" i="3" s="1"/>
  <c r="X167" i="3"/>
  <c r="E171" i="3"/>
  <c r="P173" i="3"/>
  <c r="Q173" i="3" s="1"/>
  <c r="X177" i="3"/>
  <c r="E183" i="3"/>
  <c r="X195" i="3"/>
  <c r="P219" i="3"/>
  <c r="P220" i="3"/>
  <c r="P221" i="3"/>
  <c r="P223" i="3"/>
  <c r="P224" i="3"/>
  <c r="P241" i="3"/>
  <c r="O239" i="3"/>
  <c r="P242" i="3"/>
  <c r="P249" i="3"/>
  <c r="X251" i="3"/>
  <c r="L257" i="3"/>
  <c r="L271" i="3"/>
  <c r="K267" i="3"/>
  <c r="K265" i="3" s="1"/>
  <c r="X297" i="3"/>
  <c r="Y297" i="3" s="1"/>
  <c r="X314" i="3"/>
  <c r="X313" i="3"/>
  <c r="L313" i="3"/>
  <c r="P317" i="3"/>
  <c r="O329" i="3"/>
  <c r="P333" i="3"/>
  <c r="D349" i="3"/>
  <c r="I349" i="3"/>
  <c r="O350" i="3"/>
  <c r="X362" i="3"/>
  <c r="L362" i="3"/>
  <c r="X366" i="3"/>
  <c r="L366" i="3"/>
  <c r="T540" i="3"/>
  <c r="L540" i="3"/>
  <c r="M539" i="3" s="1"/>
  <c r="P539" i="3"/>
  <c r="P540" i="3"/>
  <c r="L555" i="3"/>
  <c r="P556" i="3"/>
  <c r="P129" i="3"/>
  <c r="P139" i="3"/>
  <c r="M145" i="3"/>
  <c r="P151" i="3"/>
  <c r="P157" i="3"/>
  <c r="M163" i="3"/>
  <c r="P169" i="3"/>
  <c r="P191" i="3"/>
  <c r="P195" i="3"/>
  <c r="P197" i="3"/>
  <c r="P201" i="3"/>
  <c r="X205" i="3"/>
  <c r="M219" i="3"/>
  <c r="J227" i="3"/>
  <c r="P233" i="3"/>
  <c r="P247" i="3"/>
  <c r="O245" i="3"/>
  <c r="P253" i="3"/>
  <c r="P271" i="3"/>
  <c r="L288" i="3"/>
  <c r="P288" i="3"/>
  <c r="L287" i="3"/>
  <c r="E295" i="3"/>
  <c r="C293" i="3"/>
  <c r="L300" i="3"/>
  <c r="P300" i="3"/>
  <c r="E329" i="3"/>
  <c r="C321" i="3"/>
  <c r="X338" i="3"/>
  <c r="P337" i="3"/>
  <c r="L338" i="3"/>
  <c r="W351" i="3"/>
  <c r="W349" i="3" s="1"/>
  <c r="X353" i="3"/>
  <c r="P355" i="3"/>
  <c r="X372" i="3"/>
  <c r="L372" i="3"/>
  <c r="X390" i="3"/>
  <c r="L390" i="3"/>
  <c r="X395" i="3"/>
  <c r="O507" i="3"/>
  <c r="P509" i="3"/>
  <c r="L533" i="3"/>
  <c r="P534" i="3"/>
  <c r="L534" i="3"/>
  <c r="E547" i="3"/>
  <c r="C545" i="3"/>
  <c r="E33" i="3"/>
  <c r="C125" i="3"/>
  <c r="P137" i="3"/>
  <c r="P149" i="3"/>
  <c r="P167" i="3"/>
  <c r="J171" i="3"/>
  <c r="X172" i="3" s="1"/>
  <c r="P177" i="3"/>
  <c r="E189" i="3"/>
  <c r="J189" i="3" s="1"/>
  <c r="E199" i="3"/>
  <c r="J199" i="3" s="1"/>
  <c r="P207" i="3"/>
  <c r="D209" i="3"/>
  <c r="L213" i="3"/>
  <c r="P215" i="3"/>
  <c r="E217" i="3"/>
  <c r="J217" i="3" s="1"/>
  <c r="K217" i="3"/>
  <c r="X221" i="3"/>
  <c r="Y221" i="3" s="1"/>
  <c r="X225" i="3"/>
  <c r="Y225" i="3" s="1"/>
  <c r="L229" i="3"/>
  <c r="M229" i="3" s="1"/>
  <c r="E239" i="3"/>
  <c r="J239" i="3" s="1"/>
  <c r="X249" i="3"/>
  <c r="X269" i="3"/>
  <c r="K295" i="3"/>
  <c r="L299" i="3"/>
  <c r="X318" i="3"/>
  <c r="T318" i="3"/>
  <c r="U317" i="3" s="1"/>
  <c r="L318" i="3"/>
  <c r="T319" i="3"/>
  <c r="L337" i="3"/>
  <c r="X344" i="3"/>
  <c r="L344" i="3"/>
  <c r="X363" i="3"/>
  <c r="E413" i="3"/>
  <c r="D405" i="3"/>
  <c r="L417" i="3"/>
  <c r="X418" i="3"/>
  <c r="P418" i="3"/>
  <c r="X440" i="3"/>
  <c r="T440" i="3"/>
  <c r="P439" i="3"/>
  <c r="L440" i="3"/>
  <c r="T446" i="3"/>
  <c r="L446" i="3"/>
  <c r="M473" i="3"/>
  <c r="K239" i="3"/>
  <c r="X243" i="3"/>
  <c r="X247" i="3"/>
  <c r="P251" i="3"/>
  <c r="E255" i="3"/>
  <c r="J255" i="3" s="1"/>
  <c r="P263" i="3"/>
  <c r="Q263" i="3" s="1"/>
  <c r="X271" i="3"/>
  <c r="X277" i="3"/>
  <c r="P281" i="3"/>
  <c r="S283" i="3"/>
  <c r="X287" i="3"/>
  <c r="P291" i="3"/>
  <c r="X299" i="3"/>
  <c r="P305" i="3"/>
  <c r="P306" i="3"/>
  <c r="P309" i="3"/>
  <c r="P310" i="3"/>
  <c r="W311" i="3"/>
  <c r="L317" i="3"/>
  <c r="M317" i="3" s="1"/>
  <c r="X317" i="3"/>
  <c r="F321" i="3"/>
  <c r="G321" i="3"/>
  <c r="E351" i="3"/>
  <c r="J351" i="3" s="1"/>
  <c r="X351" i="3" s="1"/>
  <c r="L355" i="3"/>
  <c r="L365" i="3"/>
  <c r="P375" i="3"/>
  <c r="P393" i="3"/>
  <c r="X399" i="3"/>
  <c r="X410" i="3"/>
  <c r="P410" i="3"/>
  <c r="T521" i="3"/>
  <c r="L539" i="3"/>
  <c r="T544" i="3"/>
  <c r="L544" i="3"/>
  <c r="L543" i="3"/>
  <c r="K573" i="3"/>
  <c r="T587" i="3"/>
  <c r="P299" i="3"/>
  <c r="M309" i="3"/>
  <c r="J311" i="3"/>
  <c r="L327" i="3"/>
  <c r="L343" i="3"/>
  <c r="L361" i="3"/>
  <c r="L371" i="3"/>
  <c r="X384" i="3"/>
  <c r="L384" i="3"/>
  <c r="P389" i="3"/>
  <c r="Y399" i="3"/>
  <c r="X412" i="3"/>
  <c r="P412" i="3"/>
  <c r="P417" i="3"/>
  <c r="Q417" i="3" s="1"/>
  <c r="L426" i="3"/>
  <c r="P426" i="3"/>
  <c r="W433" i="3"/>
  <c r="T450" i="3"/>
  <c r="L450" i="3"/>
  <c r="M467" i="3"/>
  <c r="D461" i="3"/>
  <c r="E479" i="3"/>
  <c r="J479" i="3" s="1"/>
  <c r="X487" i="3"/>
  <c r="T502" i="3"/>
  <c r="P502" i="3"/>
  <c r="X501" i="3"/>
  <c r="P533" i="3"/>
  <c r="L566" i="3"/>
  <c r="P566" i="3"/>
  <c r="S573" i="3"/>
  <c r="W574" i="3"/>
  <c r="E273" i="3"/>
  <c r="J273" i="3" s="1"/>
  <c r="L274" i="3" s="1"/>
  <c r="H265" i="3"/>
  <c r="P277" i="3"/>
  <c r="X281" i="3"/>
  <c r="P287" i="3"/>
  <c r="X291" i="3"/>
  <c r="S295" i="3"/>
  <c r="E301" i="3"/>
  <c r="J301" i="3" s="1"/>
  <c r="X303" i="3"/>
  <c r="Y303" i="3" s="1"/>
  <c r="X307" i="3"/>
  <c r="Y307" i="3" s="1"/>
  <c r="E323" i="3"/>
  <c r="J323" i="3" s="1"/>
  <c r="W323" i="3"/>
  <c r="W329" i="3"/>
  <c r="L333" i="3"/>
  <c r="M333" i="3" s="1"/>
  <c r="T342" i="3"/>
  <c r="L347" i="3"/>
  <c r="M347" i="3" s="1"/>
  <c r="E357" i="3"/>
  <c r="J357" i="3" s="1"/>
  <c r="L357" i="3" s="1"/>
  <c r="W357" i="3"/>
  <c r="E367" i="3"/>
  <c r="J367" i="3" s="1"/>
  <c r="L367" i="3" s="1"/>
  <c r="L396" i="3"/>
  <c r="P395" i="3"/>
  <c r="T402" i="3"/>
  <c r="X402" i="3"/>
  <c r="I405" i="3"/>
  <c r="K413" i="3"/>
  <c r="L415" i="3"/>
  <c r="T417" i="3"/>
  <c r="T439" i="3"/>
  <c r="T455" i="3"/>
  <c r="U455" i="3" s="1"/>
  <c r="S451" i="3"/>
  <c r="W461" i="3"/>
  <c r="K491" i="3"/>
  <c r="L495" i="3"/>
  <c r="X504" i="3"/>
  <c r="L504" i="3"/>
  <c r="P503" i="3"/>
  <c r="T503" i="3"/>
  <c r="O525" i="3"/>
  <c r="L532" i="3"/>
  <c r="M531" i="3" s="1"/>
  <c r="X532" i="3"/>
  <c r="X531" i="3"/>
  <c r="T533" i="3"/>
  <c r="L560" i="3"/>
  <c r="P560" i="3"/>
  <c r="K563" i="3"/>
  <c r="L565" i="3"/>
  <c r="L587" i="3"/>
  <c r="L389" i="3"/>
  <c r="D377" i="3"/>
  <c r="H377" i="3"/>
  <c r="E407" i="3"/>
  <c r="X421" i="3"/>
  <c r="Y421" i="3" s="1"/>
  <c r="P430" i="3"/>
  <c r="P431" i="3"/>
  <c r="L439" i="3"/>
  <c r="X439" i="3"/>
  <c r="D433" i="3"/>
  <c r="O441" i="3"/>
  <c r="L449" i="3"/>
  <c r="U459" i="3"/>
  <c r="I461" i="3"/>
  <c r="U483" i="3"/>
  <c r="D489" i="3"/>
  <c r="P496" i="3"/>
  <c r="I489" i="3"/>
  <c r="L510" i="3"/>
  <c r="E519" i="3"/>
  <c r="J519" i="3" s="1"/>
  <c r="S518" i="3"/>
  <c r="G517" i="3"/>
  <c r="S546" i="3"/>
  <c r="P552" i="3"/>
  <c r="Q551" i="3" s="1"/>
  <c r="P557" i="3"/>
  <c r="X559" i="3"/>
  <c r="T577" i="3"/>
  <c r="X585" i="3"/>
  <c r="Y585" i="3" s="1"/>
  <c r="X587" i="3"/>
  <c r="L589" i="3"/>
  <c r="L593" i="3"/>
  <c r="L595" i="3"/>
  <c r="K378" i="3"/>
  <c r="I377" i="3"/>
  <c r="J407" i="3"/>
  <c r="L408" i="3" s="1"/>
  <c r="P416" i="3"/>
  <c r="P419" i="3"/>
  <c r="P420" i="3"/>
  <c r="L425" i="3"/>
  <c r="P429" i="3"/>
  <c r="I433" i="3"/>
  <c r="L455" i="3"/>
  <c r="L456" i="3"/>
  <c r="L459" i="3"/>
  <c r="L460" i="3"/>
  <c r="T467" i="3"/>
  <c r="U467" i="3" s="1"/>
  <c r="E469" i="3"/>
  <c r="J469" i="3" s="1"/>
  <c r="X470" i="3" s="1"/>
  <c r="T473" i="3"/>
  <c r="U473" i="3" s="1"/>
  <c r="L477" i="3"/>
  <c r="L478" i="3"/>
  <c r="O479" i="3"/>
  <c r="L484" i="3"/>
  <c r="X515" i="3"/>
  <c r="X539" i="3"/>
  <c r="X543" i="3"/>
  <c r="P559" i="3"/>
  <c r="J563" i="3"/>
  <c r="L579" i="3"/>
  <c r="E573" i="3"/>
  <c r="L585" i="3"/>
  <c r="P589" i="3"/>
  <c r="T597" i="3"/>
  <c r="X599" i="3"/>
  <c r="W367" i="3"/>
  <c r="X381" i="3"/>
  <c r="X401" i="3"/>
  <c r="X417" i="3"/>
  <c r="P421" i="3"/>
  <c r="P425" i="3"/>
  <c r="X431" i="3"/>
  <c r="Y431" i="3" s="1"/>
  <c r="O433" i="3"/>
  <c r="T449" i="3"/>
  <c r="E451" i="3"/>
  <c r="J451" i="3" s="1"/>
  <c r="T470" i="3"/>
  <c r="O469" i="3"/>
  <c r="P469" i="3" s="1"/>
  <c r="T495" i="3"/>
  <c r="E507" i="3"/>
  <c r="J507" i="3" s="1"/>
  <c r="P516" i="3"/>
  <c r="O519" i="3"/>
  <c r="K518" i="3"/>
  <c r="X533" i="3"/>
  <c r="P541" i="3"/>
  <c r="L551" i="3"/>
  <c r="M551" i="3" s="1"/>
  <c r="X551" i="3"/>
  <c r="X557" i="3"/>
  <c r="Y557" i="3" s="1"/>
  <c r="T565" i="3"/>
  <c r="P579" i="3"/>
  <c r="P584" i="3"/>
  <c r="P587" i="3"/>
  <c r="Q587" i="3" s="1"/>
  <c r="J591" i="3"/>
  <c r="X592" i="3" s="1"/>
  <c r="X597" i="3"/>
  <c r="L599" i="3"/>
  <c r="M19" i="6"/>
  <c r="J43" i="6"/>
  <c r="T44" i="6" s="1"/>
  <c r="M29" i="6"/>
  <c r="T19" i="6"/>
  <c r="U19" i="6" s="1"/>
  <c r="P20" i="6"/>
  <c r="Q19" i="6" s="1"/>
  <c r="X20" i="6"/>
  <c r="T29" i="6"/>
  <c r="U29" i="6" s="1"/>
  <c r="P30" i="6"/>
  <c r="X30" i="6"/>
  <c r="Y29" i="6" s="1"/>
  <c r="T35" i="6"/>
  <c r="P36" i="6"/>
  <c r="Q35" i="6" s="1"/>
  <c r="X36" i="6"/>
  <c r="Y35" i="6" s="1"/>
  <c r="T37" i="6"/>
  <c r="P38" i="6"/>
  <c r="X38" i="6"/>
  <c r="Y37" i="6" s="1"/>
  <c r="X48" i="6"/>
  <c r="T48" i="6"/>
  <c r="L50" i="6"/>
  <c r="X50" i="6"/>
  <c r="O49" i="6"/>
  <c r="P51" i="6"/>
  <c r="P84" i="6"/>
  <c r="L84" i="6"/>
  <c r="T84" i="6"/>
  <c r="X83" i="6"/>
  <c r="T83" i="6"/>
  <c r="X86" i="6"/>
  <c r="T86" i="6"/>
  <c r="L86" i="6"/>
  <c r="P85" i="6"/>
  <c r="L88" i="6"/>
  <c r="X88" i="6"/>
  <c r="O87" i="6"/>
  <c r="P87" i="6" s="1"/>
  <c r="P89" i="6"/>
  <c r="J99" i="6"/>
  <c r="T99" i="6" s="1"/>
  <c r="O99" i="6"/>
  <c r="P101" i="6"/>
  <c r="P108" i="6"/>
  <c r="L108" i="6"/>
  <c r="T108" i="6"/>
  <c r="X107" i="6"/>
  <c r="T107" i="6"/>
  <c r="X110" i="6"/>
  <c r="T110" i="6"/>
  <c r="L110" i="6"/>
  <c r="P109" i="6"/>
  <c r="P122" i="6"/>
  <c r="L122" i="6"/>
  <c r="T122" i="6"/>
  <c r="X121" i="6"/>
  <c r="T121" i="6"/>
  <c r="X124" i="6"/>
  <c r="T124" i="6"/>
  <c r="L124" i="6"/>
  <c r="P123" i="6"/>
  <c r="O143" i="6"/>
  <c r="P143" i="6" s="1"/>
  <c r="P145" i="6"/>
  <c r="T150" i="6"/>
  <c r="X149" i="6"/>
  <c r="P150" i="6"/>
  <c r="X150" i="6"/>
  <c r="T151" i="6"/>
  <c r="S125" i="6"/>
  <c r="K155" i="6"/>
  <c r="L157" i="6"/>
  <c r="C41" i="6"/>
  <c r="P44" i="6"/>
  <c r="L46" i="6"/>
  <c r="P47" i="6"/>
  <c r="X47" i="6"/>
  <c r="P50" i="6"/>
  <c r="P55" i="6"/>
  <c r="X57" i="6"/>
  <c r="W59" i="6"/>
  <c r="P62" i="6"/>
  <c r="L62" i="6"/>
  <c r="M61" i="6" s="1"/>
  <c r="T62" i="6"/>
  <c r="X61" i="6"/>
  <c r="Y61" i="6" s="1"/>
  <c r="T61" i="6"/>
  <c r="X64" i="6"/>
  <c r="Y63" i="6" s="1"/>
  <c r="T64" i="6"/>
  <c r="U63" i="6" s="1"/>
  <c r="L64" i="6"/>
  <c r="M63" i="6" s="1"/>
  <c r="P63" i="6"/>
  <c r="Q63" i="6" s="1"/>
  <c r="W71" i="6"/>
  <c r="P74" i="6"/>
  <c r="L74" i="6"/>
  <c r="M73" i="6" s="1"/>
  <c r="T74" i="6"/>
  <c r="X73" i="6"/>
  <c r="Y73" i="6" s="1"/>
  <c r="T73" i="6"/>
  <c r="X76" i="6"/>
  <c r="Y75" i="6" s="1"/>
  <c r="T76" i="6"/>
  <c r="U75" i="6" s="1"/>
  <c r="L76" i="6"/>
  <c r="M75" i="6" s="1"/>
  <c r="P75" i="6"/>
  <c r="Q75" i="6" s="1"/>
  <c r="E77" i="6"/>
  <c r="O77" i="6"/>
  <c r="P79" i="6"/>
  <c r="X81" i="6"/>
  <c r="L83" i="6"/>
  <c r="T85" i="6"/>
  <c r="T87" i="6"/>
  <c r="U87" i="6" s="1"/>
  <c r="P88" i="6"/>
  <c r="Q87" i="6" s="1"/>
  <c r="P93" i="6"/>
  <c r="X95" i="6"/>
  <c r="L105" i="6"/>
  <c r="M105" i="6" s="1"/>
  <c r="T106" i="6"/>
  <c r="L107" i="6"/>
  <c r="T109" i="6"/>
  <c r="P112" i="6"/>
  <c r="Q111" i="6" s="1"/>
  <c r="L112" i="6"/>
  <c r="M111" i="6" s="1"/>
  <c r="T112" i="6"/>
  <c r="X111" i="6"/>
  <c r="Y111" i="6" s="1"/>
  <c r="T111" i="6"/>
  <c r="X114" i="6"/>
  <c r="Y113" i="6" s="1"/>
  <c r="T114" i="6"/>
  <c r="U113" i="6" s="1"/>
  <c r="L114" i="6"/>
  <c r="M113" i="6" s="1"/>
  <c r="P113" i="6"/>
  <c r="Q113" i="6" s="1"/>
  <c r="E115" i="6"/>
  <c r="J115" i="6" s="1"/>
  <c r="X116" i="6" s="1"/>
  <c r="O115" i="6"/>
  <c r="P117" i="6"/>
  <c r="X119" i="6"/>
  <c r="L121" i="6"/>
  <c r="T123" i="6"/>
  <c r="E127" i="6"/>
  <c r="O127" i="6"/>
  <c r="P129" i="6"/>
  <c r="X131" i="6"/>
  <c r="W133" i="6"/>
  <c r="P136" i="6"/>
  <c r="L136" i="6"/>
  <c r="M135" i="6" s="1"/>
  <c r="T136" i="6"/>
  <c r="X135" i="6"/>
  <c r="Y135" i="6" s="1"/>
  <c r="T135" i="6"/>
  <c r="X138" i="6"/>
  <c r="Y137" i="6" s="1"/>
  <c r="T138" i="6"/>
  <c r="U137" i="6" s="1"/>
  <c r="L138" i="6"/>
  <c r="M137" i="6" s="1"/>
  <c r="P137" i="6"/>
  <c r="Q137" i="6" s="1"/>
  <c r="X142" i="6"/>
  <c r="Y141" i="6" s="1"/>
  <c r="T142" i="6"/>
  <c r="P141" i="6"/>
  <c r="L142" i="6"/>
  <c r="M141" i="6" s="1"/>
  <c r="W143" i="6"/>
  <c r="X143" i="6" s="1"/>
  <c r="T149" i="6"/>
  <c r="W293" i="6"/>
  <c r="L35" i="6"/>
  <c r="L36" i="6"/>
  <c r="T36" i="6"/>
  <c r="U35" i="6" s="1"/>
  <c r="L37" i="6"/>
  <c r="L38" i="6"/>
  <c r="T38" i="6"/>
  <c r="W39" i="6"/>
  <c r="W42" i="6"/>
  <c r="P45" i="6"/>
  <c r="Q45" i="6" s="1"/>
  <c r="T46" i="6"/>
  <c r="U45" i="6" s="1"/>
  <c r="L47" i="6"/>
  <c r="L48" i="6"/>
  <c r="W49" i="6"/>
  <c r="P52" i="6"/>
  <c r="Q51" i="6" s="1"/>
  <c r="L52" i="6"/>
  <c r="T52" i="6"/>
  <c r="X51" i="6"/>
  <c r="Y51" i="6" s="1"/>
  <c r="T51" i="6"/>
  <c r="P66" i="6"/>
  <c r="Q65" i="6" s="1"/>
  <c r="L66" i="6"/>
  <c r="T66" i="6"/>
  <c r="X65" i="6"/>
  <c r="Y65" i="6" s="1"/>
  <c r="T65" i="6"/>
  <c r="X68" i="6"/>
  <c r="Y67" i="6" s="1"/>
  <c r="T68" i="6"/>
  <c r="L68" i="6"/>
  <c r="M67" i="6" s="1"/>
  <c r="P67" i="6"/>
  <c r="Q67" i="6" s="1"/>
  <c r="P83" i="6"/>
  <c r="L85" i="6"/>
  <c r="X85" i="6"/>
  <c r="W87" i="6"/>
  <c r="X87" i="6" s="1"/>
  <c r="P90" i="6"/>
  <c r="Q89" i="6" s="1"/>
  <c r="L90" i="6"/>
  <c r="T90" i="6"/>
  <c r="X89" i="6"/>
  <c r="Y89" i="6" s="1"/>
  <c r="T89" i="6"/>
  <c r="X92" i="6"/>
  <c r="Y91" i="6" s="1"/>
  <c r="T92" i="6"/>
  <c r="L92" i="6"/>
  <c r="M91" i="6" s="1"/>
  <c r="P91" i="6"/>
  <c r="Q91" i="6" s="1"/>
  <c r="W99" i="6"/>
  <c r="P102" i="6"/>
  <c r="Q101" i="6" s="1"/>
  <c r="L102" i="6"/>
  <c r="T102" i="6"/>
  <c r="X101" i="6"/>
  <c r="Y101" i="6" s="1"/>
  <c r="T101" i="6"/>
  <c r="X104" i="6"/>
  <c r="Y103" i="6" s="1"/>
  <c r="T104" i="6"/>
  <c r="L104" i="6"/>
  <c r="M103" i="6" s="1"/>
  <c r="P103" i="6"/>
  <c r="Q103" i="6" s="1"/>
  <c r="X106" i="6"/>
  <c r="O105" i="6"/>
  <c r="P105" i="6" s="1"/>
  <c r="P107" i="6"/>
  <c r="L109" i="6"/>
  <c r="X109" i="6"/>
  <c r="T115" i="6"/>
  <c r="P121" i="6"/>
  <c r="L123" i="6"/>
  <c r="X123" i="6"/>
  <c r="P140" i="6"/>
  <c r="Q139" i="6" s="1"/>
  <c r="T140" i="6"/>
  <c r="L140" i="6"/>
  <c r="X140" i="6"/>
  <c r="X139" i="6"/>
  <c r="T139" i="6"/>
  <c r="P146" i="6"/>
  <c r="Q145" i="6" s="1"/>
  <c r="X146" i="6"/>
  <c r="X145" i="6"/>
  <c r="T146" i="6"/>
  <c r="T145" i="6"/>
  <c r="L147" i="6"/>
  <c r="K143" i="6"/>
  <c r="J155" i="6"/>
  <c r="P156" i="6" s="1"/>
  <c r="E153" i="6"/>
  <c r="T315" i="6"/>
  <c r="S311" i="6"/>
  <c r="T43" i="6"/>
  <c r="L45" i="6"/>
  <c r="X45" i="6"/>
  <c r="X46" i="6"/>
  <c r="T47" i="6"/>
  <c r="P48" i="6"/>
  <c r="Q47" i="6" s="1"/>
  <c r="L51" i="6"/>
  <c r="P56" i="6"/>
  <c r="L56" i="6"/>
  <c r="M55" i="6" s="1"/>
  <c r="T56" i="6"/>
  <c r="X55" i="6"/>
  <c r="Y55" i="6" s="1"/>
  <c r="T55" i="6"/>
  <c r="X58" i="6"/>
  <c r="Y57" i="6" s="1"/>
  <c r="T58" i="6"/>
  <c r="U57" i="6" s="1"/>
  <c r="L58" i="6"/>
  <c r="M57" i="6" s="1"/>
  <c r="P57" i="6"/>
  <c r="Q57" i="6" s="1"/>
  <c r="E59" i="6"/>
  <c r="O59" i="6"/>
  <c r="P61" i="6"/>
  <c r="L65" i="6"/>
  <c r="T67" i="6"/>
  <c r="E71" i="6"/>
  <c r="O71" i="6"/>
  <c r="P73" i="6"/>
  <c r="W77" i="6"/>
  <c r="P80" i="6"/>
  <c r="L80" i="6"/>
  <c r="M79" i="6" s="1"/>
  <c r="T80" i="6"/>
  <c r="X79" i="6"/>
  <c r="Y79" i="6" s="1"/>
  <c r="T79" i="6"/>
  <c r="X82" i="6"/>
  <c r="Y81" i="6" s="1"/>
  <c r="T82" i="6"/>
  <c r="U81" i="6" s="1"/>
  <c r="L82" i="6"/>
  <c r="P81" i="6"/>
  <c r="X84" i="6"/>
  <c r="Y83" i="6" s="1"/>
  <c r="P86" i="6"/>
  <c r="Q85" i="6" s="1"/>
  <c r="L87" i="6"/>
  <c r="L89" i="6"/>
  <c r="T91" i="6"/>
  <c r="P94" i="6"/>
  <c r="Q93" i="6" s="1"/>
  <c r="L94" i="6"/>
  <c r="M93" i="6" s="1"/>
  <c r="T94" i="6"/>
  <c r="X93" i="6"/>
  <c r="Y93" i="6" s="1"/>
  <c r="T93" i="6"/>
  <c r="X96" i="6"/>
  <c r="Y95" i="6" s="1"/>
  <c r="T96" i="6"/>
  <c r="L96" i="6"/>
  <c r="P95" i="6"/>
  <c r="L101" i="6"/>
  <c r="T103" i="6"/>
  <c r="T105" i="6"/>
  <c r="P106" i="6"/>
  <c r="X108" i="6"/>
  <c r="Y107" i="6" s="1"/>
  <c r="P110" i="6"/>
  <c r="Q109" i="6" s="1"/>
  <c r="X115" i="6"/>
  <c r="P118" i="6"/>
  <c r="Q117" i="6" s="1"/>
  <c r="L118" i="6"/>
  <c r="M117" i="6" s="1"/>
  <c r="T118" i="6"/>
  <c r="X117" i="6"/>
  <c r="T117" i="6"/>
  <c r="X120" i="6"/>
  <c r="Y119" i="6" s="1"/>
  <c r="T120" i="6"/>
  <c r="U119" i="6" s="1"/>
  <c r="L120" i="6"/>
  <c r="M119" i="6" s="1"/>
  <c r="P119" i="6"/>
  <c r="Q119" i="6" s="1"/>
  <c r="X122" i="6"/>
  <c r="Y121" i="6" s="1"/>
  <c r="P124" i="6"/>
  <c r="Q123" i="6" s="1"/>
  <c r="P130" i="6"/>
  <c r="Q129" i="6" s="1"/>
  <c r="L130" i="6"/>
  <c r="M129" i="6" s="1"/>
  <c r="T130" i="6"/>
  <c r="X129" i="6"/>
  <c r="T129" i="6"/>
  <c r="X132" i="6"/>
  <c r="Y131" i="6" s="1"/>
  <c r="T132" i="6"/>
  <c r="U131" i="6" s="1"/>
  <c r="L132" i="6"/>
  <c r="M131" i="6" s="1"/>
  <c r="P131" i="6"/>
  <c r="Q131" i="6" s="1"/>
  <c r="E133" i="6"/>
  <c r="J133" i="6" s="1"/>
  <c r="T133" i="6" s="1"/>
  <c r="O133" i="6"/>
  <c r="P135" i="6"/>
  <c r="L139" i="6"/>
  <c r="Q141" i="6"/>
  <c r="P144" i="6"/>
  <c r="Q143" i="6" s="1"/>
  <c r="O126" i="6"/>
  <c r="P149" i="6"/>
  <c r="L150" i="6"/>
  <c r="U151" i="6"/>
  <c r="X169" i="6"/>
  <c r="W161" i="6"/>
  <c r="K265" i="6"/>
  <c r="L283" i="6"/>
  <c r="T303" i="6"/>
  <c r="S301" i="6"/>
  <c r="P310" i="6"/>
  <c r="X310" i="6"/>
  <c r="X309" i="6"/>
  <c r="T310" i="6"/>
  <c r="L310" i="6"/>
  <c r="T141" i="6"/>
  <c r="X144" i="6"/>
  <c r="Y143" i="6" s="1"/>
  <c r="Y147" i="6"/>
  <c r="P148" i="6"/>
  <c r="Q147" i="6" s="1"/>
  <c r="L149" i="6"/>
  <c r="L160" i="6"/>
  <c r="P159" i="6"/>
  <c r="X160" i="6"/>
  <c r="Y159" i="6" s="1"/>
  <c r="P160" i="6"/>
  <c r="L159" i="6"/>
  <c r="T159" i="6"/>
  <c r="P162" i="6"/>
  <c r="Q165" i="6"/>
  <c r="T174" i="6"/>
  <c r="P174" i="6"/>
  <c r="L174" i="6"/>
  <c r="X174" i="6"/>
  <c r="T173" i="6"/>
  <c r="E189" i="6"/>
  <c r="J189" i="6" s="1"/>
  <c r="P190" i="6" s="1"/>
  <c r="D181" i="6"/>
  <c r="Q193" i="6"/>
  <c r="L199" i="6"/>
  <c r="M199" i="6" s="1"/>
  <c r="T206" i="6"/>
  <c r="P206" i="6"/>
  <c r="L206" i="6"/>
  <c r="X206" i="6"/>
  <c r="T205" i="6"/>
  <c r="L226" i="6"/>
  <c r="X226" i="6"/>
  <c r="T226" i="6"/>
  <c r="L225" i="6"/>
  <c r="P226" i="6"/>
  <c r="Q243" i="6"/>
  <c r="X253" i="6"/>
  <c r="W245" i="6"/>
  <c r="X245" i="6" s="1"/>
  <c r="Q299" i="6"/>
  <c r="J329" i="6"/>
  <c r="X329" i="6" s="1"/>
  <c r="E321" i="6"/>
  <c r="P155" i="6"/>
  <c r="T162" i="6"/>
  <c r="L162" i="6"/>
  <c r="L161" i="6"/>
  <c r="L176" i="6"/>
  <c r="X176" i="6"/>
  <c r="T176" i="6"/>
  <c r="L175" i="6"/>
  <c r="P176" i="6"/>
  <c r="L208" i="6"/>
  <c r="X208" i="6"/>
  <c r="T208" i="6"/>
  <c r="L207" i="6"/>
  <c r="P208" i="6"/>
  <c r="T224" i="6"/>
  <c r="P224" i="6"/>
  <c r="L224" i="6"/>
  <c r="X224" i="6"/>
  <c r="T223" i="6"/>
  <c r="T270" i="6"/>
  <c r="P270" i="6"/>
  <c r="L269" i="6"/>
  <c r="L270" i="6"/>
  <c r="X270" i="6"/>
  <c r="T269" i="6"/>
  <c r="T312" i="6"/>
  <c r="S294" i="6"/>
  <c r="P344" i="6"/>
  <c r="L344" i="6"/>
  <c r="X344" i="6"/>
  <c r="Y343" i="6" s="1"/>
  <c r="T344" i="6"/>
  <c r="X343" i="6"/>
  <c r="T143" i="6"/>
  <c r="U143" i="6" s="1"/>
  <c r="L145" i="6"/>
  <c r="M145" i="6" s="1"/>
  <c r="T147" i="6"/>
  <c r="U147" i="6" s="1"/>
  <c r="L148" i="6"/>
  <c r="M147" i="6" s="1"/>
  <c r="L152" i="6"/>
  <c r="M151" i="6" s="1"/>
  <c r="P151" i="6"/>
  <c r="Q151" i="6" s="1"/>
  <c r="X152" i="6"/>
  <c r="Y151" i="6" s="1"/>
  <c r="D153" i="6"/>
  <c r="S155" i="6"/>
  <c r="M157" i="6"/>
  <c r="T160" i="6"/>
  <c r="T242" i="6"/>
  <c r="P242" i="6"/>
  <c r="L241" i="6"/>
  <c r="L242" i="6"/>
  <c r="X242" i="6"/>
  <c r="T241" i="6"/>
  <c r="Q271" i="6"/>
  <c r="X281" i="6"/>
  <c r="W273" i="6"/>
  <c r="X273" i="6" s="1"/>
  <c r="E295" i="6"/>
  <c r="D293" i="6"/>
  <c r="T298" i="6"/>
  <c r="P298" i="6"/>
  <c r="L297" i="6"/>
  <c r="L298" i="6"/>
  <c r="X298" i="6"/>
  <c r="T297" i="6"/>
  <c r="M303" i="6"/>
  <c r="T157" i="6"/>
  <c r="U157" i="6" s="1"/>
  <c r="X158" i="6"/>
  <c r="T161" i="6"/>
  <c r="X162" i="6"/>
  <c r="T171" i="6"/>
  <c r="P172" i="6"/>
  <c r="P175" i="6"/>
  <c r="T186" i="6"/>
  <c r="U185" i="6" s="1"/>
  <c r="P186" i="6"/>
  <c r="L186" i="6"/>
  <c r="M185" i="6" s="1"/>
  <c r="T185" i="6"/>
  <c r="L188" i="6"/>
  <c r="X188" i="6"/>
  <c r="T188" i="6"/>
  <c r="U187" i="6" s="1"/>
  <c r="O189" i="6"/>
  <c r="P191" i="6"/>
  <c r="X199" i="6"/>
  <c r="T202" i="6"/>
  <c r="P202" i="6"/>
  <c r="L202" i="6"/>
  <c r="T201" i="6"/>
  <c r="L204" i="6"/>
  <c r="X204" i="6"/>
  <c r="T204" i="6"/>
  <c r="U203" i="6" s="1"/>
  <c r="P207" i="6"/>
  <c r="O211" i="6"/>
  <c r="P213" i="6"/>
  <c r="T220" i="6"/>
  <c r="P220" i="6"/>
  <c r="L220" i="6"/>
  <c r="M219" i="6" s="1"/>
  <c r="T219" i="6"/>
  <c r="L222" i="6"/>
  <c r="X222" i="6"/>
  <c r="T222" i="6"/>
  <c r="U221" i="6" s="1"/>
  <c r="P225" i="6"/>
  <c r="O227" i="6"/>
  <c r="P229" i="6"/>
  <c r="J239" i="6"/>
  <c r="E237" i="6"/>
  <c r="T248" i="6"/>
  <c r="P248" i="6"/>
  <c r="L247" i="6"/>
  <c r="L248" i="6"/>
  <c r="T247" i="6"/>
  <c r="X256" i="6"/>
  <c r="P256" i="6"/>
  <c r="T255" i="6"/>
  <c r="U255" i="6" s="1"/>
  <c r="X255" i="6"/>
  <c r="T258" i="6"/>
  <c r="P258" i="6"/>
  <c r="L257" i="6"/>
  <c r="L258" i="6"/>
  <c r="M257" i="6" s="1"/>
  <c r="T257" i="6"/>
  <c r="J267" i="6"/>
  <c r="E265" i="6"/>
  <c r="T276" i="6"/>
  <c r="P276" i="6"/>
  <c r="L275" i="6"/>
  <c r="L276" i="6"/>
  <c r="T275" i="6"/>
  <c r="X284" i="6"/>
  <c r="P284" i="6"/>
  <c r="T283" i="6"/>
  <c r="U283" i="6" s="1"/>
  <c r="X283" i="6"/>
  <c r="T286" i="6"/>
  <c r="P286" i="6"/>
  <c r="L285" i="6"/>
  <c r="L286" i="6"/>
  <c r="M285" i="6" s="1"/>
  <c r="T285" i="6"/>
  <c r="P302" i="6"/>
  <c r="O294" i="6"/>
  <c r="U303" i="6"/>
  <c r="T309" i="6"/>
  <c r="P320" i="6"/>
  <c r="L320" i="6"/>
  <c r="P319" i="6"/>
  <c r="X320" i="6"/>
  <c r="T320" i="6"/>
  <c r="X319" i="6"/>
  <c r="X330" i="6"/>
  <c r="Y329" i="6" s="1"/>
  <c r="W322" i="6"/>
  <c r="X342" i="6"/>
  <c r="T342" i="6"/>
  <c r="P342" i="6"/>
  <c r="L342" i="6"/>
  <c r="P341" i="6"/>
  <c r="T343" i="6"/>
  <c r="S339" i="6"/>
  <c r="T339" i="6" s="1"/>
  <c r="P356" i="6"/>
  <c r="L356" i="6"/>
  <c r="X356" i="6"/>
  <c r="T356" i="6"/>
  <c r="X355" i="6"/>
  <c r="E591" i="6"/>
  <c r="J591" i="6" s="1"/>
  <c r="C573" i="6"/>
  <c r="P158" i="6"/>
  <c r="Q157" i="6" s="1"/>
  <c r="O161" i="6"/>
  <c r="P161" i="6" s="1"/>
  <c r="T164" i="6"/>
  <c r="P164" i="6"/>
  <c r="Q163" i="6" s="1"/>
  <c r="L164" i="6"/>
  <c r="M163" i="6" s="1"/>
  <c r="T163" i="6"/>
  <c r="L166" i="6"/>
  <c r="M165" i="6" s="1"/>
  <c r="X166" i="6"/>
  <c r="Y165" i="6" s="1"/>
  <c r="T166" i="6"/>
  <c r="U165" i="6" s="1"/>
  <c r="P169" i="6"/>
  <c r="Q169" i="6" s="1"/>
  <c r="L171" i="6"/>
  <c r="M171" i="6" s="1"/>
  <c r="T172" i="6"/>
  <c r="L173" i="6"/>
  <c r="X173" i="6"/>
  <c r="T175" i="6"/>
  <c r="T178" i="6"/>
  <c r="P178" i="6"/>
  <c r="Q177" i="6" s="1"/>
  <c r="L178" i="6"/>
  <c r="M177" i="6" s="1"/>
  <c r="T177" i="6"/>
  <c r="L180" i="6"/>
  <c r="M179" i="6" s="1"/>
  <c r="P179" i="6"/>
  <c r="Q179" i="6" s="1"/>
  <c r="X180" i="6"/>
  <c r="Y179" i="6" s="1"/>
  <c r="T180" i="6"/>
  <c r="U179" i="6" s="1"/>
  <c r="O183" i="6"/>
  <c r="P185" i="6"/>
  <c r="L187" i="6"/>
  <c r="X187" i="6"/>
  <c r="W189" i="6"/>
  <c r="X189" i="6" s="1"/>
  <c r="T192" i="6"/>
  <c r="P192" i="6"/>
  <c r="L192" i="6"/>
  <c r="M191" i="6" s="1"/>
  <c r="T191" i="6"/>
  <c r="L194" i="6"/>
  <c r="M193" i="6" s="1"/>
  <c r="X194" i="6"/>
  <c r="Y193" i="6" s="1"/>
  <c r="T194" i="6"/>
  <c r="U193" i="6" s="1"/>
  <c r="P197" i="6"/>
  <c r="Q197" i="6" s="1"/>
  <c r="X200" i="6"/>
  <c r="O199" i="6"/>
  <c r="P199" i="6" s="1"/>
  <c r="P201" i="6"/>
  <c r="L203" i="6"/>
  <c r="X203" i="6"/>
  <c r="L205" i="6"/>
  <c r="X205" i="6"/>
  <c r="T207" i="6"/>
  <c r="D209" i="6"/>
  <c r="J211" i="6"/>
  <c r="X212" i="6" s="1"/>
  <c r="E209" i="6"/>
  <c r="W211" i="6"/>
  <c r="T214" i="6"/>
  <c r="P214" i="6"/>
  <c r="Q213" i="6" s="1"/>
  <c r="L214" i="6"/>
  <c r="T213" i="6"/>
  <c r="L216" i="6"/>
  <c r="M215" i="6" s="1"/>
  <c r="X216" i="6"/>
  <c r="Y215" i="6" s="1"/>
  <c r="T216" i="6"/>
  <c r="U215" i="6" s="1"/>
  <c r="X218" i="6"/>
  <c r="O217" i="6"/>
  <c r="P217" i="6" s="1"/>
  <c r="P219" i="6"/>
  <c r="L221" i="6"/>
  <c r="X221" i="6"/>
  <c r="L223" i="6"/>
  <c r="X223" i="6"/>
  <c r="T225" i="6"/>
  <c r="J227" i="6"/>
  <c r="T227" i="6" s="1"/>
  <c r="W227" i="6"/>
  <c r="T230" i="6"/>
  <c r="P230" i="6"/>
  <c r="L230" i="6"/>
  <c r="T229" i="6"/>
  <c r="L232" i="6"/>
  <c r="M231" i="6" s="1"/>
  <c r="X232" i="6"/>
  <c r="Y231" i="6" s="1"/>
  <c r="T232" i="6"/>
  <c r="U231" i="6" s="1"/>
  <c r="P235" i="6"/>
  <c r="Q235" i="6" s="1"/>
  <c r="X241" i="6"/>
  <c r="M243" i="6"/>
  <c r="O245" i="6"/>
  <c r="P245" i="6" s="1"/>
  <c r="P247" i="6"/>
  <c r="T252" i="6"/>
  <c r="P252" i="6"/>
  <c r="Q251" i="6" s="1"/>
  <c r="L251" i="6"/>
  <c r="L252" i="6"/>
  <c r="T251" i="6"/>
  <c r="L256" i="6"/>
  <c r="M255" i="6" s="1"/>
  <c r="O255" i="6"/>
  <c r="P255" i="6" s="1"/>
  <c r="P257" i="6"/>
  <c r="T262" i="6"/>
  <c r="P262" i="6"/>
  <c r="Q261" i="6" s="1"/>
  <c r="L261" i="6"/>
  <c r="L262" i="6"/>
  <c r="T261" i="6"/>
  <c r="X269" i="6"/>
  <c r="M271" i="6"/>
  <c r="O273" i="6"/>
  <c r="P273" i="6" s="1"/>
  <c r="P275" i="6"/>
  <c r="T280" i="6"/>
  <c r="P280" i="6"/>
  <c r="Q279" i="6" s="1"/>
  <c r="L279" i="6"/>
  <c r="L280" i="6"/>
  <c r="T279" i="6"/>
  <c r="L284" i="6"/>
  <c r="O283" i="6"/>
  <c r="P283" i="6" s="1"/>
  <c r="P285" i="6"/>
  <c r="T290" i="6"/>
  <c r="P290" i="6"/>
  <c r="Q289" i="6" s="1"/>
  <c r="L289" i="6"/>
  <c r="L290" i="6"/>
  <c r="T289" i="6"/>
  <c r="X297" i="6"/>
  <c r="M299" i="6"/>
  <c r="X301" i="6"/>
  <c r="Y301" i="6" s="1"/>
  <c r="P306" i="6"/>
  <c r="Q305" i="6" s="1"/>
  <c r="L306" i="6"/>
  <c r="T305" i="6"/>
  <c r="U305" i="6" s="1"/>
  <c r="X306" i="6"/>
  <c r="X305" i="6"/>
  <c r="P316" i="6"/>
  <c r="L316" i="6"/>
  <c r="P315" i="6"/>
  <c r="X316" i="6"/>
  <c r="T316" i="6"/>
  <c r="U315" i="6" s="1"/>
  <c r="X315" i="6"/>
  <c r="T317" i="6"/>
  <c r="T323" i="6"/>
  <c r="U323" i="6" s="1"/>
  <c r="X346" i="6"/>
  <c r="T346" i="6"/>
  <c r="U345" i="6" s="1"/>
  <c r="P346" i="6"/>
  <c r="L346" i="6"/>
  <c r="P345" i="6"/>
  <c r="T347" i="6"/>
  <c r="T353" i="6"/>
  <c r="T364" i="6"/>
  <c r="P364" i="6"/>
  <c r="L364" i="6"/>
  <c r="X364" i="6"/>
  <c r="T363" i="6"/>
  <c r="X157" i="6"/>
  <c r="T168" i="6"/>
  <c r="P168" i="6"/>
  <c r="L168" i="6"/>
  <c r="M167" i="6" s="1"/>
  <c r="T167" i="6"/>
  <c r="L170" i="6"/>
  <c r="M169" i="6" s="1"/>
  <c r="X170" i="6"/>
  <c r="Y169" i="6" s="1"/>
  <c r="T170" i="6"/>
  <c r="U169" i="6" s="1"/>
  <c r="X172" i="6"/>
  <c r="O171" i="6"/>
  <c r="P171" i="6" s="1"/>
  <c r="P173" i="6"/>
  <c r="X175" i="6"/>
  <c r="J183" i="6"/>
  <c r="X184" i="6" s="1"/>
  <c r="E181" i="6"/>
  <c r="X186" i="6"/>
  <c r="Y185" i="6" s="1"/>
  <c r="P187" i="6"/>
  <c r="P188" i="6"/>
  <c r="T196" i="6"/>
  <c r="P196" i="6"/>
  <c r="Q195" i="6" s="1"/>
  <c r="L196" i="6"/>
  <c r="M195" i="6" s="1"/>
  <c r="T195" i="6"/>
  <c r="L198" i="6"/>
  <c r="M197" i="6" s="1"/>
  <c r="X198" i="6"/>
  <c r="Y197" i="6" s="1"/>
  <c r="T198" i="6"/>
  <c r="U197" i="6" s="1"/>
  <c r="T199" i="6"/>
  <c r="P200" i="6"/>
  <c r="X202" i="6"/>
  <c r="Y201" i="6" s="1"/>
  <c r="P203" i="6"/>
  <c r="P204" i="6"/>
  <c r="P205" i="6"/>
  <c r="X207" i="6"/>
  <c r="T217" i="6"/>
  <c r="P218" i="6"/>
  <c r="Q217" i="6" s="1"/>
  <c r="X220" i="6"/>
  <c r="Y219" i="6" s="1"/>
  <c r="P221" i="6"/>
  <c r="P222" i="6"/>
  <c r="P223" i="6"/>
  <c r="X225" i="6"/>
  <c r="T234" i="6"/>
  <c r="P234" i="6"/>
  <c r="Q233" i="6" s="1"/>
  <c r="L234" i="6"/>
  <c r="M233" i="6" s="1"/>
  <c r="T233" i="6"/>
  <c r="L236" i="6"/>
  <c r="M235" i="6" s="1"/>
  <c r="X236" i="6"/>
  <c r="Y235" i="6" s="1"/>
  <c r="T236" i="6"/>
  <c r="U235" i="6" s="1"/>
  <c r="O239" i="6"/>
  <c r="P241" i="6"/>
  <c r="X246" i="6"/>
  <c r="Y245" i="6" s="1"/>
  <c r="P246" i="6"/>
  <c r="Q245" i="6" s="1"/>
  <c r="T245" i="6"/>
  <c r="X248" i="6"/>
  <c r="Y247" i="6" s="1"/>
  <c r="M253" i="6"/>
  <c r="X258" i="6"/>
  <c r="Y257" i="6" s="1"/>
  <c r="M263" i="6"/>
  <c r="O267" i="6"/>
  <c r="P269" i="6"/>
  <c r="X274" i="6"/>
  <c r="Y273" i="6" s="1"/>
  <c r="P274" i="6"/>
  <c r="T273" i="6"/>
  <c r="X276" i="6"/>
  <c r="Y275" i="6" s="1"/>
  <c r="M281" i="6"/>
  <c r="X286" i="6"/>
  <c r="Y285" i="6" s="1"/>
  <c r="M291" i="6"/>
  <c r="O295" i="6"/>
  <c r="P297" i="6"/>
  <c r="O301" i="6"/>
  <c r="P301" i="6" s="1"/>
  <c r="P309" i="6"/>
  <c r="P311" i="6"/>
  <c r="X311" i="6"/>
  <c r="X318" i="6"/>
  <c r="T318" i="6"/>
  <c r="X317" i="6"/>
  <c r="P318" i="6"/>
  <c r="L318" i="6"/>
  <c r="P317" i="6"/>
  <c r="T319" i="6"/>
  <c r="W321" i="6"/>
  <c r="X321" i="6" s="1"/>
  <c r="X323" i="6"/>
  <c r="T341" i="6"/>
  <c r="P348" i="6"/>
  <c r="L348" i="6"/>
  <c r="X348" i="6"/>
  <c r="T348" i="6"/>
  <c r="X347" i="6"/>
  <c r="X354" i="6"/>
  <c r="T354" i="6"/>
  <c r="U353" i="6" s="1"/>
  <c r="P354" i="6"/>
  <c r="L354" i="6"/>
  <c r="P353" i="6"/>
  <c r="T355" i="6"/>
  <c r="S351" i="6"/>
  <c r="P358" i="6"/>
  <c r="Q357" i="6" s="1"/>
  <c r="O350" i="6"/>
  <c r="X414" i="6"/>
  <c r="P414" i="6"/>
  <c r="T413" i="6"/>
  <c r="T414" i="6"/>
  <c r="L413" i="6"/>
  <c r="L414" i="6"/>
  <c r="T244" i="6"/>
  <c r="T250" i="6"/>
  <c r="T254" i="6"/>
  <c r="T260" i="6"/>
  <c r="T264" i="6"/>
  <c r="U263" i="6" s="1"/>
  <c r="T272" i="6"/>
  <c r="T278" i="6"/>
  <c r="T282" i="6"/>
  <c r="T288" i="6"/>
  <c r="T292" i="6"/>
  <c r="T300" i="6"/>
  <c r="Y303" i="6"/>
  <c r="P304" i="6"/>
  <c r="Q303" i="6" s="1"/>
  <c r="L305" i="6"/>
  <c r="T307" i="6"/>
  <c r="L308" i="6"/>
  <c r="M307" i="6" s="1"/>
  <c r="X312" i="6"/>
  <c r="L315" i="6"/>
  <c r="L317" i="6"/>
  <c r="L319" i="6"/>
  <c r="P323" i="6"/>
  <c r="J321" i="6"/>
  <c r="P321" i="6" s="1"/>
  <c r="X324" i="6"/>
  <c r="P325" i="6"/>
  <c r="P327" i="6"/>
  <c r="L330" i="6"/>
  <c r="X332" i="6"/>
  <c r="T332" i="6"/>
  <c r="P332" i="6"/>
  <c r="Q331" i="6" s="1"/>
  <c r="T331" i="6"/>
  <c r="P334" i="6"/>
  <c r="Q333" i="6" s="1"/>
  <c r="L334" i="6"/>
  <c r="M333" i="6" s="1"/>
  <c r="X334" i="6"/>
  <c r="T333" i="6"/>
  <c r="U333" i="6" s="1"/>
  <c r="X336" i="6"/>
  <c r="T336" i="6"/>
  <c r="P336" i="6"/>
  <c r="Q335" i="6" s="1"/>
  <c r="T335" i="6"/>
  <c r="P338" i="6"/>
  <c r="Q337" i="6" s="1"/>
  <c r="L338" i="6"/>
  <c r="M337" i="6" s="1"/>
  <c r="X338" i="6"/>
  <c r="T337" i="6"/>
  <c r="U337" i="6" s="1"/>
  <c r="P339" i="6"/>
  <c r="P340" i="6"/>
  <c r="Q339" i="6" s="1"/>
  <c r="K339" i="6"/>
  <c r="L339" i="6" s="1"/>
  <c r="M339" i="6" s="1"/>
  <c r="L341" i="6"/>
  <c r="L343" i="6"/>
  <c r="L345" i="6"/>
  <c r="L347" i="6"/>
  <c r="K351" i="6"/>
  <c r="L353" i="6"/>
  <c r="L355" i="6"/>
  <c r="T357" i="6"/>
  <c r="U357" i="6" s="1"/>
  <c r="K357" i="6"/>
  <c r="L357" i="6" s="1"/>
  <c r="L359" i="6"/>
  <c r="O367" i="6"/>
  <c r="P369" i="6"/>
  <c r="X383" i="6"/>
  <c r="W379" i="6"/>
  <c r="O413" i="6"/>
  <c r="P413" i="6" s="1"/>
  <c r="P415" i="6"/>
  <c r="L201" i="6"/>
  <c r="L213" i="6"/>
  <c r="L229" i="6"/>
  <c r="T243" i="6"/>
  <c r="X244" i="6"/>
  <c r="Y243" i="6" s="1"/>
  <c r="T249" i="6"/>
  <c r="X250" i="6"/>
  <c r="Y249" i="6" s="1"/>
  <c r="T253" i="6"/>
  <c r="X254" i="6"/>
  <c r="Y253" i="6" s="1"/>
  <c r="T259" i="6"/>
  <c r="X260" i="6"/>
  <c r="Y259" i="6" s="1"/>
  <c r="X264" i="6"/>
  <c r="Y263" i="6" s="1"/>
  <c r="T271" i="6"/>
  <c r="X272" i="6"/>
  <c r="Y271" i="6" s="1"/>
  <c r="T277" i="6"/>
  <c r="X278" i="6"/>
  <c r="Y277" i="6" s="1"/>
  <c r="T281" i="6"/>
  <c r="X282" i="6"/>
  <c r="Y281" i="6" s="1"/>
  <c r="T287" i="6"/>
  <c r="X288" i="6"/>
  <c r="Y287" i="6" s="1"/>
  <c r="T291" i="6"/>
  <c r="X292" i="6"/>
  <c r="Y291" i="6" s="1"/>
  <c r="T299" i="6"/>
  <c r="X300" i="6"/>
  <c r="Y299" i="6" s="1"/>
  <c r="T302" i="6"/>
  <c r="Y307" i="6"/>
  <c r="P308" i="6"/>
  <c r="L309" i="6"/>
  <c r="L312" i="6"/>
  <c r="X314" i="6"/>
  <c r="T314" i="6"/>
  <c r="P314" i="6"/>
  <c r="P313" i="6"/>
  <c r="X313" i="6"/>
  <c r="X326" i="6"/>
  <c r="T326" i="6"/>
  <c r="P326" i="6"/>
  <c r="T325" i="6"/>
  <c r="P328" i="6"/>
  <c r="L328" i="6"/>
  <c r="X328" i="6"/>
  <c r="Y327" i="6" s="1"/>
  <c r="T327" i="6"/>
  <c r="U327" i="6" s="1"/>
  <c r="P329" i="6"/>
  <c r="P330" i="6"/>
  <c r="K329" i="6"/>
  <c r="L329" i="6" s="1"/>
  <c r="L331" i="6"/>
  <c r="M331" i="6" s="1"/>
  <c r="U339" i="6"/>
  <c r="X345" i="6"/>
  <c r="X358" i="6"/>
  <c r="L366" i="6"/>
  <c r="X366" i="6"/>
  <c r="T366" i="6"/>
  <c r="P366" i="6"/>
  <c r="L365" i="6"/>
  <c r="X396" i="6"/>
  <c r="P396" i="6"/>
  <c r="T395" i="6"/>
  <c r="L396" i="6"/>
  <c r="T396" i="6"/>
  <c r="L395" i="6"/>
  <c r="X399" i="6"/>
  <c r="W395" i="6"/>
  <c r="X395" i="6" s="1"/>
  <c r="L446" i="6"/>
  <c r="X446" i="6"/>
  <c r="T446" i="6"/>
  <c r="P446" i="6"/>
  <c r="L445" i="6"/>
  <c r="K301" i="6"/>
  <c r="L302" i="6"/>
  <c r="P307" i="6"/>
  <c r="T308" i="6"/>
  <c r="U307" i="6" s="1"/>
  <c r="L311" i="6"/>
  <c r="P312" i="6"/>
  <c r="L313" i="6"/>
  <c r="T313" i="6"/>
  <c r="L314" i="6"/>
  <c r="L322" i="6"/>
  <c r="P324" i="6"/>
  <c r="K323" i="6"/>
  <c r="L325" i="6"/>
  <c r="M325" i="6" s="1"/>
  <c r="L327" i="6"/>
  <c r="T329" i="6"/>
  <c r="T330" i="6"/>
  <c r="X333" i="6"/>
  <c r="X335" i="6"/>
  <c r="X337" i="6"/>
  <c r="X340" i="6"/>
  <c r="Y339" i="6" s="1"/>
  <c r="P343" i="6"/>
  <c r="P347" i="6"/>
  <c r="P355" i="6"/>
  <c r="L358" i="6"/>
  <c r="X371" i="6"/>
  <c r="W367" i="6"/>
  <c r="O379" i="6"/>
  <c r="P381" i="6"/>
  <c r="T388" i="6"/>
  <c r="P388" i="6"/>
  <c r="L387" i="6"/>
  <c r="L388" i="6"/>
  <c r="X388" i="6"/>
  <c r="T387" i="6"/>
  <c r="T420" i="6"/>
  <c r="P420" i="6"/>
  <c r="L419" i="6"/>
  <c r="L420" i="6"/>
  <c r="X420" i="6"/>
  <c r="T419" i="6"/>
  <c r="L363" i="6"/>
  <c r="X363" i="6"/>
  <c r="T365" i="6"/>
  <c r="J367" i="6"/>
  <c r="J379" i="6"/>
  <c r="X380" i="6" s="1"/>
  <c r="E377" i="6"/>
  <c r="X387" i="6"/>
  <c r="T398" i="6"/>
  <c r="P398" i="6"/>
  <c r="L397" i="6"/>
  <c r="L398" i="6"/>
  <c r="T397" i="6"/>
  <c r="O407" i="6"/>
  <c r="P409" i="6"/>
  <c r="X419" i="6"/>
  <c r="X424" i="6"/>
  <c r="P424" i="6"/>
  <c r="T423" i="6"/>
  <c r="U423" i="6" s="1"/>
  <c r="L424" i="6"/>
  <c r="O423" i="6"/>
  <c r="P423" i="6" s="1"/>
  <c r="P425" i="6"/>
  <c r="T430" i="6"/>
  <c r="P430" i="6"/>
  <c r="L429" i="6"/>
  <c r="L430" i="6"/>
  <c r="T429" i="6"/>
  <c r="J435" i="6"/>
  <c r="X436" i="6" s="1"/>
  <c r="E433" i="6"/>
  <c r="Y453" i="6"/>
  <c r="T458" i="6"/>
  <c r="P458" i="6"/>
  <c r="L458" i="6"/>
  <c r="X458" i="6"/>
  <c r="T457" i="6"/>
  <c r="Y471" i="6"/>
  <c r="T476" i="6"/>
  <c r="P476" i="6"/>
  <c r="L476" i="6"/>
  <c r="X476" i="6"/>
  <c r="T475" i="6"/>
  <c r="Y507" i="6"/>
  <c r="X325" i="6"/>
  <c r="X331" i="6"/>
  <c r="X341" i="6"/>
  <c r="X353" i="6"/>
  <c r="P363" i="6"/>
  <c r="X365" i="6"/>
  <c r="T370" i="6"/>
  <c r="P370" i="6"/>
  <c r="Q369" i="6" s="1"/>
  <c r="L370" i="6"/>
  <c r="T369" i="6"/>
  <c r="L372" i="6"/>
  <c r="M371" i="6" s="1"/>
  <c r="X372" i="6"/>
  <c r="Y371" i="6" s="1"/>
  <c r="T372" i="6"/>
  <c r="T382" i="6"/>
  <c r="P382" i="6"/>
  <c r="Q381" i="6" s="1"/>
  <c r="L382" i="6"/>
  <c r="T381" i="6"/>
  <c r="L384" i="6"/>
  <c r="M383" i="6" s="1"/>
  <c r="X384" i="6"/>
  <c r="Y383" i="6" s="1"/>
  <c r="T384" i="6"/>
  <c r="X386" i="6"/>
  <c r="P386" i="6"/>
  <c r="L386" i="6"/>
  <c r="O385" i="6"/>
  <c r="P385" i="6" s="1"/>
  <c r="P387" i="6"/>
  <c r="T392" i="6"/>
  <c r="P392" i="6"/>
  <c r="Q391" i="6" s="1"/>
  <c r="L391" i="6"/>
  <c r="L392" i="6"/>
  <c r="T391" i="6"/>
  <c r="X397" i="6"/>
  <c r="Y397" i="6" s="1"/>
  <c r="M399" i="6"/>
  <c r="J407" i="6"/>
  <c r="E405" i="6"/>
  <c r="W413" i="6"/>
  <c r="X413" i="6" s="1"/>
  <c r="T416" i="6"/>
  <c r="P416" i="6"/>
  <c r="L415" i="6"/>
  <c r="L416" i="6"/>
  <c r="T415" i="6"/>
  <c r="P419" i="6"/>
  <c r="X429" i="6"/>
  <c r="Y429" i="6" s="1"/>
  <c r="M431" i="6"/>
  <c r="O435" i="6"/>
  <c r="P437" i="6"/>
  <c r="T444" i="6"/>
  <c r="P444" i="6"/>
  <c r="L444" i="6"/>
  <c r="X444" i="6"/>
  <c r="T443" i="6"/>
  <c r="W357" i="6"/>
  <c r="X357" i="6" s="1"/>
  <c r="T360" i="6"/>
  <c r="U359" i="6" s="1"/>
  <c r="P360" i="6"/>
  <c r="Q359" i="6" s="1"/>
  <c r="L360" i="6"/>
  <c r="L362" i="6"/>
  <c r="M361" i="6" s="1"/>
  <c r="X362" i="6"/>
  <c r="Y361" i="6" s="1"/>
  <c r="T362" i="6"/>
  <c r="U361" i="6" s="1"/>
  <c r="P365" i="6"/>
  <c r="L369" i="6"/>
  <c r="X369" i="6"/>
  <c r="Y369" i="6" s="1"/>
  <c r="T371" i="6"/>
  <c r="T374" i="6"/>
  <c r="P374" i="6"/>
  <c r="Q373" i="6" s="1"/>
  <c r="L374" i="6"/>
  <c r="M373" i="6" s="1"/>
  <c r="T373" i="6"/>
  <c r="L376" i="6"/>
  <c r="M375" i="6" s="1"/>
  <c r="X376" i="6"/>
  <c r="Y375" i="6" s="1"/>
  <c r="T376" i="6"/>
  <c r="U375" i="6" s="1"/>
  <c r="L381" i="6"/>
  <c r="X381" i="6"/>
  <c r="Y381" i="6" s="1"/>
  <c r="T383" i="6"/>
  <c r="T385" i="6"/>
  <c r="U385" i="6" s="1"/>
  <c r="X391" i="6"/>
  <c r="Y391" i="6" s="1"/>
  <c r="M393" i="6"/>
  <c r="O395" i="6"/>
  <c r="P395" i="6" s="1"/>
  <c r="P397" i="6"/>
  <c r="T402" i="6"/>
  <c r="P402" i="6"/>
  <c r="Q401" i="6" s="1"/>
  <c r="L401" i="6"/>
  <c r="L402" i="6"/>
  <c r="T401" i="6"/>
  <c r="W407" i="6"/>
  <c r="T410" i="6"/>
  <c r="P410" i="6"/>
  <c r="Q409" i="6" s="1"/>
  <c r="L409" i="6"/>
  <c r="L410" i="6"/>
  <c r="T409" i="6"/>
  <c r="X415" i="6"/>
  <c r="Y415" i="6" s="1"/>
  <c r="M417" i="6"/>
  <c r="W423" i="6"/>
  <c r="X423" i="6" s="1"/>
  <c r="T426" i="6"/>
  <c r="P426" i="6"/>
  <c r="Q425" i="6" s="1"/>
  <c r="L425" i="6"/>
  <c r="L426" i="6"/>
  <c r="T425" i="6"/>
  <c r="P429" i="6"/>
  <c r="X439" i="6"/>
  <c r="W435" i="6"/>
  <c r="Q449" i="6"/>
  <c r="L460" i="6"/>
  <c r="X460" i="6"/>
  <c r="T460" i="6"/>
  <c r="P460" i="6"/>
  <c r="L459" i="6"/>
  <c r="L478" i="6"/>
  <c r="X478" i="6"/>
  <c r="T478" i="6"/>
  <c r="P478" i="6"/>
  <c r="L477" i="6"/>
  <c r="X498" i="6"/>
  <c r="W490" i="6"/>
  <c r="T390" i="6"/>
  <c r="T394" i="6"/>
  <c r="T400" i="6"/>
  <c r="T404" i="6"/>
  <c r="T412" i="6"/>
  <c r="T418" i="6"/>
  <c r="T422" i="6"/>
  <c r="T428" i="6"/>
  <c r="T432" i="6"/>
  <c r="L441" i="6"/>
  <c r="M441" i="6" s="1"/>
  <c r="T442" i="6"/>
  <c r="L443" i="6"/>
  <c r="X443" i="6"/>
  <c r="T445" i="6"/>
  <c r="T448" i="6"/>
  <c r="P448" i="6"/>
  <c r="Q447" i="6" s="1"/>
  <c r="L448" i="6"/>
  <c r="M447" i="6" s="1"/>
  <c r="T447" i="6"/>
  <c r="L450" i="6"/>
  <c r="M449" i="6" s="1"/>
  <c r="X450" i="6"/>
  <c r="Y449" i="6" s="1"/>
  <c r="T450" i="6"/>
  <c r="U449" i="6" s="1"/>
  <c r="X452" i="6"/>
  <c r="O451" i="6"/>
  <c r="P451" i="6" s="1"/>
  <c r="P453" i="6"/>
  <c r="X455" i="6"/>
  <c r="L457" i="6"/>
  <c r="X457" i="6"/>
  <c r="T459" i="6"/>
  <c r="D461" i="6"/>
  <c r="J463" i="6"/>
  <c r="P464" i="6" s="1"/>
  <c r="E461" i="6"/>
  <c r="W463" i="6"/>
  <c r="T466" i="6"/>
  <c r="P466" i="6"/>
  <c r="L466" i="6"/>
  <c r="T465" i="6"/>
  <c r="L468" i="6"/>
  <c r="M467" i="6" s="1"/>
  <c r="P467" i="6"/>
  <c r="Q467" i="6" s="1"/>
  <c r="X468" i="6"/>
  <c r="Y467" i="6" s="1"/>
  <c r="T468" i="6"/>
  <c r="U467" i="6" s="1"/>
  <c r="X470" i="6"/>
  <c r="O469" i="6"/>
  <c r="P469" i="6" s="1"/>
  <c r="P471" i="6"/>
  <c r="X473" i="6"/>
  <c r="L475" i="6"/>
  <c r="X475" i="6"/>
  <c r="T477" i="6"/>
  <c r="J479" i="6"/>
  <c r="T479" i="6" s="1"/>
  <c r="W479" i="6"/>
  <c r="T482" i="6"/>
  <c r="P482" i="6"/>
  <c r="L482" i="6"/>
  <c r="T481" i="6"/>
  <c r="L484" i="6"/>
  <c r="M483" i="6" s="1"/>
  <c r="X484" i="6"/>
  <c r="Y483" i="6" s="1"/>
  <c r="T484" i="6"/>
  <c r="U483" i="6" s="1"/>
  <c r="J491" i="6"/>
  <c r="P492" i="6" s="1"/>
  <c r="E489" i="6"/>
  <c r="W491" i="6"/>
  <c r="T494" i="6"/>
  <c r="X493" i="6"/>
  <c r="Y493" i="6" s="1"/>
  <c r="P494" i="6"/>
  <c r="L494" i="6"/>
  <c r="T493" i="6"/>
  <c r="L496" i="6"/>
  <c r="M495" i="6" s="1"/>
  <c r="P495" i="6"/>
  <c r="Q495" i="6" s="1"/>
  <c r="X496" i="6"/>
  <c r="Y495" i="6" s="1"/>
  <c r="T496" i="6"/>
  <c r="U495" i="6" s="1"/>
  <c r="T389" i="6"/>
  <c r="X390" i="6"/>
  <c r="Y389" i="6" s="1"/>
  <c r="T393" i="6"/>
  <c r="X394" i="6"/>
  <c r="Y393" i="6" s="1"/>
  <c r="T399" i="6"/>
  <c r="X400" i="6"/>
  <c r="Y399" i="6" s="1"/>
  <c r="T403" i="6"/>
  <c r="X404" i="6"/>
  <c r="Y403" i="6" s="1"/>
  <c r="T411" i="6"/>
  <c r="X412" i="6"/>
  <c r="Y411" i="6" s="1"/>
  <c r="T417" i="6"/>
  <c r="X418" i="6"/>
  <c r="Y417" i="6" s="1"/>
  <c r="T421" i="6"/>
  <c r="X422" i="6"/>
  <c r="Y421" i="6" s="1"/>
  <c r="T427" i="6"/>
  <c r="X428" i="6"/>
  <c r="Y427" i="6" s="1"/>
  <c r="T431" i="6"/>
  <c r="X432" i="6"/>
  <c r="Y431" i="6" s="1"/>
  <c r="T438" i="6"/>
  <c r="P438" i="6"/>
  <c r="Q437" i="6" s="1"/>
  <c r="L438" i="6"/>
  <c r="T437" i="6"/>
  <c r="L440" i="6"/>
  <c r="M439" i="6" s="1"/>
  <c r="P439" i="6"/>
  <c r="Q439" i="6" s="1"/>
  <c r="X440" i="6"/>
  <c r="Y439" i="6" s="1"/>
  <c r="T440" i="6"/>
  <c r="X442" i="6"/>
  <c r="O441" i="6"/>
  <c r="P441" i="6" s="1"/>
  <c r="P443" i="6"/>
  <c r="X445" i="6"/>
  <c r="T451" i="6"/>
  <c r="P452" i="6"/>
  <c r="P457" i="6"/>
  <c r="X459" i="6"/>
  <c r="T469" i="6"/>
  <c r="P470" i="6"/>
  <c r="P475" i="6"/>
  <c r="X477" i="6"/>
  <c r="T486" i="6"/>
  <c r="P486" i="6"/>
  <c r="Q485" i="6" s="1"/>
  <c r="L486" i="6"/>
  <c r="T485" i="6"/>
  <c r="L488" i="6"/>
  <c r="M487" i="6" s="1"/>
  <c r="P487" i="6"/>
  <c r="Q487" i="6" s="1"/>
  <c r="X488" i="6"/>
  <c r="Y487" i="6" s="1"/>
  <c r="T488" i="6"/>
  <c r="P502" i="6"/>
  <c r="Q501" i="6" s="1"/>
  <c r="L502" i="6"/>
  <c r="X502" i="6"/>
  <c r="X501" i="6"/>
  <c r="P520" i="6"/>
  <c r="O518" i="6"/>
  <c r="P518" i="6" s="1"/>
  <c r="K519" i="6"/>
  <c r="L521" i="6"/>
  <c r="M521" i="6" s="1"/>
  <c r="K535" i="6"/>
  <c r="L535" i="6" s="1"/>
  <c r="L537" i="6"/>
  <c r="P560" i="6"/>
  <c r="X560" i="6"/>
  <c r="X559" i="6"/>
  <c r="L560" i="6"/>
  <c r="P559" i="6"/>
  <c r="T560" i="6"/>
  <c r="L437" i="6"/>
  <c r="X437" i="6"/>
  <c r="Y437" i="6" s="1"/>
  <c r="T439" i="6"/>
  <c r="T441" i="6"/>
  <c r="P442" i="6"/>
  <c r="P445" i="6"/>
  <c r="X451" i="6"/>
  <c r="T454" i="6"/>
  <c r="P454" i="6"/>
  <c r="Q453" i="6" s="1"/>
  <c r="L454" i="6"/>
  <c r="M453" i="6" s="1"/>
  <c r="T453" i="6"/>
  <c r="L456" i="6"/>
  <c r="M455" i="6" s="1"/>
  <c r="X456" i="6"/>
  <c r="T456" i="6"/>
  <c r="U455" i="6" s="1"/>
  <c r="P459" i="6"/>
  <c r="O463" i="6"/>
  <c r="P465" i="6"/>
  <c r="X469" i="6"/>
  <c r="T472" i="6"/>
  <c r="P472" i="6"/>
  <c r="L472" i="6"/>
  <c r="M471" i="6" s="1"/>
  <c r="T471" i="6"/>
  <c r="L474" i="6"/>
  <c r="M473" i="6" s="1"/>
  <c r="X474" i="6"/>
  <c r="T474" i="6"/>
  <c r="U473" i="6" s="1"/>
  <c r="P477" i="6"/>
  <c r="O479" i="6"/>
  <c r="P481" i="6"/>
  <c r="L485" i="6"/>
  <c r="X485" i="6"/>
  <c r="Y485" i="6" s="1"/>
  <c r="T487" i="6"/>
  <c r="O491" i="6"/>
  <c r="P493" i="6"/>
  <c r="T519" i="6"/>
  <c r="U519" i="6" s="1"/>
  <c r="S517" i="6"/>
  <c r="T517" i="6" s="1"/>
  <c r="T497" i="6"/>
  <c r="L498" i="6"/>
  <c r="X500" i="6"/>
  <c r="P500" i="6"/>
  <c r="P499" i="6"/>
  <c r="X499" i="6"/>
  <c r="L501" i="6"/>
  <c r="T501" i="6"/>
  <c r="U501" i="6" s="1"/>
  <c r="X504" i="6"/>
  <c r="T504" i="6"/>
  <c r="X503" i="6"/>
  <c r="P504" i="6"/>
  <c r="Q503" i="6" s="1"/>
  <c r="T503" i="6"/>
  <c r="P506" i="6"/>
  <c r="L506" i="6"/>
  <c r="P505" i="6"/>
  <c r="X506" i="6"/>
  <c r="T505" i="6"/>
  <c r="U505" i="6" s="1"/>
  <c r="X510" i="6"/>
  <c r="T510" i="6"/>
  <c r="X509" i="6"/>
  <c r="P510" i="6"/>
  <c r="Q509" i="6" s="1"/>
  <c r="T509" i="6"/>
  <c r="P512" i="6"/>
  <c r="L512" i="6"/>
  <c r="P511" i="6"/>
  <c r="X512" i="6"/>
  <c r="T511" i="6"/>
  <c r="U511" i="6" s="1"/>
  <c r="X514" i="6"/>
  <c r="T514" i="6"/>
  <c r="X513" i="6"/>
  <c r="P514" i="6"/>
  <c r="Q513" i="6" s="1"/>
  <c r="T513" i="6"/>
  <c r="P516" i="6"/>
  <c r="L516" i="6"/>
  <c r="P515" i="6"/>
  <c r="X516" i="6"/>
  <c r="T515" i="6"/>
  <c r="U515" i="6" s="1"/>
  <c r="P519" i="6"/>
  <c r="O517" i="6"/>
  <c r="P517" i="6" s="1"/>
  <c r="X526" i="6"/>
  <c r="Y525" i="6" s="1"/>
  <c r="X533" i="6"/>
  <c r="T536" i="6"/>
  <c r="L536" i="6"/>
  <c r="X535" i="6"/>
  <c r="X536" i="6"/>
  <c r="P535" i="6"/>
  <c r="X539" i="6"/>
  <c r="P544" i="6"/>
  <c r="Q543" i="6" s="1"/>
  <c r="T543" i="6"/>
  <c r="X544" i="6"/>
  <c r="X543" i="6"/>
  <c r="T544" i="6"/>
  <c r="O545" i="6"/>
  <c r="O546" i="6"/>
  <c r="E563" i="6"/>
  <c r="J563" i="6" s="1"/>
  <c r="T563" i="6" s="1"/>
  <c r="C545" i="6"/>
  <c r="L465" i="6"/>
  <c r="L481" i="6"/>
  <c r="L493" i="6"/>
  <c r="P498" i="6"/>
  <c r="Q497" i="6" s="1"/>
  <c r="L499" i="6"/>
  <c r="T499" i="6"/>
  <c r="L500" i="6"/>
  <c r="L503" i="6"/>
  <c r="M503" i="6" s="1"/>
  <c r="L505" i="6"/>
  <c r="S507" i="6"/>
  <c r="P508" i="6"/>
  <c r="Q507" i="6" s="1"/>
  <c r="K507" i="6"/>
  <c r="L507" i="6" s="1"/>
  <c r="M507" i="6" s="1"/>
  <c r="L509" i="6"/>
  <c r="M509" i="6" s="1"/>
  <c r="L511" i="6"/>
  <c r="L513" i="6"/>
  <c r="M513" i="6" s="1"/>
  <c r="L515" i="6"/>
  <c r="X519" i="6"/>
  <c r="X520" i="6"/>
  <c r="P521" i="6"/>
  <c r="L526" i="6"/>
  <c r="X528" i="6"/>
  <c r="T528" i="6"/>
  <c r="X527" i="6"/>
  <c r="P528" i="6"/>
  <c r="Q527" i="6" s="1"/>
  <c r="T527" i="6"/>
  <c r="P530" i="6"/>
  <c r="L529" i="6"/>
  <c r="L530" i="6"/>
  <c r="P529" i="6"/>
  <c r="X530" i="6"/>
  <c r="Y529" i="6" s="1"/>
  <c r="T529" i="6"/>
  <c r="U529" i="6" s="1"/>
  <c r="M531" i="6"/>
  <c r="M537" i="6"/>
  <c r="P556" i="6"/>
  <c r="X556" i="6"/>
  <c r="T556" i="6"/>
  <c r="U555" i="6" s="1"/>
  <c r="L556" i="6"/>
  <c r="P555" i="6"/>
  <c r="T557" i="6"/>
  <c r="S553" i="6"/>
  <c r="S573" i="6"/>
  <c r="K497" i="6"/>
  <c r="L497" i="6" s="1"/>
  <c r="T498" i="6"/>
  <c r="T500" i="6"/>
  <c r="X505" i="6"/>
  <c r="T508" i="6"/>
  <c r="X511" i="6"/>
  <c r="X515" i="6"/>
  <c r="X522" i="6"/>
  <c r="T522" i="6"/>
  <c r="X521" i="6"/>
  <c r="P522" i="6"/>
  <c r="T521" i="6"/>
  <c r="P524" i="6"/>
  <c r="L524" i="6"/>
  <c r="M523" i="6" s="1"/>
  <c r="P523" i="6"/>
  <c r="X524" i="6"/>
  <c r="Y523" i="6" s="1"/>
  <c r="T523" i="6"/>
  <c r="U523" i="6" s="1"/>
  <c r="T525" i="6"/>
  <c r="U525" i="6" s="1"/>
  <c r="P526" i="6"/>
  <c r="Q525" i="6" s="1"/>
  <c r="K525" i="6"/>
  <c r="L525" i="6" s="1"/>
  <c r="L527" i="6"/>
  <c r="M527" i="6" s="1"/>
  <c r="P534" i="6"/>
  <c r="L533" i="6"/>
  <c r="L534" i="6"/>
  <c r="P533" i="6"/>
  <c r="X534" i="6"/>
  <c r="T533" i="6"/>
  <c r="U533" i="6" s="1"/>
  <c r="T535" i="6"/>
  <c r="P536" i="6"/>
  <c r="P540" i="6"/>
  <c r="Q539" i="6" s="1"/>
  <c r="L539" i="6"/>
  <c r="L540" i="6"/>
  <c r="P539" i="6"/>
  <c r="X540" i="6"/>
  <c r="Y539" i="6" s="1"/>
  <c r="T539" i="6"/>
  <c r="U539" i="6" s="1"/>
  <c r="L544" i="6"/>
  <c r="J547" i="6"/>
  <c r="T548" i="6" s="1"/>
  <c r="E545" i="6"/>
  <c r="X558" i="6"/>
  <c r="P558" i="6"/>
  <c r="L558" i="6"/>
  <c r="T558" i="6"/>
  <c r="X557" i="6"/>
  <c r="T559" i="6"/>
  <c r="P532" i="6"/>
  <c r="Q531" i="6" s="1"/>
  <c r="P538" i="6"/>
  <c r="Q537" i="6" s="1"/>
  <c r="T541" i="6"/>
  <c r="U541" i="6" s="1"/>
  <c r="L542" i="6"/>
  <c r="M541" i="6" s="1"/>
  <c r="X550" i="6"/>
  <c r="T550" i="6"/>
  <c r="U549" i="6" s="1"/>
  <c r="P551" i="6"/>
  <c r="P553" i="6"/>
  <c r="P554" i="6"/>
  <c r="L555" i="6"/>
  <c r="K553" i="6"/>
  <c r="L557" i="6"/>
  <c r="L559" i="6"/>
  <c r="L564" i="6"/>
  <c r="P566" i="6"/>
  <c r="Q565" i="6" s="1"/>
  <c r="X566" i="6"/>
  <c r="Y565" i="6" s="1"/>
  <c r="L566" i="6"/>
  <c r="T566" i="6"/>
  <c r="M567" i="6"/>
  <c r="L582" i="6"/>
  <c r="P584" i="6"/>
  <c r="Q583" i="6" s="1"/>
  <c r="X584" i="6"/>
  <c r="Y583" i="6" s="1"/>
  <c r="L584" i="6"/>
  <c r="T584" i="6"/>
  <c r="L585" i="6"/>
  <c r="M585" i="6" s="1"/>
  <c r="K581" i="6"/>
  <c r="L581" i="6" s="1"/>
  <c r="X531" i="6"/>
  <c r="Y531" i="6" s="1"/>
  <c r="T532" i="6"/>
  <c r="X537" i="6"/>
  <c r="Y537" i="6" s="1"/>
  <c r="T538" i="6"/>
  <c r="Y541" i="6"/>
  <c r="P542" i="6"/>
  <c r="Q541" i="6" s="1"/>
  <c r="L543" i="6"/>
  <c r="W547" i="6"/>
  <c r="X549" i="6"/>
  <c r="P552" i="6"/>
  <c r="L552" i="6"/>
  <c r="M551" i="6" s="1"/>
  <c r="T554" i="6"/>
  <c r="K574" i="6"/>
  <c r="P578" i="6"/>
  <c r="Q577" i="6" s="1"/>
  <c r="X578" i="6"/>
  <c r="Y577" i="6" s="1"/>
  <c r="L578" i="6"/>
  <c r="T578" i="6"/>
  <c r="L579" i="6"/>
  <c r="M579" i="6" s="1"/>
  <c r="K575" i="6"/>
  <c r="X581" i="6"/>
  <c r="P581" i="6"/>
  <c r="P598" i="6"/>
  <c r="Q597" i="6" s="1"/>
  <c r="X598" i="6"/>
  <c r="Y597" i="6" s="1"/>
  <c r="L598" i="6"/>
  <c r="T598" i="6"/>
  <c r="M599" i="6"/>
  <c r="T531" i="6"/>
  <c r="T537" i="6"/>
  <c r="U551" i="6"/>
  <c r="X554" i="6"/>
  <c r="P557" i="6"/>
  <c r="J575" i="6"/>
  <c r="T575" i="6" s="1"/>
  <c r="E573" i="6"/>
  <c r="T581" i="6"/>
  <c r="T592" i="6"/>
  <c r="X555" i="6"/>
  <c r="Y561" i="6"/>
  <c r="P562" i="6"/>
  <c r="P570" i="6"/>
  <c r="Q569" i="6" s="1"/>
  <c r="X570" i="6"/>
  <c r="P569" i="6"/>
  <c r="X569" i="6"/>
  <c r="L571" i="6"/>
  <c r="T571" i="6"/>
  <c r="U571" i="6" s="1"/>
  <c r="L572" i="6"/>
  <c r="T582" i="6"/>
  <c r="U581" i="6" s="1"/>
  <c r="P588" i="6"/>
  <c r="X588" i="6"/>
  <c r="P587" i="6"/>
  <c r="X587" i="6"/>
  <c r="L589" i="6"/>
  <c r="T589" i="6"/>
  <c r="U589" i="6" s="1"/>
  <c r="L590" i="6"/>
  <c r="T591" i="6"/>
  <c r="L592" i="6"/>
  <c r="P594" i="6"/>
  <c r="X594" i="6"/>
  <c r="P593" i="6"/>
  <c r="X593" i="6"/>
  <c r="L595" i="6"/>
  <c r="T595" i="6"/>
  <c r="U595" i="6" s="1"/>
  <c r="L596" i="6"/>
  <c r="P561" i="6"/>
  <c r="T562" i="6"/>
  <c r="U561" i="6" s="1"/>
  <c r="X568" i="6"/>
  <c r="P568" i="6"/>
  <c r="P567" i="6"/>
  <c r="X567" i="6"/>
  <c r="L569" i="6"/>
  <c r="T569" i="6"/>
  <c r="U569" i="6" s="1"/>
  <c r="L570" i="6"/>
  <c r="O573" i="6"/>
  <c r="X580" i="6"/>
  <c r="P580" i="6"/>
  <c r="P579" i="6"/>
  <c r="X579" i="6"/>
  <c r="X582" i="6"/>
  <c r="X586" i="6"/>
  <c r="P586" i="6"/>
  <c r="P585" i="6"/>
  <c r="X585" i="6"/>
  <c r="L587" i="6"/>
  <c r="T587" i="6"/>
  <c r="U587" i="6" s="1"/>
  <c r="L588" i="6"/>
  <c r="K591" i="6"/>
  <c r="L591" i="6" s="1"/>
  <c r="P592" i="6"/>
  <c r="L593" i="6"/>
  <c r="T593" i="6"/>
  <c r="U593" i="6" s="1"/>
  <c r="L594" i="6"/>
  <c r="X600" i="6"/>
  <c r="P600" i="6"/>
  <c r="P599" i="6"/>
  <c r="X599" i="6"/>
  <c r="L565" i="6"/>
  <c r="T565" i="6"/>
  <c r="X572" i="6"/>
  <c r="P572" i="6"/>
  <c r="P571" i="6"/>
  <c r="X571" i="6"/>
  <c r="L577" i="6"/>
  <c r="T577" i="6"/>
  <c r="P582" i="6"/>
  <c r="L583" i="6"/>
  <c r="T583" i="6"/>
  <c r="X590" i="6"/>
  <c r="P590" i="6"/>
  <c r="P589" i="6"/>
  <c r="X589" i="6"/>
  <c r="X592" i="6"/>
  <c r="X596" i="6"/>
  <c r="P596" i="6"/>
  <c r="P595" i="6"/>
  <c r="X595" i="6"/>
  <c r="L597" i="6"/>
  <c r="T597" i="6"/>
  <c r="T172" i="5"/>
  <c r="L172" i="5"/>
  <c r="L48" i="5"/>
  <c r="T48" i="5"/>
  <c r="X48" i="5"/>
  <c r="T47" i="5"/>
  <c r="L47" i="5"/>
  <c r="J19" i="5"/>
  <c r="X20" i="5" s="1"/>
  <c r="P48" i="5"/>
  <c r="T144" i="5"/>
  <c r="L144" i="5"/>
  <c r="T18" i="5"/>
  <c r="P27" i="5"/>
  <c r="P28" i="5"/>
  <c r="T30" i="5"/>
  <c r="U29" i="5" s="1"/>
  <c r="H41" i="5"/>
  <c r="E43" i="5"/>
  <c r="D15" i="5"/>
  <c r="P47" i="5"/>
  <c r="E49" i="5"/>
  <c r="D21" i="5"/>
  <c r="T52" i="5"/>
  <c r="L52" i="5"/>
  <c r="P52" i="5"/>
  <c r="X54" i="5"/>
  <c r="X57" i="5"/>
  <c r="Y57" i="5" s="1"/>
  <c r="W29" i="5"/>
  <c r="X29" i="5" s="1"/>
  <c r="E59" i="5"/>
  <c r="D31" i="5"/>
  <c r="J77" i="5"/>
  <c r="X77" i="5" s="1"/>
  <c r="T84" i="5"/>
  <c r="L84" i="5"/>
  <c r="P84" i="5"/>
  <c r="X86" i="5"/>
  <c r="O87" i="5"/>
  <c r="O69" i="5" s="1"/>
  <c r="T90" i="5"/>
  <c r="L90" i="5"/>
  <c r="P90" i="5"/>
  <c r="Q89" i="5" s="1"/>
  <c r="X90" i="5"/>
  <c r="X94" i="5"/>
  <c r="T116" i="5"/>
  <c r="L116" i="5"/>
  <c r="L18" i="5"/>
  <c r="J25" i="5"/>
  <c r="T25" i="5" s="1"/>
  <c r="L27" i="5"/>
  <c r="T28" i="5"/>
  <c r="L30" i="5"/>
  <c r="O33" i="5"/>
  <c r="P33" i="5" s="1"/>
  <c r="W35" i="5"/>
  <c r="X35" i="5" s="1"/>
  <c r="D41" i="5"/>
  <c r="M45" i="5"/>
  <c r="X52" i="5"/>
  <c r="L53" i="5"/>
  <c r="P55" i="5"/>
  <c r="X55" i="5"/>
  <c r="Y55" i="5" s="1"/>
  <c r="W27" i="5"/>
  <c r="X27" i="5" s="1"/>
  <c r="Y27" i="5" s="1"/>
  <c r="L58" i="5"/>
  <c r="M57" i="5" s="1"/>
  <c r="T58" i="5"/>
  <c r="U57" i="5" s="1"/>
  <c r="P58" i="5"/>
  <c r="Q57" i="5" s="1"/>
  <c r="L64" i="5"/>
  <c r="M63" i="5" s="1"/>
  <c r="T64" i="5"/>
  <c r="U63" i="5" s="1"/>
  <c r="T66" i="5"/>
  <c r="U65" i="5" s="1"/>
  <c r="L66" i="5"/>
  <c r="M65" i="5" s="1"/>
  <c r="L68" i="5"/>
  <c r="M67" i="5" s="1"/>
  <c r="T68" i="5"/>
  <c r="U67" i="5" s="1"/>
  <c r="L82" i="5"/>
  <c r="M81" i="5" s="1"/>
  <c r="T82" i="5"/>
  <c r="U81" i="5" s="1"/>
  <c r="P82" i="5"/>
  <c r="X84" i="5"/>
  <c r="L85" i="5"/>
  <c r="L93" i="5"/>
  <c r="Y95" i="5"/>
  <c r="T112" i="5"/>
  <c r="L112" i="5"/>
  <c r="T111" i="5"/>
  <c r="X112" i="5"/>
  <c r="L111" i="5"/>
  <c r="P112" i="5"/>
  <c r="P111" i="5"/>
  <c r="O126" i="5"/>
  <c r="X161" i="5"/>
  <c r="X18" i="5"/>
  <c r="T27" i="5"/>
  <c r="L28" i="5"/>
  <c r="X30" i="5"/>
  <c r="P34" i="5"/>
  <c r="P35" i="5"/>
  <c r="P36" i="5"/>
  <c r="T38" i="5"/>
  <c r="L38" i="5"/>
  <c r="X37" i="5"/>
  <c r="P38" i="5"/>
  <c r="L51" i="5"/>
  <c r="T51" i="5"/>
  <c r="P53" i="5"/>
  <c r="X53" i="5"/>
  <c r="W25" i="5"/>
  <c r="T56" i="5"/>
  <c r="U55" i="5" s="1"/>
  <c r="L56" i="5"/>
  <c r="M55" i="5" s="1"/>
  <c r="P56" i="5"/>
  <c r="Q55" i="5" s="1"/>
  <c r="T74" i="5"/>
  <c r="L74" i="5"/>
  <c r="X74" i="5"/>
  <c r="Y73" i="5" s="1"/>
  <c r="T73" i="5"/>
  <c r="L73" i="5"/>
  <c r="L76" i="5"/>
  <c r="T76" i="5"/>
  <c r="X76" i="5"/>
  <c r="T75" i="5"/>
  <c r="L75" i="5"/>
  <c r="T80" i="5"/>
  <c r="L80" i="5"/>
  <c r="P80" i="5"/>
  <c r="L83" i="5"/>
  <c r="T83" i="5"/>
  <c r="L89" i="5"/>
  <c r="T89" i="5"/>
  <c r="L92" i="5"/>
  <c r="T92" i="5"/>
  <c r="P92" i="5"/>
  <c r="Q91" i="5" s="1"/>
  <c r="T91" i="5"/>
  <c r="L91" i="5"/>
  <c r="K99" i="5"/>
  <c r="L101" i="5"/>
  <c r="M101" i="5" s="1"/>
  <c r="X101" i="5"/>
  <c r="Y101" i="5" s="1"/>
  <c r="W99" i="5"/>
  <c r="L104" i="5"/>
  <c r="M103" i="5" s="1"/>
  <c r="X104" i="5"/>
  <c r="P104" i="5"/>
  <c r="T104" i="5"/>
  <c r="T103" i="5"/>
  <c r="S99" i="5"/>
  <c r="P144" i="5"/>
  <c r="T147" i="5"/>
  <c r="S143" i="5"/>
  <c r="T143" i="5" s="1"/>
  <c r="X162" i="5"/>
  <c r="P162" i="5"/>
  <c r="L161" i="5"/>
  <c r="T162" i="5"/>
  <c r="L162" i="5"/>
  <c r="X172" i="5"/>
  <c r="P173" i="5"/>
  <c r="O171" i="5"/>
  <c r="P171" i="5" s="1"/>
  <c r="L316" i="5"/>
  <c r="T316" i="5"/>
  <c r="P316" i="5"/>
  <c r="L315" i="5"/>
  <c r="X315" i="5"/>
  <c r="X316" i="5"/>
  <c r="P17" i="5"/>
  <c r="Q17" i="5" s="1"/>
  <c r="P29" i="5"/>
  <c r="Q29" i="5" s="1"/>
  <c r="T33" i="5"/>
  <c r="H13" i="5"/>
  <c r="P45" i="5"/>
  <c r="O43" i="5"/>
  <c r="X45" i="5"/>
  <c r="Y45" i="5" s="1"/>
  <c r="W43" i="5"/>
  <c r="W17" i="5"/>
  <c r="X17" i="5" s="1"/>
  <c r="X47" i="5"/>
  <c r="W19" i="5"/>
  <c r="P51" i="5"/>
  <c r="O49" i="5"/>
  <c r="X51" i="5"/>
  <c r="W49" i="5"/>
  <c r="W23" i="5"/>
  <c r="L54" i="5"/>
  <c r="T54" i="5"/>
  <c r="U53" i="5" s="1"/>
  <c r="P54" i="5"/>
  <c r="L86" i="5"/>
  <c r="T86" i="5"/>
  <c r="U85" i="5" s="1"/>
  <c r="P86" i="5"/>
  <c r="X89" i="5"/>
  <c r="W87" i="5"/>
  <c r="W69" i="5" s="1"/>
  <c r="T94" i="5"/>
  <c r="U93" i="5" s="1"/>
  <c r="L94" i="5"/>
  <c r="P94" i="5"/>
  <c r="W98" i="5"/>
  <c r="P101" i="5"/>
  <c r="O99" i="5"/>
  <c r="X145" i="5"/>
  <c r="Y145" i="5" s="1"/>
  <c r="W143" i="5"/>
  <c r="X143" i="5" s="1"/>
  <c r="L148" i="5"/>
  <c r="P148" i="5"/>
  <c r="X148" i="5"/>
  <c r="T148" i="5"/>
  <c r="L147" i="5"/>
  <c r="O181" i="5"/>
  <c r="E265" i="5"/>
  <c r="J267" i="5"/>
  <c r="T274" i="5"/>
  <c r="L274" i="5"/>
  <c r="X274" i="5"/>
  <c r="P274" i="5"/>
  <c r="T106" i="5"/>
  <c r="L106" i="5"/>
  <c r="X105" i="5"/>
  <c r="Y105" i="5" s="1"/>
  <c r="P106" i="5"/>
  <c r="X116" i="5"/>
  <c r="P117" i="5"/>
  <c r="O115" i="5"/>
  <c r="P115" i="5" s="1"/>
  <c r="Q115" i="5" s="1"/>
  <c r="X117" i="5"/>
  <c r="Y117" i="5" s="1"/>
  <c r="W115" i="5"/>
  <c r="X115" i="5" s="1"/>
  <c r="L120" i="5"/>
  <c r="M119" i="5" s="1"/>
  <c r="X120" i="5"/>
  <c r="Y119" i="5" s="1"/>
  <c r="P120" i="5"/>
  <c r="T120" i="5"/>
  <c r="T119" i="5"/>
  <c r="S115" i="5"/>
  <c r="U121" i="5"/>
  <c r="W126" i="5"/>
  <c r="P129" i="5"/>
  <c r="O127" i="5"/>
  <c r="X129" i="5"/>
  <c r="Y129" i="5" s="1"/>
  <c r="W127" i="5"/>
  <c r="L132" i="5"/>
  <c r="M131" i="5" s="1"/>
  <c r="P132" i="5"/>
  <c r="X132" i="5"/>
  <c r="Y131" i="5" s="1"/>
  <c r="T132" i="5"/>
  <c r="T131" i="5"/>
  <c r="S127" i="5"/>
  <c r="X133" i="5"/>
  <c r="X144" i="5"/>
  <c r="P145" i="5"/>
  <c r="O143" i="5"/>
  <c r="P143" i="5" s="1"/>
  <c r="L204" i="5"/>
  <c r="P204" i="5"/>
  <c r="T204" i="5"/>
  <c r="L203" i="5"/>
  <c r="P246" i="5"/>
  <c r="T271" i="5"/>
  <c r="S267" i="5"/>
  <c r="W395" i="5"/>
  <c r="X397" i="5"/>
  <c r="S395" i="5"/>
  <c r="T399" i="5"/>
  <c r="P37" i="5"/>
  <c r="P46" i="5"/>
  <c r="P63" i="5"/>
  <c r="Q63" i="5" s="1"/>
  <c r="X63" i="5"/>
  <c r="Y63" i="5" s="1"/>
  <c r="P65" i="5"/>
  <c r="Q65" i="5" s="1"/>
  <c r="X65" i="5"/>
  <c r="Y65" i="5" s="1"/>
  <c r="P67" i="5"/>
  <c r="Q67" i="5" s="1"/>
  <c r="X67" i="5"/>
  <c r="Y67" i="5" s="1"/>
  <c r="P73" i="5"/>
  <c r="Q73" i="5" s="1"/>
  <c r="X75" i="5"/>
  <c r="P77" i="5"/>
  <c r="P93" i="5"/>
  <c r="X93" i="5"/>
  <c r="L96" i="5"/>
  <c r="M95" i="5" s="1"/>
  <c r="T96" i="5"/>
  <c r="U95" i="5" s="1"/>
  <c r="P96" i="5"/>
  <c r="Q95" i="5" s="1"/>
  <c r="O98" i="5"/>
  <c r="P103" i="5"/>
  <c r="L105" i="5"/>
  <c r="L110" i="5"/>
  <c r="L109" i="5"/>
  <c r="T110" i="5"/>
  <c r="X110" i="5"/>
  <c r="Y109" i="5" s="1"/>
  <c r="T109" i="5"/>
  <c r="F125" i="5"/>
  <c r="X134" i="5"/>
  <c r="P134" i="5"/>
  <c r="Q133" i="5" s="1"/>
  <c r="T134" i="5"/>
  <c r="U133" i="5" s="1"/>
  <c r="O154" i="5"/>
  <c r="T175" i="5"/>
  <c r="S171" i="5"/>
  <c r="T171" i="5" s="1"/>
  <c r="J211" i="5"/>
  <c r="X212" i="5" s="1"/>
  <c r="K239" i="5"/>
  <c r="L241" i="5"/>
  <c r="T246" i="5"/>
  <c r="L246" i="5"/>
  <c r="P245" i="5"/>
  <c r="X245" i="5"/>
  <c r="P257" i="5"/>
  <c r="O255" i="5"/>
  <c r="L272" i="5"/>
  <c r="X272" i="5"/>
  <c r="T272" i="5"/>
  <c r="P272" i="5"/>
  <c r="L271" i="5"/>
  <c r="L300" i="5"/>
  <c r="P300" i="5"/>
  <c r="L299" i="5"/>
  <c r="X300" i="5"/>
  <c r="T300" i="5"/>
  <c r="X299" i="5"/>
  <c r="W295" i="5"/>
  <c r="L306" i="5"/>
  <c r="T306" i="5"/>
  <c r="P306" i="5"/>
  <c r="L305" i="5"/>
  <c r="X306" i="5"/>
  <c r="X305" i="5"/>
  <c r="L376" i="5"/>
  <c r="L375" i="5"/>
  <c r="X376" i="5"/>
  <c r="T376" i="5"/>
  <c r="T375" i="5"/>
  <c r="P376" i="5"/>
  <c r="X375" i="5"/>
  <c r="X173" i="5"/>
  <c r="Y173" i="5" s="1"/>
  <c r="W171" i="5"/>
  <c r="X171" i="5" s="1"/>
  <c r="L176" i="5"/>
  <c r="X176" i="5"/>
  <c r="P176" i="5"/>
  <c r="T176" i="5"/>
  <c r="L175" i="5"/>
  <c r="X187" i="5"/>
  <c r="W183" i="5"/>
  <c r="T190" i="5"/>
  <c r="L190" i="5"/>
  <c r="X189" i="5"/>
  <c r="K189" i="5"/>
  <c r="L189" i="5" s="1"/>
  <c r="L191" i="5"/>
  <c r="W210" i="5"/>
  <c r="P213" i="5"/>
  <c r="O211" i="5"/>
  <c r="K267" i="5"/>
  <c r="L269" i="5"/>
  <c r="T332" i="5"/>
  <c r="X332" i="5"/>
  <c r="P332" i="5"/>
  <c r="T331" i="5"/>
  <c r="L332" i="5"/>
  <c r="M149" i="5"/>
  <c r="F153" i="5"/>
  <c r="W154" i="5"/>
  <c r="P157" i="5"/>
  <c r="O155" i="5"/>
  <c r="X157" i="5"/>
  <c r="Y157" i="5" s="1"/>
  <c r="W155" i="5"/>
  <c r="L160" i="5"/>
  <c r="M159" i="5" s="1"/>
  <c r="X160" i="5"/>
  <c r="P160" i="5"/>
  <c r="T159" i="5"/>
  <c r="S155" i="5"/>
  <c r="P161" i="5"/>
  <c r="P172" i="5"/>
  <c r="L188" i="5"/>
  <c r="M187" i="5" s="1"/>
  <c r="P188" i="5"/>
  <c r="T188" i="5"/>
  <c r="X188" i="5"/>
  <c r="L198" i="5"/>
  <c r="L197" i="5"/>
  <c r="X198" i="5"/>
  <c r="P198" i="5"/>
  <c r="X197" i="5"/>
  <c r="P199" i="5"/>
  <c r="X203" i="5"/>
  <c r="Y203" i="5" s="1"/>
  <c r="U205" i="5"/>
  <c r="L208" i="5"/>
  <c r="M207" i="5" s="1"/>
  <c r="X208" i="5"/>
  <c r="P208" i="5"/>
  <c r="Q207" i="5" s="1"/>
  <c r="T208" i="5"/>
  <c r="T211" i="5"/>
  <c r="L216" i="5"/>
  <c r="X216" i="5"/>
  <c r="T216" i="5"/>
  <c r="L215" i="5"/>
  <c r="T215" i="5"/>
  <c r="P219" i="5"/>
  <c r="Q219" i="5" s="1"/>
  <c r="O217" i="5"/>
  <c r="T222" i="5"/>
  <c r="U221" i="5" s="1"/>
  <c r="K227" i="5"/>
  <c r="L229" i="5"/>
  <c r="M229" i="5" s="1"/>
  <c r="X229" i="5"/>
  <c r="Y229" i="5" s="1"/>
  <c r="W227" i="5"/>
  <c r="X231" i="5"/>
  <c r="X246" i="5"/>
  <c r="Y245" i="5" s="1"/>
  <c r="L260" i="5"/>
  <c r="P260" i="5"/>
  <c r="Q259" i="5" s="1"/>
  <c r="L259" i="5"/>
  <c r="X260" i="5"/>
  <c r="T260" i="5"/>
  <c r="X259" i="5"/>
  <c r="W255" i="5"/>
  <c r="X255" i="5" s="1"/>
  <c r="P297" i="5"/>
  <c r="O295" i="5"/>
  <c r="P299" i="5"/>
  <c r="P331" i="5"/>
  <c r="T443" i="5"/>
  <c r="S441" i="5"/>
  <c r="T441" i="5" s="1"/>
  <c r="P588" i="5"/>
  <c r="X588" i="5"/>
  <c r="T588" i="5"/>
  <c r="P587" i="5"/>
  <c r="L588" i="5"/>
  <c r="P79" i="5"/>
  <c r="X79" i="5"/>
  <c r="P81" i="5"/>
  <c r="X81" i="5"/>
  <c r="Y81" i="5" s="1"/>
  <c r="P83" i="5"/>
  <c r="X83" i="5"/>
  <c r="P85" i="5"/>
  <c r="X85" i="5"/>
  <c r="E87" i="5"/>
  <c r="J87" i="5" s="1"/>
  <c r="E99" i="5"/>
  <c r="X103" i="5"/>
  <c r="T105" i="5"/>
  <c r="T108" i="5"/>
  <c r="X108" i="5"/>
  <c r="L108" i="5"/>
  <c r="M107" i="5" s="1"/>
  <c r="T107" i="5"/>
  <c r="P107" i="5"/>
  <c r="Q107" i="5" s="1"/>
  <c r="L114" i="5"/>
  <c r="T114" i="5"/>
  <c r="U113" i="5" s="1"/>
  <c r="L113" i="5"/>
  <c r="X113" i="5"/>
  <c r="Y113" i="5" s="1"/>
  <c r="K115" i="5"/>
  <c r="L115" i="5" s="1"/>
  <c r="K33" i="5"/>
  <c r="L33" i="5" s="1"/>
  <c r="L117" i="5"/>
  <c r="M117" i="5" s="1"/>
  <c r="P119" i="5"/>
  <c r="L124" i="5"/>
  <c r="M123" i="5" s="1"/>
  <c r="P124" i="5"/>
  <c r="Q123" i="5" s="1"/>
  <c r="X124" i="5"/>
  <c r="Y123" i="5" s="1"/>
  <c r="T123" i="5"/>
  <c r="U123" i="5" s="1"/>
  <c r="D125" i="5"/>
  <c r="E127" i="5"/>
  <c r="K127" i="5"/>
  <c r="L129" i="5"/>
  <c r="M129" i="5" s="1"/>
  <c r="P131" i="5"/>
  <c r="L138" i="5"/>
  <c r="T138" i="5"/>
  <c r="U137" i="5" s="1"/>
  <c r="L137" i="5"/>
  <c r="X137" i="5"/>
  <c r="Y137" i="5" s="1"/>
  <c r="T140" i="5"/>
  <c r="X140" i="5"/>
  <c r="L140" i="5"/>
  <c r="M139" i="5" s="1"/>
  <c r="T139" i="5"/>
  <c r="P139" i="5"/>
  <c r="Q139" i="5" s="1"/>
  <c r="T141" i="5"/>
  <c r="X147" i="5"/>
  <c r="U149" i="5"/>
  <c r="Y149" i="5"/>
  <c r="X159" i="5"/>
  <c r="T161" i="5"/>
  <c r="T164" i="5"/>
  <c r="X164" i="5"/>
  <c r="L164" i="5"/>
  <c r="M163" i="5" s="1"/>
  <c r="T163" i="5"/>
  <c r="P163" i="5"/>
  <c r="Q163" i="5" s="1"/>
  <c r="T165" i="5"/>
  <c r="L170" i="5"/>
  <c r="T170" i="5"/>
  <c r="U169" i="5" s="1"/>
  <c r="L169" i="5"/>
  <c r="X169" i="5"/>
  <c r="Y169" i="5" s="1"/>
  <c r="K171" i="5"/>
  <c r="L171" i="5" s="1"/>
  <c r="L173" i="5"/>
  <c r="M173" i="5" s="1"/>
  <c r="P175" i="5"/>
  <c r="L180" i="5"/>
  <c r="M179" i="5" s="1"/>
  <c r="P180" i="5"/>
  <c r="Q179" i="5" s="1"/>
  <c r="X180" i="5"/>
  <c r="Y179" i="5" s="1"/>
  <c r="T179" i="5"/>
  <c r="U179" i="5" s="1"/>
  <c r="D181" i="5"/>
  <c r="E183" i="5"/>
  <c r="K183" i="5"/>
  <c r="L185" i="5"/>
  <c r="M185" i="5" s="1"/>
  <c r="Q185" i="5"/>
  <c r="P189" i="5"/>
  <c r="P190" i="5"/>
  <c r="T198" i="5"/>
  <c r="U197" i="5" s="1"/>
  <c r="P200" i="5"/>
  <c r="T207" i="5"/>
  <c r="K211" i="5"/>
  <c r="L213" i="5"/>
  <c r="M213" i="5" s="1"/>
  <c r="X213" i="5"/>
  <c r="Y213" i="5" s="1"/>
  <c r="W211" i="5"/>
  <c r="X215" i="5"/>
  <c r="J217" i="5"/>
  <c r="T217" i="5" s="1"/>
  <c r="E209" i="5"/>
  <c r="P229" i="5"/>
  <c r="O227" i="5"/>
  <c r="L236" i="5"/>
  <c r="M235" i="5" s="1"/>
  <c r="P236" i="5"/>
  <c r="T236" i="5"/>
  <c r="X236" i="5"/>
  <c r="Y235" i="5" s="1"/>
  <c r="M241" i="5"/>
  <c r="L244" i="5"/>
  <c r="M243" i="5" s="1"/>
  <c r="P244" i="5"/>
  <c r="T244" i="5"/>
  <c r="X244" i="5"/>
  <c r="Y243" i="5" s="1"/>
  <c r="L254" i="5"/>
  <c r="L253" i="5"/>
  <c r="X254" i="5"/>
  <c r="T254" i="5"/>
  <c r="T253" i="5"/>
  <c r="T256" i="5"/>
  <c r="L256" i="5"/>
  <c r="Q279" i="5"/>
  <c r="P291" i="5"/>
  <c r="T304" i="5"/>
  <c r="L304" i="5"/>
  <c r="T303" i="5"/>
  <c r="X304" i="5"/>
  <c r="P304" i="5"/>
  <c r="P303" i="5"/>
  <c r="T305" i="5"/>
  <c r="T314" i="5"/>
  <c r="L314" i="5"/>
  <c r="T313" i="5"/>
  <c r="X314" i="5"/>
  <c r="P314" i="5"/>
  <c r="P313" i="5"/>
  <c r="L320" i="5"/>
  <c r="L319" i="5"/>
  <c r="X320" i="5"/>
  <c r="T320" i="5"/>
  <c r="T319" i="5"/>
  <c r="P320" i="5"/>
  <c r="X319" i="5"/>
  <c r="P335" i="5"/>
  <c r="O329" i="5"/>
  <c r="T358" i="5"/>
  <c r="L358" i="5"/>
  <c r="P358" i="5"/>
  <c r="O490" i="5"/>
  <c r="T494" i="5"/>
  <c r="L494" i="5"/>
  <c r="T493" i="5"/>
  <c r="P494" i="5"/>
  <c r="X494" i="5"/>
  <c r="P493" i="5"/>
  <c r="T136" i="5"/>
  <c r="L136" i="5"/>
  <c r="M135" i="5" s="1"/>
  <c r="T135" i="5"/>
  <c r="X136" i="5"/>
  <c r="P135" i="5"/>
  <c r="Q135" i="5" s="1"/>
  <c r="L142" i="5"/>
  <c r="L141" i="5"/>
  <c r="T142" i="5"/>
  <c r="X141" i="5"/>
  <c r="Y141" i="5" s="1"/>
  <c r="K143" i="5"/>
  <c r="L143" i="5" s="1"/>
  <c r="L145" i="5"/>
  <c r="M145" i="5" s="1"/>
  <c r="P147" i="5"/>
  <c r="L152" i="5"/>
  <c r="M151" i="5" s="1"/>
  <c r="X152" i="5"/>
  <c r="Y151" i="5" s="1"/>
  <c r="P152" i="5"/>
  <c r="Q151" i="5" s="1"/>
  <c r="T151" i="5"/>
  <c r="U151" i="5" s="1"/>
  <c r="E155" i="5"/>
  <c r="D153" i="5"/>
  <c r="K155" i="5"/>
  <c r="L157" i="5"/>
  <c r="M157" i="5" s="1"/>
  <c r="P159" i="5"/>
  <c r="T160" i="5"/>
  <c r="L166" i="5"/>
  <c r="L165" i="5"/>
  <c r="T166" i="5"/>
  <c r="X165" i="5"/>
  <c r="Y165" i="5" s="1"/>
  <c r="T168" i="5"/>
  <c r="L168" i="5"/>
  <c r="M167" i="5" s="1"/>
  <c r="T167" i="5"/>
  <c r="X168" i="5"/>
  <c r="P167" i="5"/>
  <c r="Q167" i="5" s="1"/>
  <c r="X175" i="5"/>
  <c r="U177" i="5"/>
  <c r="O182" i="5"/>
  <c r="X190" i="5"/>
  <c r="X199" i="5"/>
  <c r="T200" i="5"/>
  <c r="K199" i="5"/>
  <c r="L199" i="5" s="1"/>
  <c r="M199" i="5" s="1"/>
  <c r="L201" i="5"/>
  <c r="M201" i="5" s="1"/>
  <c r="L222" i="5"/>
  <c r="L221" i="5"/>
  <c r="X222" i="5"/>
  <c r="P222" i="5"/>
  <c r="X221" i="5"/>
  <c r="L232" i="5"/>
  <c r="X232" i="5"/>
  <c r="T232" i="5"/>
  <c r="L231" i="5"/>
  <c r="T231" i="5"/>
  <c r="T245" i="5"/>
  <c r="K245" i="5"/>
  <c r="L245" i="5" s="1"/>
  <c r="L247" i="5"/>
  <c r="Q253" i="5"/>
  <c r="L264" i="5"/>
  <c r="M263" i="5" s="1"/>
  <c r="X264" i="5"/>
  <c r="T264" i="5"/>
  <c r="P264" i="5"/>
  <c r="T263" i="5"/>
  <c r="T273" i="5"/>
  <c r="L278" i="5"/>
  <c r="L277" i="5"/>
  <c r="X278" i="5"/>
  <c r="Y277" i="5" s="1"/>
  <c r="T278" i="5"/>
  <c r="P278" i="5"/>
  <c r="T277" i="5"/>
  <c r="T284" i="5"/>
  <c r="L284" i="5"/>
  <c r="K283" i="5"/>
  <c r="L283" i="5" s="1"/>
  <c r="L285" i="5"/>
  <c r="M285" i="5" s="1"/>
  <c r="L288" i="5"/>
  <c r="M287" i="5" s="1"/>
  <c r="X288" i="5"/>
  <c r="T288" i="5"/>
  <c r="P288" i="5"/>
  <c r="T287" i="5"/>
  <c r="S283" i="5"/>
  <c r="T283" i="5" s="1"/>
  <c r="L292" i="5"/>
  <c r="P292" i="5"/>
  <c r="L291" i="5"/>
  <c r="X292" i="5"/>
  <c r="T292" i="5"/>
  <c r="X291" i="5"/>
  <c r="D293" i="5"/>
  <c r="E295" i="5"/>
  <c r="Y311" i="5"/>
  <c r="E329" i="5"/>
  <c r="J329" i="5" s="1"/>
  <c r="X330" i="5" s="1"/>
  <c r="D321" i="5"/>
  <c r="L338" i="5"/>
  <c r="X338" i="5"/>
  <c r="L337" i="5"/>
  <c r="T338" i="5"/>
  <c r="P338" i="5"/>
  <c r="T337" i="5"/>
  <c r="L362" i="5"/>
  <c r="X362" i="5"/>
  <c r="T362" i="5"/>
  <c r="L361" i="5"/>
  <c r="P362" i="5"/>
  <c r="X368" i="5"/>
  <c r="W350" i="5"/>
  <c r="W463" i="5"/>
  <c r="X465" i="5"/>
  <c r="P467" i="5"/>
  <c r="O463" i="5"/>
  <c r="P109" i="5"/>
  <c r="Q109" i="5" s="1"/>
  <c r="X111" i="5"/>
  <c r="P122" i="5"/>
  <c r="Q121" i="5" s="1"/>
  <c r="P130" i="5"/>
  <c r="K133" i="5"/>
  <c r="X135" i="5"/>
  <c r="P141" i="5"/>
  <c r="Q141" i="5" s="1"/>
  <c r="P146" i="5"/>
  <c r="P165" i="5"/>
  <c r="Q165" i="5" s="1"/>
  <c r="X167" i="5"/>
  <c r="P178" i="5"/>
  <c r="Q177" i="5" s="1"/>
  <c r="X185" i="5"/>
  <c r="Y185" i="5" s="1"/>
  <c r="P187" i="5"/>
  <c r="T192" i="5"/>
  <c r="L192" i="5"/>
  <c r="M191" i="5" s="1"/>
  <c r="T191" i="5"/>
  <c r="P191" i="5"/>
  <c r="Q191" i="5" s="1"/>
  <c r="X191" i="5"/>
  <c r="Y191" i="5" s="1"/>
  <c r="L194" i="5"/>
  <c r="M193" i="5" s="1"/>
  <c r="T194" i="5"/>
  <c r="U193" i="5" s="1"/>
  <c r="X194" i="5"/>
  <c r="Y193" i="5" s="1"/>
  <c r="L195" i="5"/>
  <c r="M195" i="5" s="1"/>
  <c r="T195" i="5"/>
  <c r="X201" i="5"/>
  <c r="Y201" i="5" s="1"/>
  <c r="P203" i="5"/>
  <c r="X207" i="5"/>
  <c r="U213" i="5"/>
  <c r="P215" i="5"/>
  <c r="Q215" i="5" s="1"/>
  <c r="L219" i="5"/>
  <c r="M219" i="5" s="1"/>
  <c r="T219" i="5"/>
  <c r="T224" i="5"/>
  <c r="L224" i="5"/>
  <c r="M223" i="5" s="1"/>
  <c r="T223" i="5"/>
  <c r="P223" i="5"/>
  <c r="Q223" i="5" s="1"/>
  <c r="X223" i="5"/>
  <c r="Y223" i="5" s="1"/>
  <c r="L226" i="5"/>
  <c r="M225" i="5" s="1"/>
  <c r="T226" i="5"/>
  <c r="U225" i="5" s="1"/>
  <c r="X226" i="5"/>
  <c r="Y225" i="5" s="1"/>
  <c r="T233" i="5"/>
  <c r="U233" i="5" s="1"/>
  <c r="P234" i="5"/>
  <c r="Q233" i="5" s="1"/>
  <c r="T235" i="5"/>
  <c r="D237" i="5"/>
  <c r="X241" i="5"/>
  <c r="Y241" i="5" s="1"/>
  <c r="P243" i="5"/>
  <c r="T248" i="5"/>
  <c r="L248" i="5"/>
  <c r="T247" i="5"/>
  <c r="P247" i="5"/>
  <c r="Q247" i="5" s="1"/>
  <c r="X247" i="5"/>
  <c r="Y247" i="5" s="1"/>
  <c r="L250" i="5"/>
  <c r="M249" i="5" s="1"/>
  <c r="T250" i="5"/>
  <c r="U249" i="5" s="1"/>
  <c r="X250" i="5"/>
  <c r="Y249" i="5" s="1"/>
  <c r="T259" i="5"/>
  <c r="Y261" i="5"/>
  <c r="W266" i="5"/>
  <c r="X268" i="5"/>
  <c r="X269" i="5"/>
  <c r="Y269" i="5" s="1"/>
  <c r="W267" i="5"/>
  <c r="X271" i="5"/>
  <c r="T280" i="5"/>
  <c r="L280" i="5"/>
  <c r="M279" i="5" s="1"/>
  <c r="T279" i="5"/>
  <c r="X280" i="5"/>
  <c r="L282" i="5"/>
  <c r="T282" i="5"/>
  <c r="P282" i="5"/>
  <c r="L281" i="5"/>
  <c r="T281" i="5"/>
  <c r="X284" i="5"/>
  <c r="X285" i="5"/>
  <c r="Y285" i="5" s="1"/>
  <c r="W283" i="5"/>
  <c r="X283" i="5" s="1"/>
  <c r="X287" i="5"/>
  <c r="O301" i="5"/>
  <c r="P301" i="5" s="1"/>
  <c r="P302" i="5"/>
  <c r="X313" i="5"/>
  <c r="T315" i="5"/>
  <c r="J323" i="5"/>
  <c r="T323" i="5" s="1"/>
  <c r="E321" i="5"/>
  <c r="L328" i="5"/>
  <c r="L327" i="5"/>
  <c r="X328" i="5"/>
  <c r="T328" i="5"/>
  <c r="T327" i="5"/>
  <c r="X327" i="5"/>
  <c r="X331" i="5"/>
  <c r="W329" i="5"/>
  <c r="X329" i="5" s="1"/>
  <c r="O339" i="5"/>
  <c r="P339" i="5" s="1"/>
  <c r="P341" i="5"/>
  <c r="L344" i="5"/>
  <c r="L343" i="5"/>
  <c r="P344" i="5"/>
  <c r="X344" i="5"/>
  <c r="Y343" i="5" s="1"/>
  <c r="T343" i="5"/>
  <c r="T344" i="5"/>
  <c r="T357" i="5"/>
  <c r="T361" i="5"/>
  <c r="L368" i="5"/>
  <c r="T511" i="5"/>
  <c r="S507" i="5"/>
  <c r="T507" i="5" s="1"/>
  <c r="P102" i="5"/>
  <c r="Q101" i="5" s="1"/>
  <c r="X107" i="5"/>
  <c r="P113" i="5"/>
  <c r="Q113" i="5" s="1"/>
  <c r="P118" i="5"/>
  <c r="P137" i="5"/>
  <c r="Q137" i="5" s="1"/>
  <c r="X139" i="5"/>
  <c r="P150" i="5"/>
  <c r="Q149" i="5" s="1"/>
  <c r="P158" i="5"/>
  <c r="X163" i="5"/>
  <c r="P169" i="5"/>
  <c r="Q169" i="5" s="1"/>
  <c r="P174" i="5"/>
  <c r="Q173" i="5" s="1"/>
  <c r="T187" i="5"/>
  <c r="S183" i="5"/>
  <c r="T196" i="5"/>
  <c r="X196" i="5"/>
  <c r="P197" i="5"/>
  <c r="X200" i="5"/>
  <c r="T203" i="5"/>
  <c r="S199" i="5"/>
  <c r="T199" i="5" s="1"/>
  <c r="M205" i="5"/>
  <c r="T220" i="5"/>
  <c r="X220" i="5"/>
  <c r="P221" i="5"/>
  <c r="P231" i="5"/>
  <c r="Q231" i="5" s="1"/>
  <c r="X233" i="5"/>
  <c r="Y233" i="5" s="1"/>
  <c r="P235" i="5"/>
  <c r="T243" i="5"/>
  <c r="S239" i="5"/>
  <c r="U251" i="5"/>
  <c r="X253" i="5"/>
  <c r="L255" i="5"/>
  <c r="X263" i="5"/>
  <c r="O266" i="5"/>
  <c r="P268" i="5"/>
  <c r="P284" i="5"/>
  <c r="T291" i="5"/>
  <c r="T299" i="5"/>
  <c r="L301" i="5"/>
  <c r="M325" i="5"/>
  <c r="X337" i="5"/>
  <c r="L366" i="5"/>
  <c r="P366" i="5"/>
  <c r="T366" i="5"/>
  <c r="L365" i="5"/>
  <c r="X366" i="5"/>
  <c r="Y365" i="5" s="1"/>
  <c r="O378" i="5"/>
  <c r="P390" i="5"/>
  <c r="X390" i="5"/>
  <c r="X389" i="5"/>
  <c r="L390" i="5"/>
  <c r="T389" i="5"/>
  <c r="T390" i="5"/>
  <c r="P389" i="5"/>
  <c r="P428" i="5"/>
  <c r="L428" i="5"/>
  <c r="X428" i="5"/>
  <c r="T427" i="5"/>
  <c r="T428" i="5"/>
  <c r="P427" i="5"/>
  <c r="X427" i="5"/>
  <c r="S434" i="5"/>
  <c r="P258" i="5"/>
  <c r="Q257" i="5" s="1"/>
  <c r="M275" i="5"/>
  <c r="P277" i="5"/>
  <c r="X279" i="5"/>
  <c r="P290" i="5"/>
  <c r="Q289" i="5" s="1"/>
  <c r="P298" i="5"/>
  <c r="Q297" i="5" s="1"/>
  <c r="X303" i="5"/>
  <c r="M307" i="5"/>
  <c r="L310" i="5"/>
  <c r="P310" i="5"/>
  <c r="Q309" i="5" s="1"/>
  <c r="P311" i="5"/>
  <c r="Q311" i="5" s="1"/>
  <c r="Q317" i="5"/>
  <c r="Q325" i="5"/>
  <c r="K329" i="5"/>
  <c r="L329" i="5" s="1"/>
  <c r="L331" i="5"/>
  <c r="L334" i="5"/>
  <c r="P334" i="5"/>
  <c r="Q333" i="5" s="1"/>
  <c r="P337" i="5"/>
  <c r="X340" i="5"/>
  <c r="P340" i="5"/>
  <c r="E349" i="5"/>
  <c r="X361" i="5"/>
  <c r="T364" i="5"/>
  <c r="P364" i="5"/>
  <c r="Q363" i="5" s="1"/>
  <c r="T363" i="5"/>
  <c r="L364" i="5"/>
  <c r="P368" i="5"/>
  <c r="J385" i="5"/>
  <c r="T385" i="5" s="1"/>
  <c r="W378" i="5"/>
  <c r="P400" i="5"/>
  <c r="T400" i="5"/>
  <c r="X400" i="5"/>
  <c r="L400" i="5"/>
  <c r="W406" i="5"/>
  <c r="X444" i="5"/>
  <c r="T444" i="5"/>
  <c r="U443" i="5" s="1"/>
  <c r="P444" i="5"/>
  <c r="P443" i="5"/>
  <c r="L444" i="5"/>
  <c r="P450" i="5"/>
  <c r="Q449" i="5" s="1"/>
  <c r="T450" i="5"/>
  <c r="X449" i="5"/>
  <c r="X450" i="5"/>
  <c r="L478" i="5"/>
  <c r="X478" i="5"/>
  <c r="T478" i="5"/>
  <c r="L477" i="5"/>
  <c r="P478" i="5"/>
  <c r="T550" i="5"/>
  <c r="L550" i="5"/>
  <c r="T549" i="5"/>
  <c r="X550" i="5"/>
  <c r="P550" i="5"/>
  <c r="P549" i="5"/>
  <c r="P252" i="5"/>
  <c r="Q251" i="5" s="1"/>
  <c r="X257" i="5"/>
  <c r="X258" i="5"/>
  <c r="M261" i="5"/>
  <c r="P263" i="5"/>
  <c r="M269" i="5"/>
  <c r="P271" i="5"/>
  <c r="O273" i="5"/>
  <c r="P273" i="5" s="1"/>
  <c r="W273" i="5"/>
  <c r="X273" i="5" s="1"/>
  <c r="P276" i="5"/>
  <c r="Q275" i="5" s="1"/>
  <c r="P287" i="5"/>
  <c r="X289" i="5"/>
  <c r="X290" i="5"/>
  <c r="K293" i="5"/>
  <c r="X297" i="5"/>
  <c r="X298" i="5"/>
  <c r="S301" i="5"/>
  <c r="L303" i="5"/>
  <c r="P308" i="5"/>
  <c r="Q307" i="5" s="1"/>
  <c r="T309" i="5"/>
  <c r="T310" i="5"/>
  <c r="L313" i="5"/>
  <c r="T318" i="5"/>
  <c r="U317" i="5" s="1"/>
  <c r="X318" i="5"/>
  <c r="P319" i="5"/>
  <c r="T326" i="5"/>
  <c r="U325" i="5" s="1"/>
  <c r="X326" i="5"/>
  <c r="P327" i="5"/>
  <c r="Q327" i="5" s="1"/>
  <c r="T333" i="5"/>
  <c r="S329" i="5"/>
  <c r="T334" i="5"/>
  <c r="M335" i="5"/>
  <c r="L339" i="5"/>
  <c r="X339" i="5"/>
  <c r="T342" i="5"/>
  <c r="X342" i="5"/>
  <c r="L342" i="5"/>
  <c r="T341" i="5"/>
  <c r="L341" i="5"/>
  <c r="P342" i="5"/>
  <c r="J351" i="5"/>
  <c r="L351" i="5" s="1"/>
  <c r="L353" i="5"/>
  <c r="K357" i="5"/>
  <c r="L357" i="5" s="1"/>
  <c r="L359" i="5"/>
  <c r="M359" i="5" s="1"/>
  <c r="L363" i="5"/>
  <c r="X364" i="5"/>
  <c r="Y363" i="5" s="1"/>
  <c r="T370" i="5"/>
  <c r="L370" i="5"/>
  <c r="T369" i="5"/>
  <c r="P370" i="5"/>
  <c r="Q369" i="5" s="1"/>
  <c r="X370" i="5"/>
  <c r="Y369" i="5" s="1"/>
  <c r="P384" i="5"/>
  <c r="Q383" i="5" s="1"/>
  <c r="X384" i="5"/>
  <c r="X383" i="5"/>
  <c r="L384" i="5"/>
  <c r="T383" i="5"/>
  <c r="U383" i="5" s="1"/>
  <c r="J395" i="5"/>
  <c r="P396" i="5" s="1"/>
  <c r="L399" i="5"/>
  <c r="K395" i="5"/>
  <c r="W407" i="5"/>
  <c r="X409" i="5"/>
  <c r="P418" i="5"/>
  <c r="T418" i="5"/>
  <c r="L418" i="5"/>
  <c r="X417" i="5"/>
  <c r="Y417" i="5" s="1"/>
  <c r="T417" i="5"/>
  <c r="O406" i="5"/>
  <c r="P424" i="5"/>
  <c r="W423" i="5"/>
  <c r="X423" i="5" s="1"/>
  <c r="X425" i="5"/>
  <c r="U439" i="5"/>
  <c r="T486" i="5"/>
  <c r="L486" i="5"/>
  <c r="T485" i="5"/>
  <c r="P486" i="5"/>
  <c r="P485" i="5"/>
  <c r="X486" i="5"/>
  <c r="P193" i="5"/>
  <c r="Q193" i="5" s="1"/>
  <c r="X195" i="5"/>
  <c r="P206" i="5"/>
  <c r="Q205" i="5" s="1"/>
  <c r="P214" i="5"/>
  <c r="Q213" i="5" s="1"/>
  <c r="K217" i="5"/>
  <c r="L217" i="5" s="1"/>
  <c r="X219" i="5"/>
  <c r="P225" i="5"/>
  <c r="Q225" i="5" s="1"/>
  <c r="P230" i="5"/>
  <c r="P249" i="5"/>
  <c r="Q249" i="5" s="1"/>
  <c r="X251" i="5"/>
  <c r="X252" i="5"/>
  <c r="S255" i="5"/>
  <c r="T255" i="5" s="1"/>
  <c r="L257" i="5"/>
  <c r="M257" i="5" s="1"/>
  <c r="P262" i="5"/>
  <c r="Q261" i="5" s="1"/>
  <c r="O267" i="5"/>
  <c r="P270" i="5"/>
  <c r="Q269" i="5" s="1"/>
  <c r="K273" i="5"/>
  <c r="L273" i="5" s="1"/>
  <c r="X275" i="5"/>
  <c r="X276" i="5"/>
  <c r="P281" i="5"/>
  <c r="O283" i="5"/>
  <c r="P283" i="5" s="1"/>
  <c r="P286" i="5"/>
  <c r="Q285" i="5" s="1"/>
  <c r="S295" i="5"/>
  <c r="L297" i="5"/>
  <c r="M297" i="5" s="1"/>
  <c r="P305" i="5"/>
  <c r="X307" i="5"/>
  <c r="X308" i="5"/>
  <c r="L309" i="5"/>
  <c r="X310" i="5"/>
  <c r="Y309" i="5" s="1"/>
  <c r="S311" i="5"/>
  <c r="T311" i="5" s="1"/>
  <c r="U311" i="5" s="1"/>
  <c r="W323" i="5"/>
  <c r="L333" i="5"/>
  <c r="X334" i="5"/>
  <c r="Y333" i="5" s="1"/>
  <c r="T340" i="5"/>
  <c r="P343" i="5"/>
  <c r="S349" i="5"/>
  <c r="O350" i="5"/>
  <c r="X358" i="5"/>
  <c r="P359" i="5"/>
  <c r="O357" i="5"/>
  <c r="P357" i="5" s="1"/>
  <c r="X359" i="5"/>
  <c r="Y359" i="5" s="1"/>
  <c r="W357" i="5"/>
  <c r="X357" i="5" s="1"/>
  <c r="P361" i="5"/>
  <c r="P365" i="5"/>
  <c r="P367" i="5"/>
  <c r="K367" i="5"/>
  <c r="L367" i="5" s="1"/>
  <c r="L369" i="5"/>
  <c r="L372" i="5"/>
  <c r="T372" i="5"/>
  <c r="U371" i="5" s="1"/>
  <c r="L371" i="5"/>
  <c r="X371" i="5"/>
  <c r="X372" i="5"/>
  <c r="M381" i="5"/>
  <c r="W385" i="5"/>
  <c r="P394" i="5"/>
  <c r="T394" i="5"/>
  <c r="L394" i="5"/>
  <c r="M393" i="5" s="1"/>
  <c r="X393" i="5"/>
  <c r="Y393" i="5" s="1"/>
  <c r="T393" i="5"/>
  <c r="X399" i="5"/>
  <c r="J413" i="5"/>
  <c r="X414" i="5" s="1"/>
  <c r="Q419" i="5"/>
  <c r="L450" i="5"/>
  <c r="P456" i="5"/>
  <c r="Q455" i="5" s="1"/>
  <c r="T456" i="5"/>
  <c r="U455" i="5" s="1"/>
  <c r="L456" i="5"/>
  <c r="X455" i="5"/>
  <c r="Y455" i="5" s="1"/>
  <c r="P460" i="5"/>
  <c r="Q459" i="5" s="1"/>
  <c r="X460" i="5"/>
  <c r="X459" i="5"/>
  <c r="T460" i="5"/>
  <c r="T459" i="5"/>
  <c r="L460" i="5"/>
  <c r="L474" i="5"/>
  <c r="P474" i="5"/>
  <c r="X474" i="5"/>
  <c r="L473" i="5"/>
  <c r="X473" i="5"/>
  <c r="T474" i="5"/>
  <c r="P477" i="5"/>
  <c r="L524" i="5"/>
  <c r="L523" i="5"/>
  <c r="P524" i="5"/>
  <c r="T524" i="5"/>
  <c r="X524" i="5"/>
  <c r="T523" i="5"/>
  <c r="U403" i="5"/>
  <c r="K406" i="5"/>
  <c r="X410" i="5"/>
  <c r="L410" i="5"/>
  <c r="P409" i="5"/>
  <c r="P410" i="5"/>
  <c r="L414" i="5"/>
  <c r="L417" i="5"/>
  <c r="X420" i="5"/>
  <c r="T420" i="5"/>
  <c r="T419" i="5"/>
  <c r="X426" i="5"/>
  <c r="P426" i="5"/>
  <c r="P425" i="5"/>
  <c r="L426" i="5"/>
  <c r="P432" i="5"/>
  <c r="Q431" i="5" s="1"/>
  <c r="L432" i="5"/>
  <c r="T432" i="5"/>
  <c r="T442" i="5"/>
  <c r="U441" i="5" s="1"/>
  <c r="L443" i="5"/>
  <c r="W441" i="5"/>
  <c r="X441" i="5" s="1"/>
  <c r="Y441" i="5" s="1"/>
  <c r="X443" i="5"/>
  <c r="P446" i="5"/>
  <c r="Q445" i="5" s="1"/>
  <c r="L446" i="5"/>
  <c r="T446" i="5"/>
  <c r="T445" i="5"/>
  <c r="X446" i="5"/>
  <c r="T449" i="5"/>
  <c r="X454" i="5"/>
  <c r="T454" i="5"/>
  <c r="P453" i="5"/>
  <c r="L454" i="5"/>
  <c r="L453" i="5"/>
  <c r="X453" i="5"/>
  <c r="W462" i="5"/>
  <c r="X471" i="5"/>
  <c r="W469" i="5"/>
  <c r="T477" i="5"/>
  <c r="T480" i="5"/>
  <c r="L480" i="5"/>
  <c r="L479" i="5"/>
  <c r="P480" i="5"/>
  <c r="X480" i="5"/>
  <c r="L485" i="5"/>
  <c r="J491" i="5"/>
  <c r="X491" i="5" s="1"/>
  <c r="L506" i="5"/>
  <c r="P506" i="5"/>
  <c r="L505" i="5"/>
  <c r="X506" i="5"/>
  <c r="L516" i="5"/>
  <c r="L515" i="5"/>
  <c r="P516" i="5"/>
  <c r="Q515" i="5" s="1"/>
  <c r="T516" i="5"/>
  <c r="X519" i="5"/>
  <c r="T522" i="5"/>
  <c r="X522" i="5"/>
  <c r="L522" i="5"/>
  <c r="T521" i="5"/>
  <c r="L521" i="5"/>
  <c r="K525" i="5"/>
  <c r="K517" i="5" s="1"/>
  <c r="L527" i="5"/>
  <c r="M527" i="5" s="1"/>
  <c r="E545" i="5"/>
  <c r="J547" i="5"/>
  <c r="X548" i="5" s="1"/>
  <c r="X549" i="5"/>
  <c r="Q373" i="5"/>
  <c r="G377" i="5"/>
  <c r="S378" i="5"/>
  <c r="M387" i="5"/>
  <c r="X392" i="5"/>
  <c r="Y391" i="5" s="1"/>
  <c r="L392" i="5"/>
  <c r="P392" i="5"/>
  <c r="Q391" i="5" s="1"/>
  <c r="P393" i="5"/>
  <c r="X398" i="5"/>
  <c r="Y397" i="5" s="1"/>
  <c r="L398" i="5"/>
  <c r="M397" i="5" s="1"/>
  <c r="T398" i="5"/>
  <c r="P397" i="5"/>
  <c r="C405" i="5"/>
  <c r="T410" i="5"/>
  <c r="P411" i="5"/>
  <c r="O407" i="5"/>
  <c r="S413" i="5"/>
  <c r="X416" i="5"/>
  <c r="L416" i="5"/>
  <c r="P416" i="5"/>
  <c r="Q415" i="5" s="1"/>
  <c r="X415" i="5"/>
  <c r="P417" i="5"/>
  <c r="O413" i="5"/>
  <c r="L419" i="5"/>
  <c r="X419" i="5"/>
  <c r="P422" i="5"/>
  <c r="Q421" i="5" s="1"/>
  <c r="L422" i="5"/>
  <c r="T422" i="5"/>
  <c r="T421" i="5"/>
  <c r="X422" i="5"/>
  <c r="Y421" i="5" s="1"/>
  <c r="L423" i="5"/>
  <c r="T426" i="5"/>
  <c r="L431" i="5"/>
  <c r="X432" i="5"/>
  <c r="Y431" i="5" s="1"/>
  <c r="E433" i="5"/>
  <c r="P437" i="5"/>
  <c r="L438" i="5"/>
  <c r="P440" i="5"/>
  <c r="L440" i="5"/>
  <c r="X440" i="5"/>
  <c r="P439" i="5"/>
  <c r="X439" i="5"/>
  <c r="L445" i="5"/>
  <c r="X448" i="5"/>
  <c r="T448" i="5"/>
  <c r="P447" i="5"/>
  <c r="L448" i="5"/>
  <c r="L447" i="5"/>
  <c r="X447" i="5"/>
  <c r="P454" i="5"/>
  <c r="U457" i="5"/>
  <c r="K462" i="5"/>
  <c r="X466" i="5"/>
  <c r="L466" i="5"/>
  <c r="P466" i="5"/>
  <c r="Q465" i="5" s="1"/>
  <c r="L468" i="5"/>
  <c r="X468" i="5"/>
  <c r="T467" i="5"/>
  <c r="U467" i="5" s="1"/>
  <c r="P471" i="5"/>
  <c r="O469" i="5"/>
  <c r="X493" i="5"/>
  <c r="T514" i="5"/>
  <c r="X514" i="5"/>
  <c r="L514" i="5"/>
  <c r="T513" i="5"/>
  <c r="L513" i="5"/>
  <c r="T515" i="5"/>
  <c r="X523" i="5"/>
  <c r="L530" i="5"/>
  <c r="P530" i="5"/>
  <c r="L529" i="5"/>
  <c r="T529" i="5"/>
  <c r="U529" i="5" s="1"/>
  <c r="S525" i="5"/>
  <c r="S517" i="5" s="1"/>
  <c r="M531" i="5"/>
  <c r="Q537" i="5"/>
  <c r="T346" i="5"/>
  <c r="L346" i="5"/>
  <c r="M345" i="5" s="1"/>
  <c r="T345" i="5"/>
  <c r="P345" i="5"/>
  <c r="Q345" i="5" s="1"/>
  <c r="X345" i="5"/>
  <c r="Y345" i="5" s="1"/>
  <c r="L348" i="5"/>
  <c r="M347" i="5" s="1"/>
  <c r="T348" i="5"/>
  <c r="U347" i="5" s="1"/>
  <c r="X348" i="5"/>
  <c r="Y347" i="5" s="1"/>
  <c r="T354" i="5"/>
  <c r="L354" i="5"/>
  <c r="M353" i="5" s="1"/>
  <c r="T353" i="5"/>
  <c r="P353" i="5"/>
  <c r="Q353" i="5" s="1"/>
  <c r="X353" i="5"/>
  <c r="Y353" i="5" s="1"/>
  <c r="L356" i="5"/>
  <c r="M355" i="5" s="1"/>
  <c r="T356" i="5"/>
  <c r="U355" i="5" s="1"/>
  <c r="X356" i="5"/>
  <c r="Y355" i="5" s="1"/>
  <c r="T365" i="5"/>
  <c r="T374" i="5"/>
  <c r="U373" i="5" s="1"/>
  <c r="X374" i="5"/>
  <c r="P375" i="5"/>
  <c r="C377" i="5"/>
  <c r="E379" i="5"/>
  <c r="O379" i="5"/>
  <c r="K385" i="5"/>
  <c r="L391" i="5"/>
  <c r="T392" i="5"/>
  <c r="P398" i="5"/>
  <c r="P401" i="5"/>
  <c r="Q401" i="5" s="1"/>
  <c r="L402" i="5"/>
  <c r="M401" i="5" s="1"/>
  <c r="P404" i="5"/>
  <c r="L404" i="5"/>
  <c r="M403" i="5" s="1"/>
  <c r="X404" i="5"/>
  <c r="P403" i="5"/>
  <c r="X403" i="5"/>
  <c r="F405" i="5"/>
  <c r="J407" i="5"/>
  <c r="X408" i="5" s="1"/>
  <c r="L409" i="5"/>
  <c r="P412" i="5"/>
  <c r="T412" i="5"/>
  <c r="T411" i="5"/>
  <c r="L412" i="5"/>
  <c r="L415" i="5"/>
  <c r="T416" i="5"/>
  <c r="L420" i="5"/>
  <c r="L421" i="5"/>
  <c r="P423" i="5"/>
  <c r="X430" i="5"/>
  <c r="T430" i="5"/>
  <c r="U429" i="5" s="1"/>
  <c r="P429" i="5"/>
  <c r="Q429" i="5" s="1"/>
  <c r="X429" i="5"/>
  <c r="L430" i="5"/>
  <c r="M429" i="5" s="1"/>
  <c r="J435" i="5"/>
  <c r="L436" i="5" s="1"/>
  <c r="L437" i="5"/>
  <c r="K435" i="5"/>
  <c r="T437" i="5"/>
  <c r="U437" i="5" s="1"/>
  <c r="P438" i="5"/>
  <c r="L439" i="5"/>
  <c r="O434" i="5"/>
  <c r="X445" i="5"/>
  <c r="P448" i="5"/>
  <c r="O451" i="5"/>
  <c r="L465" i="5"/>
  <c r="P468" i="5"/>
  <c r="Q467" i="5" s="1"/>
  <c r="E469" i="5"/>
  <c r="T473" i="5"/>
  <c r="S469" i="5"/>
  <c r="P479" i="5"/>
  <c r="L484" i="5"/>
  <c r="L483" i="5"/>
  <c r="X484" i="5"/>
  <c r="Y483" i="5" s="1"/>
  <c r="T484" i="5"/>
  <c r="T483" i="5"/>
  <c r="P499" i="5"/>
  <c r="O497" i="5"/>
  <c r="T508" i="5"/>
  <c r="U507" i="5" s="1"/>
  <c r="L508" i="5"/>
  <c r="X507" i="5"/>
  <c r="K507" i="5"/>
  <c r="L507" i="5" s="1"/>
  <c r="L509" i="5"/>
  <c r="X515" i="5"/>
  <c r="Y515" i="5" s="1"/>
  <c r="P522" i="5"/>
  <c r="P523" i="5"/>
  <c r="J525" i="5"/>
  <c r="P525" i="5" s="1"/>
  <c r="L540" i="5"/>
  <c r="L539" i="5"/>
  <c r="X540" i="5"/>
  <c r="T539" i="5"/>
  <c r="U539" i="5" s="1"/>
  <c r="T542" i="5"/>
  <c r="L542" i="5"/>
  <c r="M541" i="5" s="1"/>
  <c r="T541" i="5"/>
  <c r="X542" i="5"/>
  <c r="P542" i="5"/>
  <c r="Q541" i="5" s="1"/>
  <c r="T551" i="5"/>
  <c r="S547" i="5"/>
  <c r="P555" i="5"/>
  <c r="O553" i="5"/>
  <c r="O545" i="5" s="1"/>
  <c r="X555" i="5"/>
  <c r="Y555" i="5" s="1"/>
  <c r="W553" i="5"/>
  <c r="X558" i="5"/>
  <c r="P558" i="5"/>
  <c r="L558" i="5"/>
  <c r="M557" i="5" s="1"/>
  <c r="P557" i="5"/>
  <c r="X557" i="5"/>
  <c r="T558" i="5"/>
  <c r="X586" i="5"/>
  <c r="P586" i="5"/>
  <c r="L586" i="5"/>
  <c r="X585" i="5"/>
  <c r="T586" i="5"/>
  <c r="T587" i="5"/>
  <c r="P594" i="5"/>
  <c r="X594" i="5"/>
  <c r="T594" i="5"/>
  <c r="U593" i="5" s="1"/>
  <c r="L594" i="5"/>
  <c r="P593" i="5"/>
  <c r="L467" i="5"/>
  <c r="T472" i="5"/>
  <c r="X472" i="5"/>
  <c r="P472" i="5"/>
  <c r="P473" i="5"/>
  <c r="X477" i="5"/>
  <c r="T479" i="5"/>
  <c r="L488" i="5"/>
  <c r="T488" i="5"/>
  <c r="U487" i="5" s="1"/>
  <c r="L487" i="5"/>
  <c r="X487" i="5"/>
  <c r="Y487" i="5" s="1"/>
  <c r="K491" i="5"/>
  <c r="L493" i="5"/>
  <c r="L502" i="5"/>
  <c r="M501" i="5" s="1"/>
  <c r="X502" i="5"/>
  <c r="Y501" i="5" s="1"/>
  <c r="P502" i="5"/>
  <c r="Q503" i="5"/>
  <c r="T505" i="5"/>
  <c r="U505" i="5" s="1"/>
  <c r="O519" i="5"/>
  <c r="X529" i="5"/>
  <c r="Y529" i="5" s="1"/>
  <c r="T538" i="5"/>
  <c r="U537" i="5" s="1"/>
  <c r="X538" i="5"/>
  <c r="L544" i="5"/>
  <c r="M543" i="5" s="1"/>
  <c r="T544" i="5"/>
  <c r="P544" i="5"/>
  <c r="J553" i="5"/>
  <c r="T564" i="5"/>
  <c r="P584" i="5"/>
  <c r="X584" i="5"/>
  <c r="T584" i="5"/>
  <c r="L584" i="5"/>
  <c r="P583" i="5"/>
  <c r="P585" i="5"/>
  <c r="P315" i="5"/>
  <c r="X317" i="5"/>
  <c r="X325" i="5"/>
  <c r="P336" i="5"/>
  <c r="Q335" i="5" s="1"/>
  <c r="X341" i="5"/>
  <c r="P347" i="5"/>
  <c r="Q347" i="5" s="1"/>
  <c r="P355" i="5"/>
  <c r="Q355" i="5" s="1"/>
  <c r="P360" i="5"/>
  <c r="Q359" i="5" s="1"/>
  <c r="P371" i="5"/>
  <c r="Q371" i="5" s="1"/>
  <c r="X373" i="5"/>
  <c r="U381" i="5"/>
  <c r="L386" i="5"/>
  <c r="U387" i="5"/>
  <c r="P399" i="5"/>
  <c r="O395" i="5"/>
  <c r="X401" i="5"/>
  <c r="Y401" i="5" s="1"/>
  <c r="L411" i="5"/>
  <c r="T414" i="5"/>
  <c r="T424" i="5"/>
  <c r="L425" i="5"/>
  <c r="T425" i="5"/>
  <c r="L427" i="5"/>
  <c r="T431" i="5"/>
  <c r="C433" i="5"/>
  <c r="G433" i="5"/>
  <c r="W435" i="5"/>
  <c r="X437" i="5"/>
  <c r="Y437" i="5" s="1"/>
  <c r="T447" i="5"/>
  <c r="L449" i="5"/>
  <c r="L452" i="5"/>
  <c r="T453" i="5"/>
  <c r="S451" i="5"/>
  <c r="L455" i="5"/>
  <c r="K451" i="5"/>
  <c r="L451" i="5" s="1"/>
  <c r="X467" i="5"/>
  <c r="K469" i="5"/>
  <c r="L471" i="5"/>
  <c r="M471" i="5" s="1"/>
  <c r="T471" i="5"/>
  <c r="X479" i="5"/>
  <c r="X485" i="5"/>
  <c r="P488" i="5"/>
  <c r="X492" i="5"/>
  <c r="W490" i="5"/>
  <c r="L496" i="5"/>
  <c r="T496" i="5"/>
  <c r="U495" i="5" s="1"/>
  <c r="L495" i="5"/>
  <c r="X495" i="5"/>
  <c r="Y495" i="5" s="1"/>
  <c r="S497" i="5"/>
  <c r="L499" i="5"/>
  <c r="M499" i="5" s="1"/>
  <c r="X499" i="5"/>
  <c r="Y499" i="5" s="1"/>
  <c r="W497" i="5"/>
  <c r="T502" i="5"/>
  <c r="U501" i="5" s="1"/>
  <c r="X505" i="5"/>
  <c r="P507" i="5"/>
  <c r="X520" i="5"/>
  <c r="Y519" i="5" s="1"/>
  <c r="P520" i="5"/>
  <c r="T519" i="5"/>
  <c r="U519" i="5" s="1"/>
  <c r="P521" i="5"/>
  <c r="P527" i="5"/>
  <c r="Q527" i="5" s="1"/>
  <c r="U531" i="5"/>
  <c r="L534" i="5"/>
  <c r="M533" i="5" s="1"/>
  <c r="X534" i="5"/>
  <c r="P534" i="5"/>
  <c r="Q533" i="5" s="1"/>
  <c r="E535" i="5"/>
  <c r="L538" i="5"/>
  <c r="M537" i="5" s="1"/>
  <c r="X539" i="5"/>
  <c r="W535" i="5"/>
  <c r="X541" i="5"/>
  <c r="T543" i="5"/>
  <c r="X544" i="5"/>
  <c r="Y543" i="5" s="1"/>
  <c r="P548" i="5"/>
  <c r="L549" i="5"/>
  <c r="L552" i="5"/>
  <c r="M551" i="5" s="1"/>
  <c r="T552" i="5"/>
  <c r="P552" i="5"/>
  <c r="X575" i="5"/>
  <c r="O574" i="5"/>
  <c r="L583" i="5"/>
  <c r="K581" i="5"/>
  <c r="Y381" i="5"/>
  <c r="P382" i="5"/>
  <c r="Q381" i="5" s="1"/>
  <c r="L383" i="5"/>
  <c r="Y387" i="5"/>
  <c r="P388" i="5"/>
  <c r="Q387" i="5" s="1"/>
  <c r="L389" i="5"/>
  <c r="T391" i="5"/>
  <c r="T397" i="5"/>
  <c r="T409" i="5"/>
  <c r="T415" i="5"/>
  <c r="L424" i="5"/>
  <c r="L442" i="5"/>
  <c r="M441" i="5" s="1"/>
  <c r="T452" i="5"/>
  <c r="Y457" i="5"/>
  <c r="P458" i="5"/>
  <c r="Q457" i="5" s="1"/>
  <c r="L459" i="5"/>
  <c r="T465" i="5"/>
  <c r="U465" i="5" s="1"/>
  <c r="T482" i="5"/>
  <c r="U481" i="5" s="1"/>
  <c r="X482" i="5"/>
  <c r="P483" i="5"/>
  <c r="Q483" i="5" s="1"/>
  <c r="E489" i="5"/>
  <c r="I489" i="5"/>
  <c r="U499" i="5"/>
  <c r="P501" i="5"/>
  <c r="X503" i="5"/>
  <c r="Y503" i="5" s="1"/>
  <c r="P505" i="5"/>
  <c r="T510" i="5"/>
  <c r="L510" i="5"/>
  <c r="T509" i="5"/>
  <c r="P509" i="5"/>
  <c r="Q509" i="5" s="1"/>
  <c r="X509" i="5"/>
  <c r="Y509" i="5" s="1"/>
  <c r="L512" i="5"/>
  <c r="M511" i="5" s="1"/>
  <c r="T512" i="5"/>
  <c r="X512" i="5"/>
  <c r="Y511" i="5" s="1"/>
  <c r="X527" i="5"/>
  <c r="Y527" i="5" s="1"/>
  <c r="P529" i="5"/>
  <c r="X533" i="5"/>
  <c r="K553" i="5"/>
  <c r="M555" i="5"/>
  <c r="X564" i="5"/>
  <c r="X576" i="5"/>
  <c r="W574" i="5"/>
  <c r="X580" i="5"/>
  <c r="Y579" i="5" s="1"/>
  <c r="P580" i="5"/>
  <c r="Q579" i="5" s="1"/>
  <c r="L580" i="5"/>
  <c r="T579" i="5"/>
  <c r="U579" i="5" s="1"/>
  <c r="S575" i="5"/>
  <c r="T583" i="5"/>
  <c r="L585" i="5"/>
  <c r="X590" i="5"/>
  <c r="P590" i="5"/>
  <c r="Q589" i="5" s="1"/>
  <c r="L590" i="5"/>
  <c r="X589" i="5"/>
  <c r="T590" i="5"/>
  <c r="U589" i="5" s="1"/>
  <c r="U591" i="5"/>
  <c r="X596" i="5"/>
  <c r="Y595" i="5" s="1"/>
  <c r="P596" i="5"/>
  <c r="L596" i="5"/>
  <c r="M595" i="5" s="1"/>
  <c r="T596" i="5"/>
  <c r="T595" i="5"/>
  <c r="X600" i="5"/>
  <c r="P600" i="5"/>
  <c r="L599" i="5"/>
  <c r="L600" i="5"/>
  <c r="T600" i="5"/>
  <c r="U599" i="5" s="1"/>
  <c r="X599" i="5"/>
  <c r="P476" i="5"/>
  <c r="Q475" i="5" s="1"/>
  <c r="X481" i="5"/>
  <c r="P487" i="5"/>
  <c r="P495" i="5"/>
  <c r="Q495" i="5" s="1"/>
  <c r="P500" i="5"/>
  <c r="P511" i="5"/>
  <c r="Q511" i="5" s="1"/>
  <c r="X513" i="5"/>
  <c r="X521" i="5"/>
  <c r="P532" i="5"/>
  <c r="Q531" i="5" s="1"/>
  <c r="X537" i="5"/>
  <c r="P543" i="5"/>
  <c r="P551" i="5"/>
  <c r="P556" i="5"/>
  <c r="T563" i="5"/>
  <c r="P564" i="5"/>
  <c r="L565" i="5"/>
  <c r="M565" i="5" s="1"/>
  <c r="K563" i="5"/>
  <c r="L563" i="5" s="1"/>
  <c r="L576" i="5"/>
  <c r="P578" i="5"/>
  <c r="Q577" i="5" s="1"/>
  <c r="X578" i="5"/>
  <c r="Y577" i="5" s="1"/>
  <c r="T578" i="5"/>
  <c r="T577" i="5"/>
  <c r="T585" i="5"/>
  <c r="S581" i="5"/>
  <c r="L587" i="5"/>
  <c r="L589" i="5"/>
  <c r="Q591" i="5"/>
  <c r="L593" i="5"/>
  <c r="K591" i="5"/>
  <c r="L591" i="5" s="1"/>
  <c r="M591" i="5" s="1"/>
  <c r="P598" i="5"/>
  <c r="X598" i="5"/>
  <c r="Y597" i="5" s="1"/>
  <c r="T598" i="5"/>
  <c r="U597" i="5" s="1"/>
  <c r="L598" i="5"/>
  <c r="M597" i="5" s="1"/>
  <c r="P597" i="5"/>
  <c r="T557" i="5"/>
  <c r="P560" i="5"/>
  <c r="Q559" i="5" s="1"/>
  <c r="X560" i="5"/>
  <c r="T560" i="5"/>
  <c r="X559" i="5"/>
  <c r="T559" i="5"/>
  <c r="X562" i="5"/>
  <c r="Y561" i="5" s="1"/>
  <c r="P562" i="5"/>
  <c r="L562" i="5"/>
  <c r="M561" i="5" s="1"/>
  <c r="P561" i="5"/>
  <c r="T561" i="5"/>
  <c r="U561" i="5" s="1"/>
  <c r="P563" i="5"/>
  <c r="L564" i="5"/>
  <c r="P566" i="5"/>
  <c r="Q565" i="5" s="1"/>
  <c r="X566" i="5"/>
  <c r="Y565" i="5" s="1"/>
  <c r="T566" i="5"/>
  <c r="T565" i="5"/>
  <c r="X568" i="5"/>
  <c r="Y567" i="5" s="1"/>
  <c r="P568" i="5"/>
  <c r="L568" i="5"/>
  <c r="M567" i="5" s="1"/>
  <c r="P567" i="5"/>
  <c r="T567" i="5"/>
  <c r="U567" i="5" s="1"/>
  <c r="P570" i="5"/>
  <c r="Q569" i="5" s="1"/>
  <c r="X570" i="5"/>
  <c r="Y569" i="5" s="1"/>
  <c r="T570" i="5"/>
  <c r="T569" i="5"/>
  <c r="X572" i="5"/>
  <c r="Y571" i="5" s="1"/>
  <c r="P572" i="5"/>
  <c r="Q571" i="5" s="1"/>
  <c r="L572" i="5"/>
  <c r="M571" i="5" s="1"/>
  <c r="T571" i="5"/>
  <c r="U571" i="5" s="1"/>
  <c r="P576" i="5"/>
  <c r="L577" i="5"/>
  <c r="M577" i="5" s="1"/>
  <c r="K575" i="5"/>
  <c r="L579" i="5"/>
  <c r="W573" i="5"/>
  <c r="X587" i="5"/>
  <c r="X592" i="5"/>
  <c r="Y591" i="5" s="1"/>
  <c r="P595" i="5"/>
  <c r="P599" i="5"/>
  <c r="X583" i="5"/>
  <c r="X593" i="5"/>
  <c r="M19" i="4"/>
  <c r="M25" i="4"/>
  <c r="L59" i="4"/>
  <c r="U17" i="4"/>
  <c r="Y17" i="4"/>
  <c r="U19" i="4"/>
  <c r="Y19" i="4"/>
  <c r="L43" i="4"/>
  <c r="T43" i="4"/>
  <c r="T44" i="4"/>
  <c r="L45" i="4"/>
  <c r="X45" i="4"/>
  <c r="X46" i="4"/>
  <c r="T47" i="4"/>
  <c r="U47" i="4" s="1"/>
  <c r="L48" i="4"/>
  <c r="M47" i="4" s="1"/>
  <c r="T58" i="4"/>
  <c r="U57" i="4" s="1"/>
  <c r="X58" i="4"/>
  <c r="P57" i="4"/>
  <c r="Q57" i="4" s="1"/>
  <c r="X57" i="4"/>
  <c r="X60" i="4"/>
  <c r="X62" i="4"/>
  <c r="Y61" i="4" s="1"/>
  <c r="P65" i="4"/>
  <c r="T68" i="4"/>
  <c r="U67" i="4" s="1"/>
  <c r="X68" i="4"/>
  <c r="P67" i="4"/>
  <c r="Q67" i="4" s="1"/>
  <c r="X67" i="4"/>
  <c r="L73" i="4"/>
  <c r="L75" i="4"/>
  <c r="M75" i="4" s="1"/>
  <c r="X77" i="4"/>
  <c r="X78" i="4"/>
  <c r="P79" i="4"/>
  <c r="P81" i="4"/>
  <c r="P83" i="4"/>
  <c r="P85" i="4"/>
  <c r="P88" i="4"/>
  <c r="L89" i="4"/>
  <c r="L91" i="4"/>
  <c r="M91" i="4" s="1"/>
  <c r="L93" i="4"/>
  <c r="L95" i="4"/>
  <c r="M95" i="4" s="1"/>
  <c r="L101" i="4"/>
  <c r="L103" i="4"/>
  <c r="M103" i="4" s="1"/>
  <c r="X105" i="4"/>
  <c r="X106" i="4"/>
  <c r="P107" i="4"/>
  <c r="P109" i="4"/>
  <c r="P111" i="4"/>
  <c r="P113" i="4"/>
  <c r="P116" i="4"/>
  <c r="L117" i="4"/>
  <c r="L119" i="4"/>
  <c r="M119" i="4" s="1"/>
  <c r="L121" i="4"/>
  <c r="L123" i="4"/>
  <c r="M123" i="4" s="1"/>
  <c r="L129" i="4"/>
  <c r="L131" i="4"/>
  <c r="M131" i="4" s="1"/>
  <c r="X133" i="4"/>
  <c r="X134" i="4"/>
  <c r="Y133" i="4" s="1"/>
  <c r="P135" i="4"/>
  <c r="P137" i="4"/>
  <c r="P139" i="4"/>
  <c r="P141" i="4"/>
  <c r="P144" i="4"/>
  <c r="L145" i="4"/>
  <c r="L147" i="4"/>
  <c r="M147" i="4" s="1"/>
  <c r="L149" i="4"/>
  <c r="C153" i="4"/>
  <c r="X170" i="4"/>
  <c r="Y169" i="4" s="1"/>
  <c r="P170" i="4"/>
  <c r="Q169" i="4" s="1"/>
  <c r="T170" i="4"/>
  <c r="L170" i="4"/>
  <c r="X180" i="4"/>
  <c r="T180" i="4"/>
  <c r="U179" i="4" s="1"/>
  <c r="X179" i="4"/>
  <c r="P180" i="4"/>
  <c r="L180" i="4"/>
  <c r="P179" i="4"/>
  <c r="X204" i="4"/>
  <c r="T204" i="4"/>
  <c r="U203" i="4" s="1"/>
  <c r="X203" i="4"/>
  <c r="P204" i="4"/>
  <c r="L204" i="4"/>
  <c r="P203" i="4"/>
  <c r="T205" i="4"/>
  <c r="S211" i="4"/>
  <c r="T213" i="4"/>
  <c r="P234" i="4"/>
  <c r="L234" i="4"/>
  <c r="P233" i="4"/>
  <c r="X234" i="4"/>
  <c r="X233" i="4"/>
  <c r="T234" i="4"/>
  <c r="U233" i="4" s="1"/>
  <c r="T235" i="4"/>
  <c r="W255" i="4"/>
  <c r="X257" i="4"/>
  <c r="T23" i="4"/>
  <c r="P24" i="4"/>
  <c r="T25" i="4"/>
  <c r="U25" i="4" s="1"/>
  <c r="P26" i="4"/>
  <c r="T27" i="4"/>
  <c r="P28" i="4"/>
  <c r="T29" i="4"/>
  <c r="U29" i="4" s="1"/>
  <c r="P30" i="4"/>
  <c r="T33" i="4"/>
  <c r="U33" i="4" s="1"/>
  <c r="P34" i="4"/>
  <c r="Q33" i="4" s="1"/>
  <c r="T35" i="4"/>
  <c r="P36" i="4"/>
  <c r="Q35" i="4" s="1"/>
  <c r="T37" i="4"/>
  <c r="U37" i="4" s="1"/>
  <c r="P38" i="4"/>
  <c r="Q37" i="4" s="1"/>
  <c r="T39" i="4"/>
  <c r="U39" i="4" s="1"/>
  <c r="P40" i="4"/>
  <c r="Q39" i="4" s="1"/>
  <c r="L44" i="4"/>
  <c r="X44" i="4"/>
  <c r="T45" i="4"/>
  <c r="Y47" i="4"/>
  <c r="P48" i="4"/>
  <c r="Q47" i="4" s="1"/>
  <c r="E49" i="4"/>
  <c r="E41" i="4" s="1"/>
  <c r="O49" i="4"/>
  <c r="M57" i="4"/>
  <c r="P60" i="4"/>
  <c r="P61" i="4"/>
  <c r="O59" i="4"/>
  <c r="T64" i="4"/>
  <c r="U63" i="4" s="1"/>
  <c r="X64" i="4"/>
  <c r="P63" i="4"/>
  <c r="Q63" i="4" s="1"/>
  <c r="X63" i="4"/>
  <c r="L66" i="4"/>
  <c r="M65" i="4" s="1"/>
  <c r="P66" i="4"/>
  <c r="M67" i="4"/>
  <c r="E69" i="4"/>
  <c r="J71" i="4"/>
  <c r="P72" i="4" s="1"/>
  <c r="X73" i="4"/>
  <c r="X75" i="4"/>
  <c r="K77" i="4"/>
  <c r="L77" i="4" s="1"/>
  <c r="L78" i="4"/>
  <c r="L80" i="4"/>
  <c r="M79" i="4" s="1"/>
  <c r="X80" i="4"/>
  <c r="Y79" i="4" s="1"/>
  <c r="P80" i="4"/>
  <c r="S77" i="4"/>
  <c r="T79" i="4"/>
  <c r="U79" i="4" s="1"/>
  <c r="T82" i="4"/>
  <c r="P82" i="4"/>
  <c r="X82" i="4"/>
  <c r="Y81" i="4" s="1"/>
  <c r="T81" i="4"/>
  <c r="L84" i="4"/>
  <c r="M83" i="4" s="1"/>
  <c r="X84" i="4"/>
  <c r="Y83" i="4" s="1"/>
  <c r="P84" i="4"/>
  <c r="T83" i="4"/>
  <c r="U83" i="4" s="1"/>
  <c r="T86" i="4"/>
  <c r="P86" i="4"/>
  <c r="X86" i="4"/>
  <c r="Y85" i="4" s="1"/>
  <c r="T85" i="4"/>
  <c r="T88" i="4"/>
  <c r="X89" i="4"/>
  <c r="X91" i="4"/>
  <c r="X93" i="4"/>
  <c r="X95" i="4"/>
  <c r="E97" i="4"/>
  <c r="J99" i="4"/>
  <c r="J97" i="4" s="1"/>
  <c r="X97" i="4" s="1"/>
  <c r="X101" i="4"/>
  <c r="X103" i="4"/>
  <c r="K105" i="4"/>
  <c r="L105" i="4" s="1"/>
  <c r="L106" i="4"/>
  <c r="L108" i="4"/>
  <c r="M107" i="4" s="1"/>
  <c r="X108" i="4"/>
  <c r="Y107" i="4" s="1"/>
  <c r="P108" i="4"/>
  <c r="S105" i="4"/>
  <c r="T105" i="4" s="1"/>
  <c r="T107" i="4"/>
  <c r="U107" i="4" s="1"/>
  <c r="T110" i="4"/>
  <c r="U109" i="4" s="1"/>
  <c r="P110" i="4"/>
  <c r="X110" i="4"/>
  <c r="Y109" i="4" s="1"/>
  <c r="T109" i="4"/>
  <c r="L112" i="4"/>
  <c r="M111" i="4" s="1"/>
  <c r="X112" i="4"/>
  <c r="Y111" i="4" s="1"/>
  <c r="P112" i="4"/>
  <c r="T111" i="4"/>
  <c r="U111" i="4" s="1"/>
  <c r="T114" i="4"/>
  <c r="U113" i="4" s="1"/>
  <c r="P114" i="4"/>
  <c r="Q113" i="4" s="1"/>
  <c r="X114" i="4"/>
  <c r="Y113" i="4" s="1"/>
  <c r="T113" i="4"/>
  <c r="T116" i="4"/>
  <c r="X117" i="4"/>
  <c r="X119" i="4"/>
  <c r="X121" i="4"/>
  <c r="X123" i="4"/>
  <c r="E125" i="4"/>
  <c r="J127" i="4"/>
  <c r="J125" i="4" s="1"/>
  <c r="T126" i="4" s="1"/>
  <c r="X129" i="4"/>
  <c r="X131" i="4"/>
  <c r="K133" i="4"/>
  <c r="L133" i="4" s="1"/>
  <c r="L134" i="4"/>
  <c r="L136" i="4"/>
  <c r="M135" i="4" s="1"/>
  <c r="X136" i="4"/>
  <c r="Y135" i="4" s="1"/>
  <c r="P136" i="4"/>
  <c r="S133" i="4"/>
  <c r="T133" i="4" s="1"/>
  <c r="T135" i="4"/>
  <c r="U135" i="4" s="1"/>
  <c r="T138" i="4"/>
  <c r="U137" i="4" s="1"/>
  <c r="P138" i="4"/>
  <c r="X138" i="4"/>
  <c r="Y137" i="4" s="1"/>
  <c r="T137" i="4"/>
  <c r="L140" i="4"/>
  <c r="M139" i="4" s="1"/>
  <c r="X140" i="4"/>
  <c r="Y139" i="4" s="1"/>
  <c r="P140" i="4"/>
  <c r="T139" i="4"/>
  <c r="U139" i="4" s="1"/>
  <c r="T142" i="4"/>
  <c r="U141" i="4" s="1"/>
  <c r="P142" i="4"/>
  <c r="X142" i="4"/>
  <c r="Y141" i="4" s="1"/>
  <c r="T141" i="4"/>
  <c r="T144" i="4"/>
  <c r="X145" i="4"/>
  <c r="X147" i="4"/>
  <c r="X149" i="4"/>
  <c r="Y149" i="4" s="1"/>
  <c r="K153" i="4"/>
  <c r="P162" i="4"/>
  <c r="L163" i="4"/>
  <c r="M163" i="4" s="1"/>
  <c r="K161" i="4"/>
  <c r="L161" i="4" s="1"/>
  <c r="K182" i="4"/>
  <c r="P206" i="4"/>
  <c r="L206" i="4"/>
  <c r="P205" i="4"/>
  <c r="X206" i="4"/>
  <c r="X205" i="4"/>
  <c r="T206" i="4"/>
  <c r="T207" i="4"/>
  <c r="K210" i="4"/>
  <c r="P214" i="4"/>
  <c r="L214" i="4"/>
  <c r="P213" i="4"/>
  <c r="X214" i="4"/>
  <c r="X213" i="4"/>
  <c r="T214" i="4"/>
  <c r="T215" i="4"/>
  <c r="S227" i="4"/>
  <c r="T229" i="4"/>
  <c r="X236" i="4"/>
  <c r="T236" i="4"/>
  <c r="U235" i="4" s="1"/>
  <c r="X235" i="4"/>
  <c r="P236" i="4"/>
  <c r="L236" i="4"/>
  <c r="P235" i="4"/>
  <c r="J239" i="4"/>
  <c r="P240" i="4" s="1"/>
  <c r="E237" i="4"/>
  <c r="J267" i="4"/>
  <c r="O311" i="4"/>
  <c r="P311" i="4" s="1"/>
  <c r="P44" i="4"/>
  <c r="L46" i="4"/>
  <c r="M45" i="4" s="1"/>
  <c r="K49" i="4"/>
  <c r="X59" i="4"/>
  <c r="L62" i="4"/>
  <c r="M61" i="4" s="1"/>
  <c r="P62" i="4"/>
  <c r="Q61" i="4" s="1"/>
  <c r="T59" i="4"/>
  <c r="U59" i="4" s="1"/>
  <c r="M63" i="4"/>
  <c r="U65" i="4"/>
  <c r="X71" i="4"/>
  <c r="X72" i="4"/>
  <c r="P73" i="4"/>
  <c r="P75" i="4"/>
  <c r="P78" i="4"/>
  <c r="Y87" i="4"/>
  <c r="P89" i="4"/>
  <c r="P91" i="4"/>
  <c r="P93" i="4"/>
  <c r="P95" i="4"/>
  <c r="X99" i="4"/>
  <c r="P101" i="4"/>
  <c r="P103" i="4"/>
  <c r="P106" i="4"/>
  <c r="P117" i="4"/>
  <c r="P119" i="4"/>
  <c r="P121" i="4"/>
  <c r="P123" i="4"/>
  <c r="X128" i="4"/>
  <c r="P129" i="4"/>
  <c r="P131" i="4"/>
  <c r="P134" i="4"/>
  <c r="Y143" i="4"/>
  <c r="P145" i="4"/>
  <c r="X161" i="4"/>
  <c r="P161" i="4"/>
  <c r="S199" i="4"/>
  <c r="T201" i="4"/>
  <c r="X208" i="4"/>
  <c r="T208" i="4"/>
  <c r="X207" i="4"/>
  <c r="P208" i="4"/>
  <c r="L208" i="4"/>
  <c r="P207" i="4"/>
  <c r="X216" i="4"/>
  <c r="T216" i="4"/>
  <c r="U215" i="4" s="1"/>
  <c r="X215" i="4"/>
  <c r="P216" i="4"/>
  <c r="L216" i="4"/>
  <c r="P215" i="4"/>
  <c r="P230" i="4"/>
  <c r="L230" i="4"/>
  <c r="P229" i="4"/>
  <c r="X230" i="4"/>
  <c r="X229" i="4"/>
  <c r="T230" i="4"/>
  <c r="W301" i="4"/>
  <c r="X301" i="4" s="1"/>
  <c r="X303" i="4"/>
  <c r="Q45" i="4"/>
  <c r="P45" i="4"/>
  <c r="T46" i="4"/>
  <c r="U61" i="4"/>
  <c r="L71" i="4"/>
  <c r="L72" i="4"/>
  <c r="L74" i="4"/>
  <c r="M73" i="4" s="1"/>
  <c r="X74" i="4"/>
  <c r="P74" i="4"/>
  <c r="S71" i="4"/>
  <c r="T73" i="4"/>
  <c r="U73" i="4" s="1"/>
  <c r="T76" i="4"/>
  <c r="P76" i="4"/>
  <c r="X76" i="4"/>
  <c r="T75" i="4"/>
  <c r="T78" i="4"/>
  <c r="M87" i="4"/>
  <c r="L90" i="4"/>
  <c r="X90" i="4"/>
  <c r="Y89" i="4" s="1"/>
  <c r="P90" i="4"/>
  <c r="S87" i="4"/>
  <c r="T89" i="4"/>
  <c r="U89" i="4" s="1"/>
  <c r="T92" i="4"/>
  <c r="U91" i="4" s="1"/>
  <c r="P92" i="4"/>
  <c r="X92" i="4"/>
  <c r="Y91" i="4" s="1"/>
  <c r="T91" i="4"/>
  <c r="L94" i="4"/>
  <c r="M93" i="4" s="1"/>
  <c r="X94" i="4"/>
  <c r="P94" i="4"/>
  <c r="Q93" i="4" s="1"/>
  <c r="T93" i="4"/>
  <c r="U93" i="4" s="1"/>
  <c r="T96" i="4"/>
  <c r="U95" i="4" s="1"/>
  <c r="P96" i="4"/>
  <c r="X96" i="4"/>
  <c r="T95" i="4"/>
  <c r="T98" i="4"/>
  <c r="L99" i="4"/>
  <c r="L100" i="4"/>
  <c r="L102" i="4"/>
  <c r="X102" i="4"/>
  <c r="Y101" i="4" s="1"/>
  <c r="P102" i="4"/>
  <c r="Q101" i="4" s="1"/>
  <c r="S99" i="4"/>
  <c r="T101" i="4"/>
  <c r="U101" i="4" s="1"/>
  <c r="T104" i="4"/>
  <c r="U103" i="4" s="1"/>
  <c r="P104" i="4"/>
  <c r="X104" i="4"/>
  <c r="T103" i="4"/>
  <c r="T106" i="4"/>
  <c r="U105" i="4" s="1"/>
  <c r="L118" i="4"/>
  <c r="M117" i="4" s="1"/>
  <c r="X118" i="4"/>
  <c r="Y117" i="4" s="1"/>
  <c r="P118" i="4"/>
  <c r="S115" i="4"/>
  <c r="T115" i="4" s="1"/>
  <c r="T117" i="4"/>
  <c r="U117" i="4" s="1"/>
  <c r="T120" i="4"/>
  <c r="P120" i="4"/>
  <c r="X120" i="4"/>
  <c r="T119" i="4"/>
  <c r="L122" i="4"/>
  <c r="M121" i="4" s="1"/>
  <c r="X122" i="4"/>
  <c r="P122" i="4"/>
  <c r="T121" i="4"/>
  <c r="U121" i="4" s="1"/>
  <c r="T124" i="4"/>
  <c r="P124" i="4"/>
  <c r="Q123" i="4" s="1"/>
  <c r="X124" i="4"/>
  <c r="T123" i="4"/>
  <c r="L127" i="4"/>
  <c r="L130" i="4"/>
  <c r="X130" i="4"/>
  <c r="Y129" i="4" s="1"/>
  <c r="P130" i="4"/>
  <c r="Q129" i="4" s="1"/>
  <c r="S127" i="4"/>
  <c r="T129" i="4"/>
  <c r="U129" i="4" s="1"/>
  <c r="T132" i="4"/>
  <c r="U131" i="4" s="1"/>
  <c r="P132" i="4"/>
  <c r="X132" i="4"/>
  <c r="T131" i="4"/>
  <c r="T134" i="4"/>
  <c r="U133" i="4" s="1"/>
  <c r="M143" i="4"/>
  <c r="L146" i="4"/>
  <c r="M145" i="4" s="1"/>
  <c r="X146" i="4"/>
  <c r="P146" i="4"/>
  <c r="S143" i="4"/>
  <c r="T143" i="4" s="1"/>
  <c r="T145" i="4"/>
  <c r="U145" i="4" s="1"/>
  <c r="T148" i="4"/>
  <c r="P148" i="4"/>
  <c r="Q147" i="4" s="1"/>
  <c r="X148" i="4"/>
  <c r="Y147" i="4" s="1"/>
  <c r="T147" i="4"/>
  <c r="P150" i="4"/>
  <c r="Q149" i="4" s="1"/>
  <c r="L150" i="4"/>
  <c r="T150" i="4"/>
  <c r="T149" i="4"/>
  <c r="T156" i="4"/>
  <c r="S154" i="4"/>
  <c r="T163" i="4"/>
  <c r="U163" i="4" s="1"/>
  <c r="S161" i="4"/>
  <c r="T161" i="4" s="1"/>
  <c r="P178" i="4"/>
  <c r="L178" i="4"/>
  <c r="P177" i="4"/>
  <c r="X178" i="4"/>
  <c r="X177" i="4"/>
  <c r="T178" i="4"/>
  <c r="U177" i="4" s="1"/>
  <c r="S182" i="4"/>
  <c r="P202" i="4"/>
  <c r="L202" i="4"/>
  <c r="P201" i="4"/>
  <c r="X202" i="4"/>
  <c r="X201" i="4"/>
  <c r="T202" i="4"/>
  <c r="S210" i="4"/>
  <c r="K209" i="4"/>
  <c r="X232" i="4"/>
  <c r="T232" i="4"/>
  <c r="U231" i="4" s="1"/>
  <c r="X231" i="4"/>
  <c r="P232" i="4"/>
  <c r="L232" i="4"/>
  <c r="P231" i="4"/>
  <c r="S238" i="4"/>
  <c r="P264" i="4"/>
  <c r="T264" i="4"/>
  <c r="X263" i="4"/>
  <c r="X264" i="4"/>
  <c r="L264" i="4"/>
  <c r="T263" i="4"/>
  <c r="O71" i="4"/>
  <c r="O77" i="4"/>
  <c r="P77" i="4" s="1"/>
  <c r="O87" i="4"/>
  <c r="P87" i="4" s="1"/>
  <c r="O99" i="4"/>
  <c r="O105" i="4"/>
  <c r="P105" i="4" s="1"/>
  <c r="O115" i="4"/>
  <c r="P115" i="4" s="1"/>
  <c r="O127" i="4"/>
  <c r="O133" i="4"/>
  <c r="P133" i="4" s="1"/>
  <c r="O143" i="4"/>
  <c r="P143" i="4" s="1"/>
  <c r="P156" i="4"/>
  <c r="L157" i="4"/>
  <c r="M157" i="4" s="1"/>
  <c r="T157" i="4"/>
  <c r="U157" i="4" s="1"/>
  <c r="L162" i="4"/>
  <c r="P164" i="4"/>
  <c r="X164" i="4"/>
  <c r="P163" i="4"/>
  <c r="X163" i="4"/>
  <c r="L165" i="4"/>
  <c r="M165" i="4" s="1"/>
  <c r="T165" i="4"/>
  <c r="U165" i="4" s="1"/>
  <c r="P172" i="4"/>
  <c r="L173" i="4"/>
  <c r="M173" i="4" s="1"/>
  <c r="T173" i="4"/>
  <c r="U173" i="4" s="1"/>
  <c r="J183" i="4"/>
  <c r="P184" i="4" s="1"/>
  <c r="E181" i="4"/>
  <c r="L185" i="4"/>
  <c r="L187" i="4"/>
  <c r="M187" i="4" s="1"/>
  <c r="P218" i="4"/>
  <c r="Q217" i="4" s="1"/>
  <c r="L219" i="4"/>
  <c r="X217" i="4"/>
  <c r="L221" i="4"/>
  <c r="M221" i="4" s="1"/>
  <c r="L223" i="4"/>
  <c r="X248" i="4"/>
  <c r="Y247" i="4" s="1"/>
  <c r="L248" i="4"/>
  <c r="T248" i="4"/>
  <c r="L247" i="4"/>
  <c r="P248" i="4"/>
  <c r="Q247" i="4" s="1"/>
  <c r="M253" i="4"/>
  <c r="X274" i="4"/>
  <c r="X298" i="4"/>
  <c r="T298" i="4"/>
  <c r="L298" i="4"/>
  <c r="P297" i="4"/>
  <c r="P298" i="4"/>
  <c r="L297" i="4"/>
  <c r="P310" i="4"/>
  <c r="L310" i="4"/>
  <c r="T310" i="4"/>
  <c r="X309" i="4"/>
  <c r="X310" i="4"/>
  <c r="T309" i="4"/>
  <c r="X152" i="4"/>
  <c r="Y151" i="4" s="1"/>
  <c r="P152" i="4"/>
  <c r="P151" i="4"/>
  <c r="X151" i="4"/>
  <c r="J153" i="4"/>
  <c r="L154" i="4" s="1"/>
  <c r="P155" i="4"/>
  <c r="X155" i="4"/>
  <c r="X156" i="4"/>
  <c r="X160" i="4"/>
  <c r="Y159" i="4" s="1"/>
  <c r="P160" i="4"/>
  <c r="P159" i="4"/>
  <c r="X159" i="4"/>
  <c r="T162" i="4"/>
  <c r="P168" i="4"/>
  <c r="X168" i="4"/>
  <c r="P167" i="4"/>
  <c r="X167" i="4"/>
  <c r="L169" i="4"/>
  <c r="T169" i="4"/>
  <c r="P171" i="4"/>
  <c r="X172" i="4"/>
  <c r="X176" i="4"/>
  <c r="P176" i="4"/>
  <c r="P175" i="4"/>
  <c r="X175" i="4"/>
  <c r="L177" i="4"/>
  <c r="L179" i="4"/>
  <c r="P192" i="4"/>
  <c r="L192" i="4"/>
  <c r="P191" i="4"/>
  <c r="X192" i="4"/>
  <c r="Y191" i="4" s="1"/>
  <c r="S189" i="4"/>
  <c r="T191" i="4"/>
  <c r="U191" i="4" s="1"/>
  <c r="X194" i="4"/>
  <c r="T194" i="4"/>
  <c r="X193" i="4"/>
  <c r="P194" i="4"/>
  <c r="Q193" i="4" s="1"/>
  <c r="T193" i="4"/>
  <c r="P196" i="4"/>
  <c r="L196" i="4"/>
  <c r="P195" i="4"/>
  <c r="X196" i="4"/>
  <c r="Y195" i="4" s="1"/>
  <c r="T195" i="4"/>
  <c r="U195" i="4" s="1"/>
  <c r="X198" i="4"/>
  <c r="T198" i="4"/>
  <c r="X197" i="4"/>
  <c r="P198" i="4"/>
  <c r="Q197" i="4" s="1"/>
  <c r="T197" i="4"/>
  <c r="J199" i="4"/>
  <c r="P200" i="4" s="1"/>
  <c r="L201" i="4"/>
  <c r="L203" i="4"/>
  <c r="L205" i="4"/>
  <c r="L207" i="4"/>
  <c r="L213" i="4"/>
  <c r="W209" i="4"/>
  <c r="L215" i="4"/>
  <c r="X218" i="4"/>
  <c r="Y217" i="4" s="1"/>
  <c r="L229" i="4"/>
  <c r="L231" i="4"/>
  <c r="L233" i="4"/>
  <c r="L235" i="4"/>
  <c r="X262" i="4"/>
  <c r="L262" i="4"/>
  <c r="P261" i="4"/>
  <c r="T262" i="4"/>
  <c r="L261" i="4"/>
  <c r="P262" i="4"/>
  <c r="P267" i="4"/>
  <c r="X286" i="4"/>
  <c r="T286" i="4"/>
  <c r="L286" i="4"/>
  <c r="P285" i="4"/>
  <c r="P286" i="4"/>
  <c r="L285" i="4"/>
  <c r="P301" i="4"/>
  <c r="O293" i="4"/>
  <c r="Q311" i="4"/>
  <c r="X312" i="4"/>
  <c r="L151" i="4"/>
  <c r="T151" i="4"/>
  <c r="U151" i="4" s="1"/>
  <c r="L152" i="4"/>
  <c r="E153" i="4"/>
  <c r="W154" i="4"/>
  <c r="L155" i="4"/>
  <c r="T155" i="4"/>
  <c r="L156" i="4"/>
  <c r="P158" i="4"/>
  <c r="X158" i="4"/>
  <c r="P157" i="4"/>
  <c r="X157" i="4"/>
  <c r="L159" i="4"/>
  <c r="T159" i="4"/>
  <c r="U159" i="4" s="1"/>
  <c r="L160" i="4"/>
  <c r="X162" i="4"/>
  <c r="Y161" i="4" s="1"/>
  <c r="X166" i="4"/>
  <c r="P166" i="4"/>
  <c r="P165" i="4"/>
  <c r="X165" i="4"/>
  <c r="L167" i="4"/>
  <c r="T167" i="4"/>
  <c r="U167" i="4" s="1"/>
  <c r="L168" i="4"/>
  <c r="L171" i="4"/>
  <c r="T171" i="4"/>
  <c r="U171" i="4" s="1"/>
  <c r="L172" i="4"/>
  <c r="M171" i="4" s="1"/>
  <c r="P174" i="4"/>
  <c r="X174" i="4"/>
  <c r="P173" i="4"/>
  <c r="X173" i="4"/>
  <c r="L175" i="4"/>
  <c r="T175" i="4"/>
  <c r="U175" i="4" s="1"/>
  <c r="L176" i="4"/>
  <c r="K181" i="4"/>
  <c r="P186" i="4"/>
  <c r="L186" i="4"/>
  <c r="M185" i="4" s="1"/>
  <c r="P185" i="4"/>
  <c r="X186" i="4"/>
  <c r="Y185" i="4" s="1"/>
  <c r="S183" i="4"/>
  <c r="T185" i="4"/>
  <c r="U185" i="4" s="1"/>
  <c r="X188" i="4"/>
  <c r="T188" i="4"/>
  <c r="X187" i="4"/>
  <c r="P188" i="4"/>
  <c r="Q187" i="4" s="1"/>
  <c r="T187" i="4"/>
  <c r="J189" i="4"/>
  <c r="X190" i="4" s="1"/>
  <c r="L191" i="4"/>
  <c r="L193" i="4"/>
  <c r="M193" i="4" s="1"/>
  <c r="L195" i="4"/>
  <c r="L197" i="4"/>
  <c r="M197" i="4" s="1"/>
  <c r="J211" i="4"/>
  <c r="L212" i="4" s="1"/>
  <c r="E209" i="4"/>
  <c r="L217" i="4"/>
  <c r="L218" i="4"/>
  <c r="P220" i="4"/>
  <c r="L220" i="4"/>
  <c r="P219" i="4"/>
  <c r="X220" i="4"/>
  <c r="Y219" i="4" s="1"/>
  <c r="S217" i="4"/>
  <c r="T217" i="4" s="1"/>
  <c r="U217" i="4" s="1"/>
  <c r="T219" i="4"/>
  <c r="U219" i="4" s="1"/>
  <c r="X222" i="4"/>
  <c r="T222" i="4"/>
  <c r="X221" i="4"/>
  <c r="P222" i="4"/>
  <c r="Q221" i="4" s="1"/>
  <c r="T221" i="4"/>
  <c r="P224" i="4"/>
  <c r="L224" i="4"/>
  <c r="P223" i="4"/>
  <c r="X224" i="4"/>
  <c r="Y223" i="4" s="1"/>
  <c r="T223" i="4"/>
  <c r="U223" i="4" s="1"/>
  <c r="X226" i="4"/>
  <c r="T226" i="4"/>
  <c r="X225" i="4"/>
  <c r="P226" i="4"/>
  <c r="Q225" i="4" s="1"/>
  <c r="T225" i="4"/>
  <c r="J227" i="4"/>
  <c r="P227" i="4" s="1"/>
  <c r="K239" i="4"/>
  <c r="P242" i="4"/>
  <c r="L242" i="4"/>
  <c r="M241" i="4" s="1"/>
  <c r="P241" i="4"/>
  <c r="X242" i="4"/>
  <c r="Y241" i="4" s="1"/>
  <c r="S239" i="4"/>
  <c r="T241" i="4"/>
  <c r="U241" i="4" s="1"/>
  <c r="X244" i="4"/>
  <c r="T244" i="4"/>
  <c r="X243" i="4"/>
  <c r="P244" i="4"/>
  <c r="Q243" i="4" s="1"/>
  <c r="T243" i="4"/>
  <c r="J245" i="4"/>
  <c r="L246" i="4" s="1"/>
  <c r="P250" i="4"/>
  <c r="Q249" i="4" s="1"/>
  <c r="T250" i="4"/>
  <c r="X250" i="4"/>
  <c r="L250" i="4"/>
  <c r="T249" i="4"/>
  <c r="J255" i="4"/>
  <c r="T256" i="4" s="1"/>
  <c r="X261" i="4"/>
  <c r="P263" i="4"/>
  <c r="W267" i="4"/>
  <c r="X269" i="4"/>
  <c r="P273" i="4"/>
  <c r="Q273" i="4" s="1"/>
  <c r="P284" i="4"/>
  <c r="J293" i="4"/>
  <c r="L293" i="4" s="1"/>
  <c r="P302" i="4"/>
  <c r="Q301" i="4" s="1"/>
  <c r="X302" i="4"/>
  <c r="Y301" i="4" s="1"/>
  <c r="L301" i="4"/>
  <c r="W377" i="4"/>
  <c r="O245" i="4"/>
  <c r="L249" i="4"/>
  <c r="L251" i="4"/>
  <c r="T251" i="4"/>
  <c r="U251" i="4" s="1"/>
  <c r="K255" i="4"/>
  <c r="X258" i="4"/>
  <c r="L258" i="4"/>
  <c r="M257" i="4" s="1"/>
  <c r="P257" i="4"/>
  <c r="Q257" i="4" s="1"/>
  <c r="P260" i="4"/>
  <c r="Q259" i="4" s="1"/>
  <c r="T260" i="4"/>
  <c r="U259" i="4" s="1"/>
  <c r="X259" i="4"/>
  <c r="Y259" i="4" s="1"/>
  <c r="L263" i="4"/>
  <c r="K267" i="4"/>
  <c r="X270" i="4"/>
  <c r="L270" i="4"/>
  <c r="M269" i="4" s="1"/>
  <c r="P269" i="4"/>
  <c r="Q269" i="4" s="1"/>
  <c r="P272" i="4"/>
  <c r="Q271" i="4" s="1"/>
  <c r="T272" i="4"/>
  <c r="U271" i="4" s="1"/>
  <c r="X271" i="4"/>
  <c r="Y271" i="4" s="1"/>
  <c r="X276" i="4"/>
  <c r="T276" i="4"/>
  <c r="U275" i="4" s="1"/>
  <c r="L276" i="4"/>
  <c r="M275" i="4" s="1"/>
  <c r="P275" i="4"/>
  <c r="Q275" i="4" s="1"/>
  <c r="P281" i="4"/>
  <c r="T284" i="4"/>
  <c r="T285" i="4"/>
  <c r="P288" i="4"/>
  <c r="Q287" i="4" s="1"/>
  <c r="L288" i="4"/>
  <c r="M287" i="4" s="1"/>
  <c r="T288" i="4"/>
  <c r="X287" i="4"/>
  <c r="Y287" i="4" s="1"/>
  <c r="T287" i="4"/>
  <c r="X290" i="4"/>
  <c r="Y289" i="4" s="1"/>
  <c r="T290" i="4"/>
  <c r="U289" i="4" s="1"/>
  <c r="L290" i="4"/>
  <c r="M289" i="4" s="1"/>
  <c r="P289" i="4"/>
  <c r="Q289" i="4" s="1"/>
  <c r="T296" i="4"/>
  <c r="T297" i="4"/>
  <c r="P300" i="4"/>
  <c r="Q299" i="4" s="1"/>
  <c r="L300" i="4"/>
  <c r="M299" i="4" s="1"/>
  <c r="T300" i="4"/>
  <c r="X299" i="4"/>
  <c r="Y299" i="4" s="1"/>
  <c r="T299" i="4"/>
  <c r="P305" i="4"/>
  <c r="X307" i="4"/>
  <c r="L309" i="4"/>
  <c r="X314" i="4"/>
  <c r="T314" i="4"/>
  <c r="U313" i="4" s="1"/>
  <c r="L314" i="4"/>
  <c r="M313" i="4" s="1"/>
  <c r="P313" i="4"/>
  <c r="Q313" i="4" s="1"/>
  <c r="T326" i="4"/>
  <c r="L326" i="4"/>
  <c r="X326" i="4"/>
  <c r="T325" i="4"/>
  <c r="L325" i="4"/>
  <c r="P326" i="4"/>
  <c r="L328" i="4"/>
  <c r="T328" i="4"/>
  <c r="X328" i="4"/>
  <c r="T327" i="4"/>
  <c r="L327" i="4"/>
  <c r="P328" i="4"/>
  <c r="K461" i="4"/>
  <c r="T247" i="4"/>
  <c r="S245" i="4"/>
  <c r="M259" i="4"/>
  <c r="T261" i="4"/>
  <c r="E265" i="4"/>
  <c r="T268" i="4"/>
  <c r="M271" i="4"/>
  <c r="T274" i="4"/>
  <c r="P278" i="4"/>
  <c r="Q277" i="4" s="1"/>
  <c r="L278" i="4"/>
  <c r="T278" i="4"/>
  <c r="X277" i="4"/>
  <c r="Y277" i="4" s="1"/>
  <c r="T277" i="4"/>
  <c r="X280" i="4"/>
  <c r="Y279" i="4" s="1"/>
  <c r="T280" i="4"/>
  <c r="L280" i="4"/>
  <c r="M279" i="4" s="1"/>
  <c r="P279" i="4"/>
  <c r="Q279" i="4" s="1"/>
  <c r="L283" i="4"/>
  <c r="L284" i="4"/>
  <c r="W283" i="4"/>
  <c r="X283" i="4" s="1"/>
  <c r="Y283" i="4" s="1"/>
  <c r="X285" i="4"/>
  <c r="P292" i="4"/>
  <c r="Q291" i="4" s="1"/>
  <c r="L292" i="4"/>
  <c r="T292" i="4"/>
  <c r="X291" i="4"/>
  <c r="Y291" i="4" s="1"/>
  <c r="T291" i="4"/>
  <c r="L295" i="4"/>
  <c r="L296" i="4"/>
  <c r="W295" i="4"/>
  <c r="X297" i="4"/>
  <c r="X304" i="4"/>
  <c r="Y303" i="4" s="1"/>
  <c r="T304" i="4"/>
  <c r="L304" i="4"/>
  <c r="M303" i="4" s="1"/>
  <c r="P303" i="4"/>
  <c r="Q303" i="4" s="1"/>
  <c r="P309" i="4"/>
  <c r="T312" i="4"/>
  <c r="L316" i="4"/>
  <c r="T316" i="4"/>
  <c r="P316" i="4"/>
  <c r="Q315" i="4" s="1"/>
  <c r="T315" i="4"/>
  <c r="J323" i="4"/>
  <c r="X340" i="4"/>
  <c r="P340" i="4"/>
  <c r="T339" i="4"/>
  <c r="T340" i="4"/>
  <c r="L339" i="4"/>
  <c r="M339" i="4" s="1"/>
  <c r="T346" i="4"/>
  <c r="P346" i="4"/>
  <c r="L345" i="4"/>
  <c r="L346" i="4"/>
  <c r="X346" i="4"/>
  <c r="T345" i="4"/>
  <c r="T382" i="4"/>
  <c r="P382" i="4"/>
  <c r="L381" i="4"/>
  <c r="L382" i="4"/>
  <c r="X382" i="4"/>
  <c r="T381" i="4"/>
  <c r="P456" i="4"/>
  <c r="Q455" i="4" s="1"/>
  <c r="T456" i="4"/>
  <c r="X455" i="4"/>
  <c r="X456" i="4"/>
  <c r="L456" i="4"/>
  <c r="T455" i="4"/>
  <c r="P455" i="4"/>
  <c r="W245" i="4"/>
  <c r="X249" i="4"/>
  <c r="X252" i="4"/>
  <c r="Y251" i="4" s="1"/>
  <c r="L252" i="4"/>
  <c r="P251" i="4"/>
  <c r="Q251" i="4" s="1"/>
  <c r="P254" i="4"/>
  <c r="Q253" i="4" s="1"/>
  <c r="T254" i="4"/>
  <c r="U253" i="4" s="1"/>
  <c r="X253" i="4"/>
  <c r="Y253" i="4" s="1"/>
  <c r="T257" i="4"/>
  <c r="U257" i="4" s="1"/>
  <c r="S255" i="4"/>
  <c r="C265" i="4"/>
  <c r="O265" i="4"/>
  <c r="S266" i="4"/>
  <c r="L268" i="4"/>
  <c r="T269" i="4"/>
  <c r="U269" i="4" s="1"/>
  <c r="S267" i="4"/>
  <c r="L273" i="4"/>
  <c r="L274" i="4"/>
  <c r="W273" i="4"/>
  <c r="X273" i="4" s="1"/>
  <c r="X275" i="4"/>
  <c r="L277" i="4"/>
  <c r="T279" i="4"/>
  <c r="P282" i="4"/>
  <c r="L282" i="4"/>
  <c r="M281" i="4" s="1"/>
  <c r="T282" i="4"/>
  <c r="X281" i="4"/>
  <c r="Y281" i="4" s="1"/>
  <c r="T281" i="4"/>
  <c r="P283" i="4"/>
  <c r="L291" i="4"/>
  <c r="E293" i="4"/>
  <c r="P295" i="4"/>
  <c r="T302" i="4"/>
  <c r="T303" i="4"/>
  <c r="P306" i="4"/>
  <c r="Q305" i="4" s="1"/>
  <c r="L306" i="4"/>
  <c r="M305" i="4" s="1"/>
  <c r="T306" i="4"/>
  <c r="X305" i="4"/>
  <c r="Y305" i="4" s="1"/>
  <c r="T305" i="4"/>
  <c r="X308" i="4"/>
  <c r="T308" i="4"/>
  <c r="U307" i="4" s="1"/>
  <c r="L308" i="4"/>
  <c r="M307" i="4" s="1"/>
  <c r="P307" i="4"/>
  <c r="Q307" i="4" s="1"/>
  <c r="L311" i="4"/>
  <c r="L312" i="4"/>
  <c r="W311" i="4"/>
  <c r="X311" i="4" s="1"/>
  <c r="X313" i="4"/>
  <c r="L315" i="4"/>
  <c r="O339" i="4"/>
  <c r="P339" i="4" s="1"/>
  <c r="P341" i="4"/>
  <c r="Q347" i="4"/>
  <c r="T354" i="4"/>
  <c r="P354" i="4"/>
  <c r="L353" i="4"/>
  <c r="L354" i="4"/>
  <c r="X354" i="4"/>
  <c r="T353" i="4"/>
  <c r="X365" i="4"/>
  <c r="W357" i="4"/>
  <c r="X357" i="4" s="1"/>
  <c r="T370" i="4"/>
  <c r="P370" i="4"/>
  <c r="L369" i="4"/>
  <c r="L370" i="4"/>
  <c r="X370" i="4"/>
  <c r="T369" i="4"/>
  <c r="Q383" i="4"/>
  <c r="P400" i="4"/>
  <c r="T400" i="4"/>
  <c r="U399" i="4" s="1"/>
  <c r="X400" i="4"/>
  <c r="L400" i="4"/>
  <c r="T399" i="4"/>
  <c r="X486" i="4"/>
  <c r="T486" i="4"/>
  <c r="L486" i="4"/>
  <c r="L485" i="4"/>
  <c r="P486" i="4"/>
  <c r="S273" i="4"/>
  <c r="T273" i="4" s="1"/>
  <c r="S283" i="4"/>
  <c r="T283" i="4" s="1"/>
  <c r="S295" i="4"/>
  <c r="S301" i="4"/>
  <c r="T301" i="4" s="1"/>
  <c r="S311" i="4"/>
  <c r="T311" i="4" s="1"/>
  <c r="P325" i="4"/>
  <c r="X325" i="4"/>
  <c r="P327" i="4"/>
  <c r="X327" i="4"/>
  <c r="E329" i="4"/>
  <c r="J329" i="4" s="1"/>
  <c r="T332" i="4"/>
  <c r="U331" i="4" s="1"/>
  <c r="P332" i="4"/>
  <c r="L332" i="4"/>
  <c r="M331" i="4" s="1"/>
  <c r="T336" i="4"/>
  <c r="P336" i="4"/>
  <c r="Q335" i="4" s="1"/>
  <c r="L335" i="4"/>
  <c r="L336" i="4"/>
  <c r="T335" i="4"/>
  <c r="M343" i="4"/>
  <c r="T360" i="4"/>
  <c r="P360" i="4"/>
  <c r="L359" i="4"/>
  <c r="L360" i="4"/>
  <c r="T359" i="4"/>
  <c r="P363" i="4"/>
  <c r="M375" i="4"/>
  <c r="E379" i="4"/>
  <c r="P385" i="4"/>
  <c r="T386" i="4"/>
  <c r="S378" i="4"/>
  <c r="U391" i="4"/>
  <c r="P397" i="4"/>
  <c r="J407" i="4"/>
  <c r="T408" i="4" s="1"/>
  <c r="K405" i="4"/>
  <c r="P411" i="4"/>
  <c r="P414" i="4"/>
  <c r="X414" i="4"/>
  <c r="L414" i="4"/>
  <c r="T415" i="4"/>
  <c r="U415" i="4" s="1"/>
  <c r="S413" i="4"/>
  <c r="T413" i="4" s="1"/>
  <c r="P422" i="4"/>
  <c r="L422" i="4"/>
  <c r="T422" i="4"/>
  <c r="X421" i="4"/>
  <c r="X422" i="4"/>
  <c r="T421" i="4"/>
  <c r="P449" i="4"/>
  <c r="O441" i="4"/>
  <c r="O433" i="4" s="1"/>
  <c r="P477" i="4"/>
  <c r="O469" i="4"/>
  <c r="P469" i="4" s="1"/>
  <c r="X315" i="4"/>
  <c r="Y315" i="4" s="1"/>
  <c r="P323" i="4"/>
  <c r="X323" i="4"/>
  <c r="X345" i="4"/>
  <c r="X353" i="4"/>
  <c r="X358" i="4"/>
  <c r="P358" i="4"/>
  <c r="T357" i="4"/>
  <c r="L358" i="4"/>
  <c r="O357" i="4"/>
  <c r="P357" i="4" s="1"/>
  <c r="P359" i="4"/>
  <c r="T364" i="4"/>
  <c r="P364" i="4"/>
  <c r="L363" i="4"/>
  <c r="L364" i="4"/>
  <c r="T363" i="4"/>
  <c r="X369" i="4"/>
  <c r="X381" i="4"/>
  <c r="P386" i="4"/>
  <c r="X386" i="4"/>
  <c r="X398" i="4"/>
  <c r="L398" i="4"/>
  <c r="T398" i="4"/>
  <c r="L397" i="4"/>
  <c r="P398" i="4"/>
  <c r="P412" i="4"/>
  <c r="Q411" i="4" s="1"/>
  <c r="T412" i="4"/>
  <c r="X412" i="4"/>
  <c r="L412" i="4"/>
  <c r="T411" i="4"/>
  <c r="O413" i="4"/>
  <c r="P413" i="4" s="1"/>
  <c r="P417" i="4"/>
  <c r="X424" i="4"/>
  <c r="T508" i="4"/>
  <c r="L508" i="4"/>
  <c r="T507" i="4"/>
  <c r="L507" i="4"/>
  <c r="X508" i="4"/>
  <c r="P508" i="4"/>
  <c r="T318" i="4"/>
  <c r="U317" i="4" s="1"/>
  <c r="L318" i="4"/>
  <c r="M317" i="4" s="1"/>
  <c r="L320" i="4"/>
  <c r="M319" i="4" s="1"/>
  <c r="T320" i="4"/>
  <c r="U319" i="4" s="1"/>
  <c r="P331" i="4"/>
  <c r="X331" i="4"/>
  <c r="Y331" i="4" s="1"/>
  <c r="M333" i="4"/>
  <c r="X336" i="4"/>
  <c r="Y335" i="4" s="1"/>
  <c r="W339" i="4"/>
  <c r="X339" i="4" s="1"/>
  <c r="T342" i="4"/>
  <c r="P342" i="4"/>
  <c r="L341" i="4"/>
  <c r="L342" i="4"/>
  <c r="T341" i="4"/>
  <c r="P345" i="4"/>
  <c r="E351" i="4"/>
  <c r="O351" i="4"/>
  <c r="P353" i="4"/>
  <c r="X360" i="4"/>
  <c r="Y359" i="4" s="1"/>
  <c r="X363" i="4"/>
  <c r="Y363" i="4" s="1"/>
  <c r="M365" i="4"/>
  <c r="E367" i="4"/>
  <c r="O367" i="4"/>
  <c r="P369" i="4"/>
  <c r="T374" i="4"/>
  <c r="P374" i="4"/>
  <c r="Q373" i="4" s="1"/>
  <c r="L373" i="4"/>
  <c r="L374" i="4"/>
  <c r="T373" i="4"/>
  <c r="O379" i="4"/>
  <c r="P381" i="4"/>
  <c r="L389" i="4"/>
  <c r="M389" i="4" s="1"/>
  <c r="K385" i="4"/>
  <c r="J395" i="4"/>
  <c r="L395" i="4" s="1"/>
  <c r="X397" i="4"/>
  <c r="P399" i="4"/>
  <c r="X410" i="4"/>
  <c r="Y409" i="4" s="1"/>
  <c r="L410" i="4"/>
  <c r="T410" i="4"/>
  <c r="L409" i="4"/>
  <c r="P410" i="4"/>
  <c r="Q409" i="4" s="1"/>
  <c r="X466" i="4"/>
  <c r="L466" i="4"/>
  <c r="T466" i="4"/>
  <c r="L465" i="4"/>
  <c r="P466" i="4"/>
  <c r="X465" i="4"/>
  <c r="X480" i="4"/>
  <c r="T334" i="4"/>
  <c r="T338" i="4"/>
  <c r="T344" i="4"/>
  <c r="U343" i="4" s="1"/>
  <c r="T348" i="4"/>
  <c r="T356" i="4"/>
  <c r="T362" i="4"/>
  <c r="T366" i="4"/>
  <c r="U365" i="4" s="1"/>
  <c r="T372" i="4"/>
  <c r="T376" i="4"/>
  <c r="T384" i="4"/>
  <c r="L386" i="4"/>
  <c r="L387" i="4"/>
  <c r="T387" i="4"/>
  <c r="U387" i="4" s="1"/>
  <c r="S385" i="4"/>
  <c r="T385" i="4" s="1"/>
  <c r="X393" i="4"/>
  <c r="Y393" i="4" s="1"/>
  <c r="O395" i="4"/>
  <c r="L399" i="4"/>
  <c r="L401" i="4"/>
  <c r="T401" i="4"/>
  <c r="U401" i="4" s="1"/>
  <c r="E405" i="4"/>
  <c r="O407" i="4"/>
  <c r="L411" i="4"/>
  <c r="W413" i="4"/>
  <c r="X413" i="4" s="1"/>
  <c r="X420" i="4"/>
  <c r="Y419" i="4" s="1"/>
  <c r="T420" i="4"/>
  <c r="U419" i="4" s="1"/>
  <c r="L420" i="4"/>
  <c r="M419" i="4" s="1"/>
  <c r="P419" i="4"/>
  <c r="Q419" i="4" s="1"/>
  <c r="L421" i="4"/>
  <c r="X426" i="4"/>
  <c r="T426" i="4"/>
  <c r="U425" i="4" s="1"/>
  <c r="L426" i="4"/>
  <c r="M425" i="4" s="1"/>
  <c r="P425" i="4"/>
  <c r="Q425" i="4" s="1"/>
  <c r="Y439" i="4"/>
  <c r="S434" i="4"/>
  <c r="X454" i="4"/>
  <c r="Y453" i="4" s="1"/>
  <c r="L454" i="4"/>
  <c r="P453" i="4"/>
  <c r="T454" i="4"/>
  <c r="L453" i="4"/>
  <c r="P454" i="4"/>
  <c r="W491" i="4"/>
  <c r="X493" i="4"/>
  <c r="T333" i="4"/>
  <c r="X334" i="4"/>
  <c r="Y333" i="4" s="1"/>
  <c r="T337" i="4"/>
  <c r="X338" i="4"/>
  <c r="Y337" i="4" s="1"/>
  <c r="T343" i="4"/>
  <c r="X344" i="4"/>
  <c r="Y343" i="4" s="1"/>
  <c r="T347" i="4"/>
  <c r="X348" i="4"/>
  <c r="Y347" i="4" s="1"/>
  <c r="T355" i="4"/>
  <c r="X356" i="4"/>
  <c r="Y355" i="4" s="1"/>
  <c r="T361" i="4"/>
  <c r="X362" i="4"/>
  <c r="Y361" i="4" s="1"/>
  <c r="T365" i="4"/>
  <c r="X366" i="4"/>
  <c r="Y365" i="4" s="1"/>
  <c r="T371" i="4"/>
  <c r="X372" i="4"/>
  <c r="Y371" i="4" s="1"/>
  <c r="T375" i="4"/>
  <c r="X376" i="4"/>
  <c r="Y375" i="4" s="1"/>
  <c r="T383" i="4"/>
  <c r="X384" i="4"/>
  <c r="Y383" i="4" s="1"/>
  <c r="X385" i="4"/>
  <c r="X392" i="4"/>
  <c r="L392" i="4"/>
  <c r="M391" i="4" s="1"/>
  <c r="P391" i="4"/>
  <c r="X391" i="4"/>
  <c r="P394" i="4"/>
  <c r="Q393" i="4" s="1"/>
  <c r="T394" i="4"/>
  <c r="T397" i="4"/>
  <c r="S395" i="4"/>
  <c r="L408" i="4"/>
  <c r="T409" i="4"/>
  <c r="S407" i="4"/>
  <c r="L413" i="4"/>
  <c r="X416" i="4"/>
  <c r="L416" i="4"/>
  <c r="M415" i="4" s="1"/>
  <c r="P415" i="4"/>
  <c r="X415" i="4"/>
  <c r="P418" i="4"/>
  <c r="T418" i="4"/>
  <c r="X417" i="4"/>
  <c r="Y417" i="4" s="1"/>
  <c r="P421" i="4"/>
  <c r="T424" i="4"/>
  <c r="P428" i="4"/>
  <c r="Q427" i="4" s="1"/>
  <c r="L428" i="4"/>
  <c r="T428" i="4"/>
  <c r="X427" i="4"/>
  <c r="Y427" i="4" s="1"/>
  <c r="T427" i="4"/>
  <c r="X430" i="4"/>
  <c r="Y429" i="4" s="1"/>
  <c r="T430" i="4"/>
  <c r="L430" i="4"/>
  <c r="M429" i="4" s="1"/>
  <c r="P429" i="4"/>
  <c r="Q429" i="4" s="1"/>
  <c r="J435" i="4"/>
  <c r="L445" i="4"/>
  <c r="M445" i="4" s="1"/>
  <c r="K441" i="4"/>
  <c r="K433" i="4" s="1"/>
  <c r="P451" i="4"/>
  <c r="P465" i="4"/>
  <c r="X472" i="4"/>
  <c r="T472" i="4"/>
  <c r="L472" i="4"/>
  <c r="M471" i="4" s="1"/>
  <c r="L471" i="4"/>
  <c r="P472" i="4"/>
  <c r="P484" i="4"/>
  <c r="L484" i="4"/>
  <c r="T484" i="4"/>
  <c r="X484" i="4"/>
  <c r="T483" i="4"/>
  <c r="L538" i="4"/>
  <c r="P538" i="4"/>
  <c r="X538" i="4"/>
  <c r="T538" i="4"/>
  <c r="T537" i="4"/>
  <c r="X537" i="4"/>
  <c r="K545" i="4"/>
  <c r="K378" i="4"/>
  <c r="X388" i="4"/>
  <c r="Y387" i="4" s="1"/>
  <c r="L388" i="4"/>
  <c r="M387" i="4" s="1"/>
  <c r="P387" i="4"/>
  <c r="Q387" i="4" s="1"/>
  <c r="X387" i="4"/>
  <c r="P390" i="4"/>
  <c r="Q389" i="4" s="1"/>
  <c r="T390" i="4"/>
  <c r="U389" i="4" s="1"/>
  <c r="P392" i="4"/>
  <c r="L393" i="4"/>
  <c r="T393" i="4"/>
  <c r="L394" i="4"/>
  <c r="X399" i="4"/>
  <c r="X402" i="4"/>
  <c r="Y401" i="4" s="1"/>
  <c r="L402" i="4"/>
  <c r="P401" i="4"/>
  <c r="Q401" i="4" s="1"/>
  <c r="P404" i="4"/>
  <c r="Q403" i="4" s="1"/>
  <c r="T404" i="4"/>
  <c r="U403" i="4" s="1"/>
  <c r="K406" i="4"/>
  <c r="X411" i="4"/>
  <c r="T414" i="4"/>
  <c r="P416" i="4"/>
  <c r="L417" i="4"/>
  <c r="T417" i="4"/>
  <c r="L418" i="4"/>
  <c r="L423" i="4"/>
  <c r="L424" i="4"/>
  <c r="W423" i="4"/>
  <c r="X423" i="4" s="1"/>
  <c r="X425" i="4"/>
  <c r="L427" i="4"/>
  <c r="T429" i="4"/>
  <c r="P432" i="4"/>
  <c r="T432" i="4"/>
  <c r="X432" i="4"/>
  <c r="L432" i="4"/>
  <c r="T431" i="4"/>
  <c r="P431" i="4"/>
  <c r="G433" i="4"/>
  <c r="W435" i="4"/>
  <c r="X437" i="4"/>
  <c r="E441" i="4"/>
  <c r="J441" i="4" s="1"/>
  <c r="C433" i="4"/>
  <c r="J451" i="4"/>
  <c r="X451" i="4" s="1"/>
  <c r="P468" i="4"/>
  <c r="T468" i="4"/>
  <c r="X468" i="4"/>
  <c r="L468" i="4"/>
  <c r="T467" i="4"/>
  <c r="P467" i="4"/>
  <c r="P470" i="4"/>
  <c r="P498" i="4"/>
  <c r="T497" i="4"/>
  <c r="S423" i="4"/>
  <c r="T423" i="4" s="1"/>
  <c r="X431" i="4"/>
  <c r="L436" i="4"/>
  <c r="L437" i="4"/>
  <c r="T437" i="4"/>
  <c r="U437" i="4" s="1"/>
  <c r="S435" i="4"/>
  <c r="X444" i="4"/>
  <c r="L444" i="4"/>
  <c r="M443" i="4" s="1"/>
  <c r="P443" i="4"/>
  <c r="Q443" i="4" s="1"/>
  <c r="X443" i="4"/>
  <c r="P446" i="4"/>
  <c r="Q445" i="4" s="1"/>
  <c r="T446" i="4"/>
  <c r="U445" i="4" s="1"/>
  <c r="M449" i="4"/>
  <c r="X458" i="4"/>
  <c r="Y457" i="4" s="1"/>
  <c r="L458" i="4"/>
  <c r="M457" i="4" s="1"/>
  <c r="P457" i="4"/>
  <c r="Q457" i="4" s="1"/>
  <c r="X457" i="4"/>
  <c r="P460" i="4"/>
  <c r="Q459" i="4" s="1"/>
  <c r="T460" i="4"/>
  <c r="U459" i="4" s="1"/>
  <c r="X459" i="4"/>
  <c r="Y459" i="4" s="1"/>
  <c r="J463" i="4"/>
  <c r="X463" i="4" s="1"/>
  <c r="X467" i="4"/>
  <c r="P471" i="4"/>
  <c r="P473" i="4"/>
  <c r="X475" i="4"/>
  <c r="X482" i="4"/>
  <c r="T482" i="4"/>
  <c r="U481" i="4" s="1"/>
  <c r="L482" i="4"/>
  <c r="M481" i="4" s="1"/>
  <c r="P485" i="4"/>
  <c r="P487" i="4"/>
  <c r="F489" i="4"/>
  <c r="J491" i="4"/>
  <c r="L492" i="4" s="1"/>
  <c r="P496" i="4"/>
  <c r="Q495" i="4" s="1"/>
  <c r="L496" i="4"/>
  <c r="M495" i="4" s="1"/>
  <c r="T496" i="4"/>
  <c r="T495" i="4"/>
  <c r="P497" i="4"/>
  <c r="L498" i="4"/>
  <c r="P509" i="4"/>
  <c r="O507" i="4"/>
  <c r="E517" i="4"/>
  <c r="J519" i="4"/>
  <c r="X519" i="4" s="1"/>
  <c r="E553" i="4"/>
  <c r="J553" i="4" s="1"/>
  <c r="X553" i="4" s="1"/>
  <c r="C545" i="4"/>
  <c r="L431" i="4"/>
  <c r="X438" i="4"/>
  <c r="L438" i="4"/>
  <c r="M437" i="4" s="1"/>
  <c r="P437" i="4"/>
  <c r="P440" i="4"/>
  <c r="Q439" i="4" s="1"/>
  <c r="T440" i="4"/>
  <c r="T443" i="4"/>
  <c r="U443" i="4" s="1"/>
  <c r="S441" i="4"/>
  <c r="T452" i="4"/>
  <c r="L455" i="4"/>
  <c r="U457" i="4"/>
  <c r="L467" i="4"/>
  <c r="T470" i="4"/>
  <c r="T471" i="4"/>
  <c r="P474" i="4"/>
  <c r="L474" i="4"/>
  <c r="T474" i="4"/>
  <c r="T473" i="4"/>
  <c r="X476" i="4"/>
  <c r="T476" i="4"/>
  <c r="L476" i="4"/>
  <c r="M475" i="4" s="1"/>
  <c r="L480" i="4"/>
  <c r="W479" i="4"/>
  <c r="X481" i="4"/>
  <c r="L483" i="4"/>
  <c r="X483" i="4"/>
  <c r="T485" i="4"/>
  <c r="P488" i="4"/>
  <c r="L488" i="4"/>
  <c r="T488" i="4"/>
  <c r="T487" i="4"/>
  <c r="L500" i="4"/>
  <c r="M499" i="4" s="1"/>
  <c r="T500" i="4"/>
  <c r="P500" i="4"/>
  <c r="X509" i="4"/>
  <c r="Y509" i="4" s="1"/>
  <c r="W507" i="4"/>
  <c r="X507" i="4" s="1"/>
  <c r="L528" i="4"/>
  <c r="X528" i="4"/>
  <c r="T527" i="4"/>
  <c r="T528" i="4"/>
  <c r="L527" i="4"/>
  <c r="P528" i="4"/>
  <c r="T436" i="4"/>
  <c r="P438" i="4"/>
  <c r="L439" i="4"/>
  <c r="T439" i="4"/>
  <c r="L440" i="4"/>
  <c r="W441" i="4"/>
  <c r="X445" i="4"/>
  <c r="Y445" i="4" s="1"/>
  <c r="X448" i="4"/>
  <c r="Y447" i="4" s="1"/>
  <c r="L448" i="4"/>
  <c r="M447" i="4" s="1"/>
  <c r="P447" i="4"/>
  <c r="Q447" i="4" s="1"/>
  <c r="P450" i="4"/>
  <c r="Q449" i="4" s="1"/>
  <c r="T450" i="4"/>
  <c r="U449" i="4" s="1"/>
  <c r="T453" i="4"/>
  <c r="S451" i="4"/>
  <c r="C461" i="4"/>
  <c r="O461" i="4"/>
  <c r="S462" i="4"/>
  <c r="T465" i="4"/>
  <c r="S463" i="4"/>
  <c r="L469" i="4"/>
  <c r="L470" i="4"/>
  <c r="W469" i="4"/>
  <c r="X469" i="4" s="1"/>
  <c r="Y469" i="4" s="1"/>
  <c r="X471" i="4"/>
  <c r="L473" i="4"/>
  <c r="X473" i="4"/>
  <c r="Y473" i="4" s="1"/>
  <c r="T475" i="4"/>
  <c r="P478" i="4"/>
  <c r="Q477" i="4" s="1"/>
  <c r="L478" i="4"/>
  <c r="M477" i="4" s="1"/>
  <c r="T478" i="4"/>
  <c r="T477" i="4"/>
  <c r="P479" i="4"/>
  <c r="P481" i="4"/>
  <c r="P482" i="4"/>
  <c r="P483" i="4"/>
  <c r="X485" i="4"/>
  <c r="L487" i="4"/>
  <c r="X487" i="4"/>
  <c r="Y487" i="4" s="1"/>
  <c r="X494" i="4"/>
  <c r="Y493" i="4" s="1"/>
  <c r="T494" i="4"/>
  <c r="U493" i="4" s="1"/>
  <c r="L494" i="4"/>
  <c r="M493" i="4" s="1"/>
  <c r="X496" i="4"/>
  <c r="Y495" i="4" s="1"/>
  <c r="L497" i="4"/>
  <c r="T498" i="4"/>
  <c r="U497" i="4" s="1"/>
  <c r="T499" i="4"/>
  <c r="J525" i="4"/>
  <c r="X525" i="4" s="1"/>
  <c r="S469" i="4"/>
  <c r="T469" i="4" s="1"/>
  <c r="S479" i="4"/>
  <c r="T479" i="4" s="1"/>
  <c r="S491" i="4"/>
  <c r="L509" i="4"/>
  <c r="T509" i="4"/>
  <c r="L511" i="4"/>
  <c r="T511" i="4"/>
  <c r="L513" i="4"/>
  <c r="T513" i="4"/>
  <c r="L515" i="4"/>
  <c r="T515" i="4"/>
  <c r="L522" i="4"/>
  <c r="M521" i="4" s="1"/>
  <c r="T522" i="4"/>
  <c r="U521" i="4" s="1"/>
  <c r="T524" i="4"/>
  <c r="U523" i="4" s="1"/>
  <c r="L524" i="4"/>
  <c r="M523" i="4" s="1"/>
  <c r="P527" i="4"/>
  <c r="P529" i="4"/>
  <c r="X539" i="4"/>
  <c r="W535" i="4"/>
  <c r="X535" i="4" s="1"/>
  <c r="L550" i="4"/>
  <c r="P550" i="4"/>
  <c r="L549" i="4"/>
  <c r="X550" i="4"/>
  <c r="Y549" i="4" s="1"/>
  <c r="T550" i="4"/>
  <c r="T549" i="4"/>
  <c r="T554" i="4"/>
  <c r="P499" i="4"/>
  <c r="X499" i="4"/>
  <c r="Y499" i="4" s="1"/>
  <c r="L510" i="4"/>
  <c r="T510" i="4"/>
  <c r="T512" i="4"/>
  <c r="L512" i="4"/>
  <c r="L514" i="4"/>
  <c r="T514" i="4"/>
  <c r="T516" i="4"/>
  <c r="L516" i="4"/>
  <c r="K517" i="4"/>
  <c r="T530" i="4"/>
  <c r="P530" i="4"/>
  <c r="L529" i="4"/>
  <c r="L530" i="4"/>
  <c r="T529" i="4"/>
  <c r="L542" i="4"/>
  <c r="P542" i="4"/>
  <c r="X541" i="4"/>
  <c r="X542" i="4"/>
  <c r="T542" i="4"/>
  <c r="U541" i="4" s="1"/>
  <c r="M543" i="4"/>
  <c r="P549" i="4"/>
  <c r="O547" i="4"/>
  <c r="W497" i="4"/>
  <c r="X497" i="4" s="1"/>
  <c r="Y497" i="4" s="1"/>
  <c r="T502" i="4"/>
  <c r="U501" i="4" s="1"/>
  <c r="L502" i="4"/>
  <c r="M501" i="4" s="1"/>
  <c r="L504" i="4"/>
  <c r="M503" i="4" s="1"/>
  <c r="T504" i="4"/>
  <c r="U503" i="4" s="1"/>
  <c r="T506" i="4"/>
  <c r="U505" i="4" s="1"/>
  <c r="L506" i="4"/>
  <c r="M505" i="4" s="1"/>
  <c r="P510" i="4"/>
  <c r="P512" i="4"/>
  <c r="Q511" i="4" s="1"/>
  <c r="P514" i="4"/>
  <c r="Q513" i="4" s="1"/>
  <c r="P516" i="4"/>
  <c r="Q515" i="4" s="1"/>
  <c r="X523" i="4"/>
  <c r="Y523" i="4" s="1"/>
  <c r="X527" i="4"/>
  <c r="X529" i="4"/>
  <c r="Y529" i="4" s="1"/>
  <c r="S525" i="4"/>
  <c r="T531" i="4"/>
  <c r="U531" i="4" s="1"/>
  <c r="P537" i="4"/>
  <c r="O535" i="4"/>
  <c r="P535" i="4" s="1"/>
  <c r="T540" i="4"/>
  <c r="X540" i="4"/>
  <c r="P540" i="4"/>
  <c r="Q539" i="4" s="1"/>
  <c r="L539" i="4"/>
  <c r="L540" i="4"/>
  <c r="X586" i="4"/>
  <c r="T586" i="4"/>
  <c r="X585" i="4"/>
  <c r="P586" i="4"/>
  <c r="L586" i="4"/>
  <c r="P585" i="4"/>
  <c r="C517" i="4"/>
  <c r="K518" i="4"/>
  <c r="T533" i="4"/>
  <c r="T535" i="4"/>
  <c r="U535" i="4" s="1"/>
  <c r="L541" i="4"/>
  <c r="T543" i="4"/>
  <c r="K546" i="4"/>
  <c r="P555" i="4"/>
  <c r="X564" i="4"/>
  <c r="Y563" i="4" s="1"/>
  <c r="W546" i="4"/>
  <c r="P588" i="4"/>
  <c r="L588" i="4"/>
  <c r="P587" i="4"/>
  <c r="X588" i="4"/>
  <c r="X587" i="4"/>
  <c r="T588" i="4"/>
  <c r="U587" i="4" s="1"/>
  <c r="T589" i="4"/>
  <c r="L532" i="4"/>
  <c r="M531" i="4" s="1"/>
  <c r="P532" i="4"/>
  <c r="Q531" i="4" s="1"/>
  <c r="X532" i="4"/>
  <c r="L537" i="4"/>
  <c r="T539" i="4"/>
  <c r="J547" i="4"/>
  <c r="L547" i="4" s="1"/>
  <c r="M551" i="4"/>
  <c r="L553" i="4"/>
  <c r="X556" i="4"/>
  <c r="Y555" i="4" s="1"/>
  <c r="L556" i="4"/>
  <c r="P556" i="4"/>
  <c r="Q555" i="4" s="1"/>
  <c r="L555" i="4"/>
  <c r="S553" i="4"/>
  <c r="T553" i="4" s="1"/>
  <c r="T555" i="4"/>
  <c r="U555" i="4" s="1"/>
  <c r="S581" i="4"/>
  <c r="T583" i="4"/>
  <c r="X590" i="4"/>
  <c r="T590" i="4"/>
  <c r="X589" i="4"/>
  <c r="P590" i="4"/>
  <c r="L590" i="4"/>
  <c r="P589" i="4"/>
  <c r="X531" i="4"/>
  <c r="T534" i="4"/>
  <c r="X534" i="4"/>
  <c r="P533" i="4"/>
  <c r="Q533" i="4" s="1"/>
  <c r="X533" i="4"/>
  <c r="X536" i="4"/>
  <c r="P541" i="4"/>
  <c r="T544" i="4"/>
  <c r="X544" i="4"/>
  <c r="P543" i="4"/>
  <c r="Q543" i="4" s="1"/>
  <c r="X543" i="4"/>
  <c r="P560" i="4"/>
  <c r="Q559" i="4" s="1"/>
  <c r="X560" i="4"/>
  <c r="Y559" i="4" s="1"/>
  <c r="T560" i="4"/>
  <c r="L560" i="4"/>
  <c r="M561" i="4"/>
  <c r="X568" i="4"/>
  <c r="Y567" i="4" s="1"/>
  <c r="P568" i="4"/>
  <c r="Q567" i="4" s="1"/>
  <c r="T568" i="4"/>
  <c r="L568" i="4"/>
  <c r="M569" i="4"/>
  <c r="P584" i="4"/>
  <c r="L584" i="4"/>
  <c r="P583" i="4"/>
  <c r="X584" i="4"/>
  <c r="X583" i="4"/>
  <c r="T584" i="4"/>
  <c r="T585" i="4"/>
  <c r="E591" i="4"/>
  <c r="J591" i="4" s="1"/>
  <c r="P592" i="4" s="1"/>
  <c r="C573" i="4"/>
  <c r="L595" i="4"/>
  <c r="K591" i="4"/>
  <c r="T551" i="4"/>
  <c r="U551" i="4" s="1"/>
  <c r="X552" i="4"/>
  <c r="Y551" i="4" s="1"/>
  <c r="O553" i="4"/>
  <c r="X562" i="4"/>
  <c r="P562" i="4"/>
  <c r="P561" i="4"/>
  <c r="X561" i="4"/>
  <c r="T564" i="4"/>
  <c r="P570" i="4"/>
  <c r="X570" i="4"/>
  <c r="P569" i="4"/>
  <c r="X569" i="4"/>
  <c r="P594" i="4"/>
  <c r="L594" i="4"/>
  <c r="M593" i="4" s="1"/>
  <c r="P593" i="4"/>
  <c r="X594" i="4"/>
  <c r="Y593" i="4" s="1"/>
  <c r="S591" i="4"/>
  <c r="T593" i="4"/>
  <c r="X596" i="4"/>
  <c r="T596" i="4"/>
  <c r="X595" i="4"/>
  <c r="P596" i="4"/>
  <c r="T595" i="4"/>
  <c r="P598" i="4"/>
  <c r="L598" i="4"/>
  <c r="M597" i="4" s="1"/>
  <c r="P597" i="4"/>
  <c r="X598" i="4"/>
  <c r="Y597" i="4" s="1"/>
  <c r="T597" i="4"/>
  <c r="X600" i="4"/>
  <c r="T600" i="4"/>
  <c r="X599" i="4"/>
  <c r="P600" i="4"/>
  <c r="T599" i="4"/>
  <c r="X558" i="4"/>
  <c r="P558" i="4"/>
  <c r="P557" i="4"/>
  <c r="X557" i="4"/>
  <c r="L559" i="4"/>
  <c r="T559" i="4"/>
  <c r="L563" i="4"/>
  <c r="T563" i="4"/>
  <c r="L564" i="4"/>
  <c r="P566" i="4"/>
  <c r="X566" i="4"/>
  <c r="P565" i="4"/>
  <c r="X565" i="4"/>
  <c r="L567" i="4"/>
  <c r="T567" i="4"/>
  <c r="P578" i="4"/>
  <c r="L578" i="4"/>
  <c r="P577" i="4"/>
  <c r="X578" i="4"/>
  <c r="Y577" i="4" s="1"/>
  <c r="S575" i="4"/>
  <c r="T577" i="4"/>
  <c r="U577" i="4" s="1"/>
  <c r="X580" i="4"/>
  <c r="T580" i="4"/>
  <c r="X579" i="4"/>
  <c r="P580" i="4"/>
  <c r="Q579" i="4" s="1"/>
  <c r="T579" i="4"/>
  <c r="J581" i="4"/>
  <c r="X582" i="4" s="1"/>
  <c r="L583" i="4"/>
  <c r="L585" i="4"/>
  <c r="L587" i="4"/>
  <c r="L589" i="4"/>
  <c r="L557" i="4"/>
  <c r="T557" i="4"/>
  <c r="U557" i="4" s="1"/>
  <c r="L558" i="4"/>
  <c r="P564" i="4"/>
  <c r="Q563" i="4" s="1"/>
  <c r="L565" i="4"/>
  <c r="T565" i="4"/>
  <c r="U565" i="4" s="1"/>
  <c r="L566" i="4"/>
  <c r="X572" i="4"/>
  <c r="P572" i="4"/>
  <c r="P571" i="4"/>
  <c r="X571" i="4"/>
  <c r="K574" i="4"/>
  <c r="J575" i="4"/>
  <c r="L576" i="4" s="1"/>
  <c r="P576" i="4"/>
  <c r="L577" i="4"/>
  <c r="L579" i="4"/>
  <c r="M579" i="4" s="1"/>
  <c r="T594" i="4"/>
  <c r="P595" i="4"/>
  <c r="L596" i="4"/>
  <c r="T598" i="4"/>
  <c r="P599" i="4"/>
  <c r="L600" i="4"/>
  <c r="M599" i="4" s="1"/>
  <c r="X64" i="3"/>
  <c r="T64" i="3"/>
  <c r="X63" i="3"/>
  <c r="P64" i="3"/>
  <c r="L64" i="3"/>
  <c r="P63" i="3"/>
  <c r="J17" i="3"/>
  <c r="L17" i="3" s="1"/>
  <c r="S69" i="3"/>
  <c r="J19" i="3"/>
  <c r="L20" i="3" s="1"/>
  <c r="L55" i="3"/>
  <c r="X58" i="3"/>
  <c r="J29" i="3"/>
  <c r="X29" i="3" s="1"/>
  <c r="T58" i="3"/>
  <c r="U57" i="3" s="1"/>
  <c r="X57" i="3"/>
  <c r="P58" i="3"/>
  <c r="L58" i="3"/>
  <c r="M57" i="3" s="1"/>
  <c r="P57" i="3"/>
  <c r="X68" i="3"/>
  <c r="J39" i="3"/>
  <c r="X39" i="3" s="1"/>
  <c r="T68" i="3"/>
  <c r="U67" i="3" s="1"/>
  <c r="X67" i="3"/>
  <c r="P68" i="3"/>
  <c r="L68" i="3"/>
  <c r="M67" i="3" s="1"/>
  <c r="P67" i="3"/>
  <c r="J71" i="3"/>
  <c r="L71" i="3" s="1"/>
  <c r="E69" i="3"/>
  <c r="L72" i="3"/>
  <c r="P74" i="3"/>
  <c r="L74" i="3"/>
  <c r="P73" i="3"/>
  <c r="X74" i="3"/>
  <c r="Y73" i="3" s="1"/>
  <c r="T74" i="3"/>
  <c r="X73" i="3"/>
  <c r="X71" i="3"/>
  <c r="T75" i="3"/>
  <c r="O69" i="3"/>
  <c r="L106" i="3"/>
  <c r="L105" i="3"/>
  <c r="P106" i="3"/>
  <c r="X106" i="3"/>
  <c r="T228" i="3"/>
  <c r="L228" i="3"/>
  <c r="X228" i="3"/>
  <c r="P228" i="3"/>
  <c r="T227" i="3"/>
  <c r="J49" i="3"/>
  <c r="T49" i="3" s="1"/>
  <c r="J23" i="3"/>
  <c r="P23" i="3" s="1"/>
  <c r="W41" i="3"/>
  <c r="J59" i="3"/>
  <c r="L60" i="3" s="1"/>
  <c r="T63" i="3"/>
  <c r="P72" i="3"/>
  <c r="X76" i="3"/>
  <c r="T76" i="3"/>
  <c r="X75" i="3"/>
  <c r="P76" i="3"/>
  <c r="L76" i="3"/>
  <c r="M75" i="3" s="1"/>
  <c r="P75" i="3"/>
  <c r="L172" i="3"/>
  <c r="L171" i="3"/>
  <c r="T171" i="3"/>
  <c r="T200" i="3"/>
  <c r="U199" i="3" s="1"/>
  <c r="L200" i="3"/>
  <c r="P200" i="3"/>
  <c r="T199" i="3"/>
  <c r="X200" i="3"/>
  <c r="J25" i="3"/>
  <c r="T78" i="3"/>
  <c r="T77" i="3"/>
  <c r="P78" i="3"/>
  <c r="X78" i="3"/>
  <c r="P77" i="3"/>
  <c r="T144" i="3"/>
  <c r="L144" i="3"/>
  <c r="L143" i="3"/>
  <c r="P144" i="3"/>
  <c r="T143" i="3"/>
  <c r="X144" i="3"/>
  <c r="T162" i="3"/>
  <c r="L162" i="3"/>
  <c r="L161" i="3"/>
  <c r="P162" i="3"/>
  <c r="T161" i="3"/>
  <c r="X162" i="3"/>
  <c r="T18" i="3"/>
  <c r="J43" i="3"/>
  <c r="T44" i="3" s="1"/>
  <c r="E41" i="3"/>
  <c r="P56" i="3"/>
  <c r="J27" i="3"/>
  <c r="L56" i="3"/>
  <c r="P55" i="3"/>
  <c r="X56" i="3"/>
  <c r="T56" i="3"/>
  <c r="U55" i="3" s="1"/>
  <c r="X55" i="3"/>
  <c r="L63" i="3"/>
  <c r="X72" i="3"/>
  <c r="Y71" i="3" s="1"/>
  <c r="T92" i="3"/>
  <c r="P92" i="3"/>
  <c r="L91" i="3"/>
  <c r="L92" i="3"/>
  <c r="T91" i="3"/>
  <c r="T104" i="3"/>
  <c r="P104" i="3"/>
  <c r="L103" i="3"/>
  <c r="L104" i="3"/>
  <c r="T103" i="3"/>
  <c r="J115" i="3"/>
  <c r="T124" i="3"/>
  <c r="P124" i="3"/>
  <c r="L123" i="3"/>
  <c r="L124" i="3"/>
  <c r="T123" i="3"/>
  <c r="J127" i="3"/>
  <c r="T142" i="3"/>
  <c r="P142" i="3"/>
  <c r="L141" i="3"/>
  <c r="L142" i="3"/>
  <c r="T141" i="3"/>
  <c r="P143" i="3"/>
  <c r="T148" i="3"/>
  <c r="P148" i="3"/>
  <c r="L147" i="3"/>
  <c r="L148" i="3"/>
  <c r="T147" i="3"/>
  <c r="T160" i="3"/>
  <c r="P160" i="3"/>
  <c r="L159" i="3"/>
  <c r="L160" i="3"/>
  <c r="T159" i="3"/>
  <c r="P161" i="3"/>
  <c r="T166" i="3"/>
  <c r="P166" i="3"/>
  <c r="L165" i="3"/>
  <c r="L166" i="3"/>
  <c r="T165" i="3"/>
  <c r="T180" i="3"/>
  <c r="P180" i="3"/>
  <c r="L179" i="3"/>
  <c r="L180" i="3"/>
  <c r="T179" i="3"/>
  <c r="K181" i="3"/>
  <c r="T188" i="3"/>
  <c r="P188" i="3"/>
  <c r="L187" i="3"/>
  <c r="L188" i="3"/>
  <c r="T187" i="3"/>
  <c r="W189" i="3"/>
  <c r="X191" i="3"/>
  <c r="P199" i="3"/>
  <c r="L199" i="3"/>
  <c r="T204" i="3"/>
  <c r="P204" i="3"/>
  <c r="L203" i="3"/>
  <c r="L204" i="3"/>
  <c r="T203" i="3"/>
  <c r="T236" i="3"/>
  <c r="P236" i="3"/>
  <c r="L235" i="3"/>
  <c r="L236" i="3"/>
  <c r="T235" i="3"/>
  <c r="W239" i="3"/>
  <c r="X241" i="3"/>
  <c r="T280" i="3"/>
  <c r="P280" i="3"/>
  <c r="L279" i="3"/>
  <c r="L280" i="3"/>
  <c r="X280" i="3"/>
  <c r="T279" i="3"/>
  <c r="T290" i="3"/>
  <c r="P290" i="3"/>
  <c r="L289" i="3"/>
  <c r="L290" i="3"/>
  <c r="X290" i="3"/>
  <c r="T289" i="3"/>
  <c r="X305" i="3"/>
  <c r="W301" i="3"/>
  <c r="X301" i="3" s="1"/>
  <c r="L312" i="3"/>
  <c r="K294" i="3"/>
  <c r="P316" i="3"/>
  <c r="X316" i="3"/>
  <c r="X315" i="3"/>
  <c r="T316" i="3"/>
  <c r="L316" i="3"/>
  <c r="T398" i="3"/>
  <c r="L398" i="3"/>
  <c r="T397" i="3"/>
  <c r="L397" i="3"/>
  <c r="X398" i="3"/>
  <c r="P398" i="3"/>
  <c r="P397" i="3"/>
  <c r="X458" i="3"/>
  <c r="P458" i="3"/>
  <c r="T458" i="3"/>
  <c r="L458" i="3"/>
  <c r="P457" i="3"/>
  <c r="X457" i="3"/>
  <c r="X495" i="3"/>
  <c r="W491" i="3"/>
  <c r="X512" i="3"/>
  <c r="L512" i="3"/>
  <c r="P511" i="3"/>
  <c r="T512" i="3"/>
  <c r="L511" i="3"/>
  <c r="P512" i="3"/>
  <c r="X511" i="3"/>
  <c r="W23" i="3"/>
  <c r="J61" i="3"/>
  <c r="L61" i="3" s="1"/>
  <c r="T61" i="3"/>
  <c r="J65" i="3"/>
  <c r="T65" i="3" s="1"/>
  <c r="T73" i="3"/>
  <c r="W77" i="3"/>
  <c r="X77" i="3" s="1"/>
  <c r="T86" i="3"/>
  <c r="P86" i="3"/>
  <c r="Q85" i="3" s="1"/>
  <c r="L85" i="3"/>
  <c r="L86" i="3"/>
  <c r="T85" i="3"/>
  <c r="W87" i="3"/>
  <c r="X89" i="3"/>
  <c r="X91" i="3"/>
  <c r="M93" i="3"/>
  <c r="W99" i="3"/>
  <c r="X101" i="3"/>
  <c r="X103" i="3"/>
  <c r="W105" i="3"/>
  <c r="X105" i="3" s="1"/>
  <c r="M117" i="3"/>
  <c r="X123" i="3"/>
  <c r="M129" i="3"/>
  <c r="X141" i="3"/>
  <c r="W143" i="3"/>
  <c r="X143" i="3" s="1"/>
  <c r="X145" i="3"/>
  <c r="X147" i="3"/>
  <c r="M149" i="3"/>
  <c r="W155" i="3"/>
  <c r="X157" i="3"/>
  <c r="X159" i="3"/>
  <c r="W161" i="3"/>
  <c r="X161" i="3" s="1"/>
  <c r="X163" i="3"/>
  <c r="X165" i="3"/>
  <c r="M167" i="3"/>
  <c r="M173" i="3"/>
  <c r="X179" i="3"/>
  <c r="W183" i="3"/>
  <c r="X187" i="3"/>
  <c r="P193" i="3"/>
  <c r="T198" i="3"/>
  <c r="P198" i="3"/>
  <c r="Q197" i="3" s="1"/>
  <c r="L197" i="3"/>
  <c r="L198" i="3"/>
  <c r="T197" i="3"/>
  <c r="W199" i="3"/>
  <c r="X199" i="3" s="1"/>
  <c r="X201" i="3"/>
  <c r="X203" i="3"/>
  <c r="M205" i="3"/>
  <c r="J211" i="3"/>
  <c r="M213" i="3"/>
  <c r="O217" i="3"/>
  <c r="T222" i="3"/>
  <c r="P222" i="3"/>
  <c r="Q221" i="3" s="1"/>
  <c r="L221" i="3"/>
  <c r="L222" i="3"/>
  <c r="T221" i="3"/>
  <c r="P225" i="3"/>
  <c r="X235" i="3"/>
  <c r="F237" i="3"/>
  <c r="P243" i="3"/>
  <c r="T262" i="3"/>
  <c r="P262" i="3"/>
  <c r="L261" i="3"/>
  <c r="L262" i="3"/>
  <c r="X262" i="3"/>
  <c r="T261" i="3"/>
  <c r="X274" i="3"/>
  <c r="P274" i="3"/>
  <c r="T273" i="3"/>
  <c r="T274" i="3"/>
  <c r="L273" i="3"/>
  <c r="Q281" i="3"/>
  <c r="Q291" i="3"/>
  <c r="P336" i="3"/>
  <c r="L335" i="3"/>
  <c r="L336" i="3"/>
  <c r="P335" i="3"/>
  <c r="X336" i="3"/>
  <c r="T336" i="3"/>
  <c r="X335" i="3"/>
  <c r="S33" i="3"/>
  <c r="P91" i="3"/>
  <c r="T96" i="3"/>
  <c r="P96" i="3"/>
  <c r="Q95" i="3" s="1"/>
  <c r="L95" i="3"/>
  <c r="L96" i="3"/>
  <c r="T95" i="3"/>
  <c r="J99" i="3"/>
  <c r="P103" i="3"/>
  <c r="T114" i="3"/>
  <c r="P114" i="3"/>
  <c r="Q113" i="3" s="1"/>
  <c r="L113" i="3"/>
  <c r="L114" i="3"/>
  <c r="T113" i="3"/>
  <c r="O115" i="3"/>
  <c r="P115" i="3" s="1"/>
  <c r="T120" i="3"/>
  <c r="P120" i="3"/>
  <c r="Q119" i="3" s="1"/>
  <c r="L119" i="3"/>
  <c r="L120" i="3"/>
  <c r="T119" i="3"/>
  <c r="P123" i="3"/>
  <c r="E125" i="3"/>
  <c r="O127" i="3"/>
  <c r="T132" i="3"/>
  <c r="P132" i="3"/>
  <c r="Q131" i="3" s="1"/>
  <c r="L131" i="3"/>
  <c r="L132" i="3"/>
  <c r="T131" i="3"/>
  <c r="O133" i="3"/>
  <c r="T138" i="3"/>
  <c r="P138" i="3"/>
  <c r="Q137" i="3" s="1"/>
  <c r="L137" i="3"/>
  <c r="L138" i="3"/>
  <c r="T137" i="3"/>
  <c r="P141" i="3"/>
  <c r="P147" i="3"/>
  <c r="T152" i="3"/>
  <c r="P152" i="3"/>
  <c r="Q151" i="3" s="1"/>
  <c r="L151" i="3"/>
  <c r="L152" i="3"/>
  <c r="T151" i="3"/>
  <c r="J155" i="3"/>
  <c r="P155" i="3" s="1"/>
  <c r="P159" i="3"/>
  <c r="P165" i="3"/>
  <c r="T170" i="3"/>
  <c r="P170" i="3"/>
  <c r="Q169" i="3" s="1"/>
  <c r="L169" i="3"/>
  <c r="L170" i="3"/>
  <c r="T169" i="3"/>
  <c r="O171" i="3"/>
  <c r="P171" i="3" s="1"/>
  <c r="T176" i="3"/>
  <c r="P176" i="3"/>
  <c r="Q175" i="3" s="1"/>
  <c r="L175" i="3"/>
  <c r="L176" i="3"/>
  <c r="M175" i="3" s="1"/>
  <c r="T175" i="3"/>
  <c r="P179" i="3"/>
  <c r="P187" i="3"/>
  <c r="M191" i="3"/>
  <c r="P203" i="3"/>
  <c r="T208" i="3"/>
  <c r="P208" i="3"/>
  <c r="Q207" i="3" s="1"/>
  <c r="L207" i="3"/>
  <c r="L208" i="3"/>
  <c r="T207" i="3"/>
  <c r="O211" i="3"/>
  <c r="L211" i="3"/>
  <c r="K209" i="3"/>
  <c r="T216" i="3"/>
  <c r="P216" i="3"/>
  <c r="Q215" i="3" s="1"/>
  <c r="L215" i="3"/>
  <c r="L216" i="3"/>
  <c r="T215" i="3"/>
  <c r="W217" i="3"/>
  <c r="X219" i="3"/>
  <c r="M223" i="3"/>
  <c r="O227" i="3"/>
  <c r="P227" i="3" s="1"/>
  <c r="L227" i="3"/>
  <c r="T232" i="3"/>
  <c r="P232" i="3"/>
  <c r="L232" i="3"/>
  <c r="T231" i="3"/>
  <c r="P235" i="3"/>
  <c r="M241" i="3"/>
  <c r="X302" i="3"/>
  <c r="Y301" i="3" s="1"/>
  <c r="P302" i="3"/>
  <c r="L302" i="3"/>
  <c r="L301" i="3"/>
  <c r="T302" i="3"/>
  <c r="T301" i="3"/>
  <c r="P312" i="3"/>
  <c r="X311" i="3"/>
  <c r="E321" i="3"/>
  <c r="T408" i="3"/>
  <c r="X408" i="3"/>
  <c r="P408" i="3"/>
  <c r="O29" i="3"/>
  <c r="O35" i="3"/>
  <c r="O39" i="3"/>
  <c r="L78" i="3"/>
  <c r="L90" i="3"/>
  <c r="M89" i="3" s="1"/>
  <c r="X90" i="3"/>
  <c r="T90" i="3"/>
  <c r="U89" i="3" s="1"/>
  <c r="X92" i="3"/>
  <c r="X95" i="3"/>
  <c r="Y95" i="3" s="1"/>
  <c r="X104" i="3"/>
  <c r="Y103" i="3" s="1"/>
  <c r="X113" i="3"/>
  <c r="Y113" i="3" s="1"/>
  <c r="W115" i="3"/>
  <c r="X115" i="3" s="1"/>
  <c r="X117" i="3"/>
  <c r="X119" i="3"/>
  <c r="Y119" i="3" s="1"/>
  <c r="X124" i="3"/>
  <c r="W127" i="3"/>
  <c r="X129" i="3"/>
  <c r="X131" i="3"/>
  <c r="Y131" i="3" s="1"/>
  <c r="W133" i="3"/>
  <c r="X135" i="3"/>
  <c r="X137" i="3"/>
  <c r="Y137" i="3" s="1"/>
  <c r="X142" i="3"/>
  <c r="X148" i="3"/>
  <c r="Y147" i="3" s="1"/>
  <c r="X151" i="3"/>
  <c r="Y151" i="3" s="1"/>
  <c r="X160" i="3"/>
  <c r="X166" i="3"/>
  <c r="X169" i="3"/>
  <c r="Y169" i="3" s="1"/>
  <c r="W171" i="3"/>
  <c r="X173" i="3"/>
  <c r="X175" i="3"/>
  <c r="Y175" i="3" s="1"/>
  <c r="X180" i="3"/>
  <c r="O181" i="3"/>
  <c r="J183" i="3"/>
  <c r="P183" i="3" s="1"/>
  <c r="X188" i="3"/>
  <c r="T194" i="3"/>
  <c r="P194" i="3"/>
  <c r="L193" i="3"/>
  <c r="L194" i="3"/>
  <c r="T193" i="3"/>
  <c r="X204" i="3"/>
  <c r="X207" i="3"/>
  <c r="Y207" i="3" s="1"/>
  <c r="W211" i="3"/>
  <c r="X213" i="3"/>
  <c r="X215" i="3"/>
  <c r="Y215" i="3" s="1"/>
  <c r="T226" i="3"/>
  <c r="P226" i="3"/>
  <c r="Q225" i="3" s="1"/>
  <c r="L225" i="3"/>
  <c r="L226" i="3"/>
  <c r="T225" i="3"/>
  <c r="W227" i="3"/>
  <c r="X227" i="3" s="1"/>
  <c r="X229" i="3"/>
  <c r="X236" i="3"/>
  <c r="K237" i="3"/>
  <c r="L244" i="3"/>
  <c r="T244" i="3"/>
  <c r="X244" i="3"/>
  <c r="Y243" i="3" s="1"/>
  <c r="L243" i="3"/>
  <c r="P244" i="3"/>
  <c r="T243" i="3"/>
  <c r="Y269" i="3"/>
  <c r="O273" i="3"/>
  <c r="P273" i="3" s="1"/>
  <c r="P275" i="3"/>
  <c r="O283" i="3"/>
  <c r="P285" i="3"/>
  <c r="E379" i="3"/>
  <c r="C377" i="3"/>
  <c r="T84" i="3"/>
  <c r="T94" i="3"/>
  <c r="T102" i="3"/>
  <c r="T118" i="3"/>
  <c r="T122" i="3"/>
  <c r="T130" i="3"/>
  <c r="T136" i="3"/>
  <c r="T140" i="3"/>
  <c r="T146" i="3"/>
  <c r="T150" i="3"/>
  <c r="T158" i="3"/>
  <c r="T164" i="3"/>
  <c r="T168" i="3"/>
  <c r="T174" i="3"/>
  <c r="T178" i="3"/>
  <c r="T186" i="3"/>
  <c r="T192" i="3"/>
  <c r="T196" i="3"/>
  <c r="T202" i="3"/>
  <c r="T206" i="3"/>
  <c r="T214" i="3"/>
  <c r="T220" i="3"/>
  <c r="T224" i="3"/>
  <c r="T230" i="3"/>
  <c r="T234" i="3"/>
  <c r="T242" i="3"/>
  <c r="L247" i="3"/>
  <c r="T247" i="3"/>
  <c r="L249" i="3"/>
  <c r="T249" i="3"/>
  <c r="L251" i="3"/>
  <c r="T251" i="3"/>
  <c r="L253" i="3"/>
  <c r="T253" i="3"/>
  <c r="P257" i="3"/>
  <c r="X257" i="3"/>
  <c r="Y257" i="3" s="1"/>
  <c r="P259" i="3"/>
  <c r="X259" i="3"/>
  <c r="X261" i="3"/>
  <c r="M263" i="3"/>
  <c r="E267" i="3"/>
  <c r="O267" i="3"/>
  <c r="P269" i="3"/>
  <c r="X279" i="3"/>
  <c r="M281" i="3"/>
  <c r="E283" i="3"/>
  <c r="J283" i="3" s="1"/>
  <c r="T283" i="3" s="1"/>
  <c r="S265" i="3"/>
  <c r="X289" i="3"/>
  <c r="M291" i="3"/>
  <c r="O295" i="3"/>
  <c r="P297" i="3"/>
  <c r="T304" i="3"/>
  <c r="P304" i="3"/>
  <c r="L303" i="3"/>
  <c r="L304" i="3"/>
  <c r="T303" i="3"/>
  <c r="P307" i="3"/>
  <c r="K322" i="3"/>
  <c r="T325" i="3"/>
  <c r="S323" i="3"/>
  <c r="L383" i="3"/>
  <c r="K379" i="3"/>
  <c r="S385" i="3"/>
  <c r="T387" i="3"/>
  <c r="T83" i="3"/>
  <c r="X84" i="3"/>
  <c r="Y83" i="3" s="1"/>
  <c r="T93" i="3"/>
  <c r="X94" i="3"/>
  <c r="Y93" i="3" s="1"/>
  <c r="T101" i="3"/>
  <c r="X102" i="3"/>
  <c r="T117" i="3"/>
  <c r="X118" i="3"/>
  <c r="T121" i="3"/>
  <c r="X122" i="3"/>
  <c r="Y121" i="3" s="1"/>
  <c r="T129" i="3"/>
  <c r="X130" i="3"/>
  <c r="T135" i="3"/>
  <c r="X136" i="3"/>
  <c r="T139" i="3"/>
  <c r="X140" i="3"/>
  <c r="Y139" i="3" s="1"/>
  <c r="T145" i="3"/>
  <c r="X146" i="3"/>
  <c r="T149" i="3"/>
  <c r="X150" i="3"/>
  <c r="Y149" i="3" s="1"/>
  <c r="T157" i="3"/>
  <c r="X158" i="3"/>
  <c r="T163" i="3"/>
  <c r="X164" i="3"/>
  <c r="T167" i="3"/>
  <c r="X168" i="3"/>
  <c r="Y167" i="3" s="1"/>
  <c r="T173" i="3"/>
  <c r="X174" i="3"/>
  <c r="T177" i="3"/>
  <c r="X178" i="3"/>
  <c r="Y177" i="3" s="1"/>
  <c r="T185" i="3"/>
  <c r="X186" i="3"/>
  <c r="T191" i="3"/>
  <c r="X192" i="3"/>
  <c r="T195" i="3"/>
  <c r="X196" i="3"/>
  <c r="Y195" i="3" s="1"/>
  <c r="T201" i="3"/>
  <c r="X202" i="3"/>
  <c r="T205" i="3"/>
  <c r="X206" i="3"/>
  <c r="Y205" i="3" s="1"/>
  <c r="T213" i="3"/>
  <c r="X214" i="3"/>
  <c r="T219" i="3"/>
  <c r="X220" i="3"/>
  <c r="T223" i="3"/>
  <c r="X224" i="3"/>
  <c r="Y223" i="3" s="1"/>
  <c r="T229" i="3"/>
  <c r="X230" i="3"/>
  <c r="T233" i="3"/>
  <c r="X234" i="3"/>
  <c r="Y233" i="3" s="1"/>
  <c r="T241" i="3"/>
  <c r="X242" i="3"/>
  <c r="Y241" i="3" s="1"/>
  <c r="T258" i="3"/>
  <c r="U257" i="3" s="1"/>
  <c r="L258" i="3"/>
  <c r="M257" i="3" s="1"/>
  <c r="L260" i="3"/>
  <c r="M259" i="3" s="1"/>
  <c r="X260" i="3"/>
  <c r="T260" i="3"/>
  <c r="U259" i="3" s="1"/>
  <c r="P260" i="3"/>
  <c r="P261" i="3"/>
  <c r="X273" i="3"/>
  <c r="T276" i="3"/>
  <c r="P276" i="3"/>
  <c r="L275" i="3"/>
  <c r="L276" i="3"/>
  <c r="T275" i="3"/>
  <c r="P279" i="3"/>
  <c r="X283" i="3"/>
  <c r="T286" i="3"/>
  <c r="P286" i="3"/>
  <c r="L285" i="3"/>
  <c r="L286" i="3"/>
  <c r="T285" i="3"/>
  <c r="P289" i="3"/>
  <c r="J295" i="3"/>
  <c r="T295" i="3" s="1"/>
  <c r="E293" i="3"/>
  <c r="M305" i="3"/>
  <c r="P315" i="3"/>
  <c r="O311" i="3"/>
  <c r="P311" i="3" s="1"/>
  <c r="T345" i="3"/>
  <c r="S357" i="3"/>
  <c r="T357" i="3" s="1"/>
  <c r="T359" i="3"/>
  <c r="S367" i="3"/>
  <c r="T367" i="3" s="1"/>
  <c r="T369" i="3"/>
  <c r="S378" i="3"/>
  <c r="P388" i="3"/>
  <c r="L387" i="3"/>
  <c r="L388" i="3"/>
  <c r="P387" i="3"/>
  <c r="X388" i="3"/>
  <c r="T388" i="3"/>
  <c r="X387" i="3"/>
  <c r="E245" i="3"/>
  <c r="J245" i="3" s="1"/>
  <c r="T248" i="3"/>
  <c r="L248" i="3"/>
  <c r="L250" i="3"/>
  <c r="M249" i="3" s="1"/>
  <c r="T250" i="3"/>
  <c r="T252" i="3"/>
  <c r="L252" i="3"/>
  <c r="L254" i="3"/>
  <c r="M253" i="3" s="1"/>
  <c r="T254" i="3"/>
  <c r="P258" i="3"/>
  <c r="W267" i="3"/>
  <c r="T270" i="3"/>
  <c r="P270" i="3"/>
  <c r="L269" i="3"/>
  <c r="L270" i="3"/>
  <c r="T269" i="3"/>
  <c r="X275" i="3"/>
  <c r="Y275" i="3" s="1"/>
  <c r="X285" i="3"/>
  <c r="Y285" i="3" s="1"/>
  <c r="W295" i="3"/>
  <c r="T298" i="3"/>
  <c r="P298" i="3"/>
  <c r="L297" i="3"/>
  <c r="L298" i="3"/>
  <c r="T297" i="3"/>
  <c r="O301" i="3"/>
  <c r="P301" i="3" s="1"/>
  <c r="P303" i="3"/>
  <c r="T308" i="3"/>
  <c r="P308" i="3"/>
  <c r="L307" i="3"/>
  <c r="L308" i="3"/>
  <c r="T307" i="3"/>
  <c r="X312" i="3"/>
  <c r="Y311" i="3" s="1"/>
  <c r="W294" i="3"/>
  <c r="T315" i="3"/>
  <c r="T335" i="3"/>
  <c r="P346" i="3"/>
  <c r="L345" i="3"/>
  <c r="L346" i="3"/>
  <c r="P345" i="3"/>
  <c r="X346" i="3"/>
  <c r="T346" i="3"/>
  <c r="X345" i="3"/>
  <c r="L358" i="3"/>
  <c r="K350" i="3"/>
  <c r="P360" i="3"/>
  <c r="L359" i="3"/>
  <c r="L360" i="3"/>
  <c r="P359" i="3"/>
  <c r="X360" i="3"/>
  <c r="T360" i="3"/>
  <c r="U359" i="3" s="1"/>
  <c r="X359" i="3"/>
  <c r="P370" i="3"/>
  <c r="L369" i="3"/>
  <c r="L370" i="3"/>
  <c r="P369" i="3"/>
  <c r="X370" i="3"/>
  <c r="T370" i="3"/>
  <c r="X369" i="3"/>
  <c r="X415" i="3"/>
  <c r="Y415" i="3" s="1"/>
  <c r="W413" i="3"/>
  <c r="T428" i="3"/>
  <c r="P428" i="3"/>
  <c r="L427" i="3"/>
  <c r="L428" i="3"/>
  <c r="X428" i="3"/>
  <c r="T427" i="3"/>
  <c r="T264" i="3"/>
  <c r="T272" i="3"/>
  <c r="T278" i="3"/>
  <c r="T282" i="3"/>
  <c r="T288" i="3"/>
  <c r="T292" i="3"/>
  <c r="T300" i="3"/>
  <c r="T306" i="3"/>
  <c r="T310" i="3"/>
  <c r="T313" i="3"/>
  <c r="L314" i="3"/>
  <c r="M313" i="3" s="1"/>
  <c r="L320" i="3"/>
  <c r="W321" i="3"/>
  <c r="J329" i="3"/>
  <c r="T330" i="3" s="1"/>
  <c r="J339" i="3"/>
  <c r="X339" i="3" s="1"/>
  <c r="C349" i="3"/>
  <c r="K351" i="3"/>
  <c r="P354" i="3"/>
  <c r="L353" i="3"/>
  <c r="L354" i="3"/>
  <c r="P353" i="3"/>
  <c r="X354" i="3"/>
  <c r="Y353" i="3" s="1"/>
  <c r="S351" i="3"/>
  <c r="T353" i="3"/>
  <c r="U353" i="3" s="1"/>
  <c r="X357" i="3"/>
  <c r="P364" i="3"/>
  <c r="L363" i="3"/>
  <c r="L364" i="3"/>
  <c r="P363" i="3"/>
  <c r="X364" i="3"/>
  <c r="Y363" i="3" s="1"/>
  <c r="T363" i="3"/>
  <c r="U363" i="3" s="1"/>
  <c r="M365" i="3"/>
  <c r="X367" i="3"/>
  <c r="P374" i="3"/>
  <c r="L373" i="3"/>
  <c r="L374" i="3"/>
  <c r="P373" i="3"/>
  <c r="X374" i="3"/>
  <c r="Y373" i="3" s="1"/>
  <c r="T373" i="3"/>
  <c r="U373" i="3" s="1"/>
  <c r="M375" i="3"/>
  <c r="K385" i="3"/>
  <c r="T392" i="3"/>
  <c r="L391" i="3"/>
  <c r="M391" i="3" s="1"/>
  <c r="X392" i="3"/>
  <c r="P392" i="3"/>
  <c r="T391" i="3"/>
  <c r="L394" i="3"/>
  <c r="P394" i="3"/>
  <c r="T393" i="3"/>
  <c r="U393" i="3" s="1"/>
  <c r="L393" i="3"/>
  <c r="X394" i="3"/>
  <c r="X393" i="3"/>
  <c r="T395" i="3"/>
  <c r="X396" i="3"/>
  <c r="Y395" i="3" s="1"/>
  <c r="P396" i="3"/>
  <c r="Q395" i="3" s="1"/>
  <c r="L395" i="3"/>
  <c r="M395" i="3" s="1"/>
  <c r="T396" i="3"/>
  <c r="U395" i="3" s="1"/>
  <c r="K405" i="3"/>
  <c r="L407" i="3"/>
  <c r="P415" i="3"/>
  <c r="O413" i="3"/>
  <c r="Q419" i="3"/>
  <c r="Q429" i="3"/>
  <c r="L445" i="3"/>
  <c r="K441" i="3"/>
  <c r="X479" i="3"/>
  <c r="P479" i="3"/>
  <c r="T263" i="3"/>
  <c r="X264" i="3"/>
  <c r="Y263" i="3" s="1"/>
  <c r="T271" i="3"/>
  <c r="X272" i="3"/>
  <c r="Y271" i="3" s="1"/>
  <c r="T277" i="3"/>
  <c r="X278" i="3"/>
  <c r="Y277" i="3" s="1"/>
  <c r="T281" i="3"/>
  <c r="X282" i="3"/>
  <c r="Y281" i="3" s="1"/>
  <c r="T287" i="3"/>
  <c r="X288" i="3"/>
  <c r="Y287" i="3" s="1"/>
  <c r="T291" i="3"/>
  <c r="X292" i="3"/>
  <c r="Y291" i="3" s="1"/>
  <c r="T299" i="3"/>
  <c r="X300" i="3"/>
  <c r="Y299" i="3" s="1"/>
  <c r="T305" i="3"/>
  <c r="X306" i="3"/>
  <c r="Y305" i="3" s="1"/>
  <c r="T309" i="3"/>
  <c r="X310" i="3"/>
  <c r="Y309" i="3" s="1"/>
  <c r="Y313" i="3"/>
  <c r="P314" i="3"/>
  <c r="L315" i="3"/>
  <c r="P319" i="3"/>
  <c r="Q319" i="3" s="1"/>
  <c r="T320" i="3"/>
  <c r="U319" i="3" s="1"/>
  <c r="P326" i="3"/>
  <c r="L326" i="3"/>
  <c r="M325" i="3" s="1"/>
  <c r="P325" i="3"/>
  <c r="X326" i="3"/>
  <c r="X325" i="3"/>
  <c r="X358" i="3"/>
  <c r="P358" i="3"/>
  <c r="P357" i="3"/>
  <c r="T358" i="3"/>
  <c r="X368" i="3"/>
  <c r="P368" i="3"/>
  <c r="P367" i="3"/>
  <c r="P382" i="3"/>
  <c r="L381" i="3"/>
  <c r="L382" i="3"/>
  <c r="P381" i="3"/>
  <c r="X382" i="3"/>
  <c r="Y381" i="3" s="1"/>
  <c r="S379" i="3"/>
  <c r="T381" i="3"/>
  <c r="U381" i="3" s="1"/>
  <c r="M383" i="3"/>
  <c r="L404" i="3"/>
  <c r="L403" i="3"/>
  <c r="X404" i="3"/>
  <c r="X403" i="3"/>
  <c r="T404" i="3"/>
  <c r="X407" i="3"/>
  <c r="Y419" i="3"/>
  <c r="E435" i="3"/>
  <c r="C433" i="3"/>
  <c r="M459" i="3"/>
  <c r="K311" i="3"/>
  <c r="S311" i="3"/>
  <c r="T312" i="3"/>
  <c r="P313" i="3"/>
  <c r="T314" i="3"/>
  <c r="Y317" i="3"/>
  <c r="P318" i="3"/>
  <c r="Q317" i="3" s="1"/>
  <c r="L319" i="3"/>
  <c r="X319" i="3"/>
  <c r="X320" i="3"/>
  <c r="K323" i="3"/>
  <c r="T326" i="3"/>
  <c r="K329" i="3"/>
  <c r="L330" i="3"/>
  <c r="P332" i="3"/>
  <c r="L331" i="3"/>
  <c r="L332" i="3"/>
  <c r="P331" i="3"/>
  <c r="X332" i="3"/>
  <c r="Y331" i="3" s="1"/>
  <c r="S329" i="3"/>
  <c r="T331" i="3"/>
  <c r="U331" i="3" s="1"/>
  <c r="P342" i="3"/>
  <c r="Q341" i="3" s="1"/>
  <c r="L341" i="3"/>
  <c r="L342" i="3"/>
  <c r="P341" i="3"/>
  <c r="X342" i="3"/>
  <c r="Y341" i="3" s="1"/>
  <c r="S339" i="3"/>
  <c r="T341" i="3"/>
  <c r="U341" i="3" s="1"/>
  <c r="E349" i="3"/>
  <c r="W377" i="3"/>
  <c r="J385" i="3"/>
  <c r="O385" i="3"/>
  <c r="P391" i="3"/>
  <c r="T403" i="3"/>
  <c r="J413" i="3"/>
  <c r="L413" i="3" s="1"/>
  <c r="X444" i="3"/>
  <c r="P444" i="3"/>
  <c r="T444" i="3"/>
  <c r="L444" i="3"/>
  <c r="P443" i="3"/>
  <c r="X443" i="3"/>
  <c r="X451" i="3"/>
  <c r="P451" i="3"/>
  <c r="P328" i="3"/>
  <c r="Q327" i="3" s="1"/>
  <c r="P334" i="3"/>
  <c r="Q333" i="3" s="1"/>
  <c r="P338" i="3"/>
  <c r="Q337" i="3" s="1"/>
  <c r="P344" i="3"/>
  <c r="Q343" i="3" s="1"/>
  <c r="P348" i="3"/>
  <c r="Q347" i="3" s="1"/>
  <c r="P356" i="3"/>
  <c r="Q355" i="3" s="1"/>
  <c r="P362" i="3"/>
  <c r="Q361" i="3" s="1"/>
  <c r="P366" i="3"/>
  <c r="Q365" i="3" s="1"/>
  <c r="P372" i="3"/>
  <c r="Q371" i="3" s="1"/>
  <c r="P376" i="3"/>
  <c r="Q375" i="3" s="1"/>
  <c r="P384" i="3"/>
  <c r="Q383" i="3" s="1"/>
  <c r="P390" i="3"/>
  <c r="X397" i="3"/>
  <c r="L399" i="3"/>
  <c r="M399" i="3" s="1"/>
  <c r="T401" i="3"/>
  <c r="U401" i="3" s="1"/>
  <c r="L402" i="3"/>
  <c r="M401" i="3" s="1"/>
  <c r="P403" i="3"/>
  <c r="Q403" i="3" s="1"/>
  <c r="L409" i="3"/>
  <c r="T409" i="3"/>
  <c r="L411" i="3"/>
  <c r="T411" i="3"/>
  <c r="L416" i="3"/>
  <c r="M415" i="3" s="1"/>
  <c r="T416" i="3"/>
  <c r="U415" i="3" s="1"/>
  <c r="T418" i="3"/>
  <c r="L418" i="3"/>
  <c r="M417" i="3" s="1"/>
  <c r="L420" i="3"/>
  <c r="M419" i="3" s="1"/>
  <c r="T420" i="3"/>
  <c r="U419" i="3" s="1"/>
  <c r="T422" i="3"/>
  <c r="P422" i="3"/>
  <c r="Q421" i="3" s="1"/>
  <c r="L421" i="3"/>
  <c r="L422" i="3"/>
  <c r="T421" i="3"/>
  <c r="W423" i="3"/>
  <c r="X425" i="3"/>
  <c r="X427" i="3"/>
  <c r="M429" i="3"/>
  <c r="K434" i="3"/>
  <c r="T437" i="3"/>
  <c r="U439" i="3"/>
  <c r="S462" i="3"/>
  <c r="X476" i="3"/>
  <c r="Y475" i="3" s="1"/>
  <c r="P476" i="3"/>
  <c r="Q475" i="3" s="1"/>
  <c r="T476" i="3"/>
  <c r="L476" i="3"/>
  <c r="M477" i="3"/>
  <c r="T479" i="3"/>
  <c r="X481" i="3"/>
  <c r="X327" i="3"/>
  <c r="Y327" i="3" s="1"/>
  <c r="T328" i="3"/>
  <c r="X333" i="3"/>
  <c r="Y333" i="3" s="1"/>
  <c r="T334" i="3"/>
  <c r="X337" i="3"/>
  <c r="Y337" i="3" s="1"/>
  <c r="T338" i="3"/>
  <c r="X343" i="3"/>
  <c r="Y343" i="3" s="1"/>
  <c r="T344" i="3"/>
  <c r="X347" i="3"/>
  <c r="Y347" i="3" s="1"/>
  <c r="T348" i="3"/>
  <c r="X355" i="3"/>
  <c r="Y355" i="3" s="1"/>
  <c r="T356" i="3"/>
  <c r="X361" i="3"/>
  <c r="Y361" i="3" s="1"/>
  <c r="T362" i="3"/>
  <c r="X365" i="3"/>
  <c r="Y365" i="3" s="1"/>
  <c r="T366" i="3"/>
  <c r="X371" i="3"/>
  <c r="Y371" i="3" s="1"/>
  <c r="T372" i="3"/>
  <c r="X375" i="3"/>
  <c r="Y375" i="3" s="1"/>
  <c r="T376" i="3"/>
  <c r="X383" i="3"/>
  <c r="Y383" i="3" s="1"/>
  <c r="T384" i="3"/>
  <c r="X389" i="3"/>
  <c r="Y389" i="3" s="1"/>
  <c r="T390" i="3"/>
  <c r="X391" i="3"/>
  <c r="T399" i="3"/>
  <c r="P400" i="3"/>
  <c r="P401" i="3"/>
  <c r="P402" i="3"/>
  <c r="P409" i="3"/>
  <c r="Q409" i="3" s="1"/>
  <c r="X409" i="3"/>
  <c r="Y409" i="3" s="1"/>
  <c r="P411" i="3"/>
  <c r="Q411" i="3" s="1"/>
  <c r="X411" i="3"/>
  <c r="Y411" i="3" s="1"/>
  <c r="P427" i="3"/>
  <c r="T432" i="3"/>
  <c r="P432" i="3"/>
  <c r="Q431" i="3" s="1"/>
  <c r="L431" i="3"/>
  <c r="L432" i="3"/>
  <c r="T431" i="3"/>
  <c r="P438" i="3"/>
  <c r="T438" i="3"/>
  <c r="L438" i="3"/>
  <c r="E441" i="3"/>
  <c r="J441" i="3" s="1"/>
  <c r="P441" i="3" s="1"/>
  <c r="T445" i="3"/>
  <c r="S441" i="3"/>
  <c r="E463" i="3"/>
  <c r="C461" i="3"/>
  <c r="X469" i="3"/>
  <c r="O518" i="3"/>
  <c r="T327" i="3"/>
  <c r="T333" i="3"/>
  <c r="T337" i="3"/>
  <c r="T343" i="3"/>
  <c r="T347" i="3"/>
  <c r="T355" i="3"/>
  <c r="T361" i="3"/>
  <c r="T365" i="3"/>
  <c r="T371" i="3"/>
  <c r="T375" i="3"/>
  <c r="T383" i="3"/>
  <c r="T389" i="3"/>
  <c r="P399" i="3"/>
  <c r="T400" i="3"/>
  <c r="L410" i="3"/>
  <c r="T410" i="3"/>
  <c r="T412" i="3"/>
  <c r="L412" i="3"/>
  <c r="M411" i="3" s="1"/>
  <c r="S433" i="3"/>
  <c r="L437" i="3"/>
  <c r="K435" i="3"/>
  <c r="U445" i="3"/>
  <c r="T452" i="3"/>
  <c r="T477" i="3"/>
  <c r="U477" i="3" s="1"/>
  <c r="S469" i="3"/>
  <c r="L480" i="3"/>
  <c r="X482" i="3"/>
  <c r="P482" i="3"/>
  <c r="Q481" i="3" s="1"/>
  <c r="T482" i="3"/>
  <c r="L482" i="3"/>
  <c r="L483" i="3"/>
  <c r="K479" i="3"/>
  <c r="L479" i="3" s="1"/>
  <c r="T426" i="3"/>
  <c r="T430" i="3"/>
  <c r="Y439" i="3"/>
  <c r="P440" i="3"/>
  <c r="Q439" i="3" s="1"/>
  <c r="L443" i="3"/>
  <c r="T443" i="3"/>
  <c r="P450" i="3"/>
  <c r="X450" i="3"/>
  <c r="P449" i="3"/>
  <c r="X449" i="3"/>
  <c r="X452" i="3"/>
  <c r="P456" i="3"/>
  <c r="X456" i="3"/>
  <c r="P455" i="3"/>
  <c r="X455" i="3"/>
  <c r="L457" i="3"/>
  <c r="T457" i="3"/>
  <c r="O461" i="3"/>
  <c r="P468" i="3"/>
  <c r="X468" i="3"/>
  <c r="P467" i="3"/>
  <c r="X467" i="3"/>
  <c r="P474" i="3"/>
  <c r="X474" i="3"/>
  <c r="P473" i="3"/>
  <c r="X473" i="3"/>
  <c r="L475" i="3"/>
  <c r="T475" i="3"/>
  <c r="P480" i="3"/>
  <c r="L481" i="3"/>
  <c r="T481" i="3"/>
  <c r="P485" i="3"/>
  <c r="W490" i="3"/>
  <c r="O491" i="3"/>
  <c r="P493" i="3"/>
  <c r="P500" i="3"/>
  <c r="T500" i="3"/>
  <c r="X499" i="3"/>
  <c r="X500" i="3"/>
  <c r="L500" i="3"/>
  <c r="T499" i="3"/>
  <c r="X507" i="3"/>
  <c r="P513" i="3"/>
  <c r="T524" i="3"/>
  <c r="P524" i="3"/>
  <c r="X524" i="3"/>
  <c r="L523" i="3"/>
  <c r="T523" i="3"/>
  <c r="X527" i="3"/>
  <c r="W525" i="3"/>
  <c r="W517" i="3" s="1"/>
  <c r="L538" i="3"/>
  <c r="P538" i="3"/>
  <c r="L537" i="3"/>
  <c r="T538" i="3"/>
  <c r="X538" i="3"/>
  <c r="X537" i="3"/>
  <c r="T425" i="3"/>
  <c r="X426" i="3"/>
  <c r="T429" i="3"/>
  <c r="X430" i="3"/>
  <c r="Y429" i="3" s="1"/>
  <c r="X448" i="3"/>
  <c r="P448" i="3"/>
  <c r="P447" i="3"/>
  <c r="X447" i="3"/>
  <c r="T451" i="3"/>
  <c r="L452" i="3"/>
  <c r="X454" i="3"/>
  <c r="P454" i="3"/>
  <c r="P453" i="3"/>
  <c r="X453" i="3"/>
  <c r="X466" i="3"/>
  <c r="P466" i="3"/>
  <c r="P465" i="3"/>
  <c r="X465" i="3"/>
  <c r="L470" i="3"/>
  <c r="X472" i="3"/>
  <c r="P472" i="3"/>
  <c r="P471" i="3"/>
  <c r="X471" i="3"/>
  <c r="T480" i="3"/>
  <c r="X486" i="3"/>
  <c r="T486" i="3"/>
  <c r="X485" i="3"/>
  <c r="P486" i="3"/>
  <c r="T485" i="3"/>
  <c r="X488" i="3"/>
  <c r="Y487" i="3" s="1"/>
  <c r="P488" i="3"/>
  <c r="L488" i="3"/>
  <c r="P487" i="3"/>
  <c r="T487" i="3"/>
  <c r="U487" i="3" s="1"/>
  <c r="M503" i="3"/>
  <c r="M523" i="3"/>
  <c r="P437" i="3"/>
  <c r="P446" i="3"/>
  <c r="X446" i="3"/>
  <c r="P445" i="3"/>
  <c r="X445" i="3"/>
  <c r="L447" i="3"/>
  <c r="T447" i="3"/>
  <c r="U447" i="3" s="1"/>
  <c r="L448" i="3"/>
  <c r="K451" i="3"/>
  <c r="L451" i="3" s="1"/>
  <c r="P452" i="3"/>
  <c r="Q451" i="3" s="1"/>
  <c r="L453" i="3"/>
  <c r="T453" i="3"/>
  <c r="U453" i="3" s="1"/>
  <c r="L454" i="3"/>
  <c r="P460" i="3"/>
  <c r="X460" i="3"/>
  <c r="P459" i="3"/>
  <c r="X459" i="3"/>
  <c r="K463" i="3"/>
  <c r="L465" i="3"/>
  <c r="T465" i="3"/>
  <c r="U465" i="3" s="1"/>
  <c r="L466" i="3"/>
  <c r="K469" i="3"/>
  <c r="P470" i="3"/>
  <c r="L471" i="3"/>
  <c r="T471" i="3"/>
  <c r="U471" i="3" s="1"/>
  <c r="L472" i="3"/>
  <c r="P478" i="3"/>
  <c r="X478" i="3"/>
  <c r="P477" i="3"/>
  <c r="X477" i="3"/>
  <c r="X480" i="3"/>
  <c r="P484" i="3"/>
  <c r="X484" i="3"/>
  <c r="P483" i="3"/>
  <c r="X483" i="3"/>
  <c r="L485" i="3"/>
  <c r="M485" i="3" s="1"/>
  <c r="L487" i="3"/>
  <c r="E491" i="3"/>
  <c r="T505" i="3"/>
  <c r="U505" i="3" s="1"/>
  <c r="S497" i="3"/>
  <c r="T497" i="3" s="1"/>
  <c r="L508" i="3"/>
  <c r="T508" i="3"/>
  <c r="P508" i="3"/>
  <c r="O490" i="3"/>
  <c r="P514" i="3"/>
  <c r="Q513" i="3" s="1"/>
  <c r="T514" i="3"/>
  <c r="X513" i="3"/>
  <c r="X514" i="3"/>
  <c r="Y513" i="3" s="1"/>
  <c r="L514" i="3"/>
  <c r="T513" i="3"/>
  <c r="T530" i="3"/>
  <c r="L530" i="3"/>
  <c r="T529" i="3"/>
  <c r="P529" i="3"/>
  <c r="Q529" i="3" s="1"/>
  <c r="X530" i="3"/>
  <c r="C489" i="3"/>
  <c r="X496" i="3"/>
  <c r="L496" i="3"/>
  <c r="M495" i="3" s="1"/>
  <c r="P495" i="3"/>
  <c r="Q495" i="3" s="1"/>
  <c r="T498" i="3"/>
  <c r="U497" i="3" s="1"/>
  <c r="L499" i="3"/>
  <c r="K497" i="3"/>
  <c r="L501" i="3"/>
  <c r="T501" i="3"/>
  <c r="U501" i="3" s="1"/>
  <c r="P510" i="3"/>
  <c r="Q509" i="3" s="1"/>
  <c r="T510" i="3"/>
  <c r="U509" i="3" s="1"/>
  <c r="X509" i="3"/>
  <c r="Y509" i="3" s="1"/>
  <c r="L513" i="3"/>
  <c r="L515" i="3"/>
  <c r="T515" i="3"/>
  <c r="U515" i="3" s="1"/>
  <c r="P522" i="3"/>
  <c r="Q521" i="3" s="1"/>
  <c r="T522" i="3"/>
  <c r="U521" i="3" s="1"/>
  <c r="X521" i="3"/>
  <c r="Y521" i="3" s="1"/>
  <c r="E525" i="3"/>
  <c r="J525" i="3" s="1"/>
  <c r="T526" i="3" s="1"/>
  <c r="C517" i="3"/>
  <c r="P527" i="3"/>
  <c r="Q527" i="3" s="1"/>
  <c r="L529" i="3"/>
  <c r="K525" i="3"/>
  <c r="L525" i="3" s="1"/>
  <c r="M533" i="3"/>
  <c r="L542" i="3"/>
  <c r="M541" i="3" s="1"/>
  <c r="P542" i="3"/>
  <c r="L541" i="3"/>
  <c r="T542" i="3"/>
  <c r="U541" i="3" s="1"/>
  <c r="X542" i="3"/>
  <c r="Y541" i="3" s="1"/>
  <c r="G545" i="3"/>
  <c r="P494" i="3"/>
  <c r="T494" i="3"/>
  <c r="X493" i="3"/>
  <c r="Y493" i="3" s="1"/>
  <c r="X498" i="3"/>
  <c r="P497" i="3"/>
  <c r="X506" i="3"/>
  <c r="L506" i="3"/>
  <c r="M505" i="3" s="1"/>
  <c r="P505" i="3"/>
  <c r="X505" i="3"/>
  <c r="L509" i="3"/>
  <c r="M509" i="3" s="1"/>
  <c r="K507" i="3"/>
  <c r="L507" i="3" s="1"/>
  <c r="T511" i="3"/>
  <c r="L521" i="3"/>
  <c r="M521" i="3" s="1"/>
  <c r="K519" i="3"/>
  <c r="L528" i="3"/>
  <c r="M527" i="3" s="1"/>
  <c r="X528" i="3"/>
  <c r="L527" i="3"/>
  <c r="T528" i="3"/>
  <c r="P537" i="3"/>
  <c r="O535" i="3"/>
  <c r="T564" i="3"/>
  <c r="L564" i="3"/>
  <c r="L563" i="3"/>
  <c r="P564" i="3"/>
  <c r="T563" i="3"/>
  <c r="X564" i="3"/>
  <c r="L493" i="3"/>
  <c r="T493" i="3"/>
  <c r="L494" i="3"/>
  <c r="U495" i="3"/>
  <c r="W497" i="3"/>
  <c r="X497" i="3" s="1"/>
  <c r="P498" i="3"/>
  <c r="P499" i="3"/>
  <c r="X502" i="3"/>
  <c r="Y501" i="3" s="1"/>
  <c r="L502" i="3"/>
  <c r="M501" i="3" s="1"/>
  <c r="P501" i="3"/>
  <c r="Q501" i="3" s="1"/>
  <c r="P504" i="3"/>
  <c r="T504" i="3"/>
  <c r="U503" i="3" s="1"/>
  <c r="X503" i="3"/>
  <c r="Y503" i="3" s="1"/>
  <c r="P506" i="3"/>
  <c r="Q505" i="3" s="1"/>
  <c r="S507" i="3"/>
  <c r="T507" i="3" s="1"/>
  <c r="X508" i="3"/>
  <c r="Y507" i="3" s="1"/>
  <c r="P507" i="3"/>
  <c r="X516" i="3"/>
  <c r="Y515" i="3" s="1"/>
  <c r="L516" i="3"/>
  <c r="P515" i="3"/>
  <c r="Q515" i="3" s="1"/>
  <c r="P523" i="3"/>
  <c r="T527" i="3"/>
  <c r="X529" i="3"/>
  <c r="K546" i="3"/>
  <c r="X523" i="3"/>
  <c r="S525" i="3"/>
  <c r="P531" i="3"/>
  <c r="T532" i="3"/>
  <c r="U531" i="3" s="1"/>
  <c r="K547" i="3"/>
  <c r="L550" i="3"/>
  <c r="X550" i="3"/>
  <c r="Y549" i="3" s="1"/>
  <c r="P550" i="3"/>
  <c r="L549" i="3"/>
  <c r="S547" i="3"/>
  <c r="T549" i="3"/>
  <c r="P555" i="3"/>
  <c r="Q555" i="3" s="1"/>
  <c r="O553" i="3"/>
  <c r="L570" i="3"/>
  <c r="P569" i="3"/>
  <c r="X570" i="3"/>
  <c r="T570" i="3"/>
  <c r="L569" i="3"/>
  <c r="P570" i="3"/>
  <c r="Q569" i="3" s="1"/>
  <c r="W575" i="3"/>
  <c r="X577" i="3"/>
  <c r="E545" i="3"/>
  <c r="J547" i="3"/>
  <c r="T548" i="3" s="1"/>
  <c r="J553" i="3"/>
  <c r="X553" i="3" s="1"/>
  <c r="T562" i="3"/>
  <c r="P562" i="3"/>
  <c r="L561" i="3"/>
  <c r="L562" i="3"/>
  <c r="X562" i="3"/>
  <c r="T561" i="3"/>
  <c r="T568" i="3"/>
  <c r="X567" i="3"/>
  <c r="P568" i="3"/>
  <c r="L568" i="3"/>
  <c r="X568" i="3"/>
  <c r="T567" i="3"/>
  <c r="P582" i="3"/>
  <c r="T581" i="3"/>
  <c r="P585" i="3"/>
  <c r="O581" i="3"/>
  <c r="P581" i="3" s="1"/>
  <c r="P592" i="3"/>
  <c r="P595" i="3"/>
  <c r="O591" i="3"/>
  <c r="P591" i="3" s="1"/>
  <c r="P532" i="3"/>
  <c r="T534" i="3"/>
  <c r="U533" i="3" s="1"/>
  <c r="X534" i="3"/>
  <c r="Y533" i="3" s="1"/>
  <c r="E535" i="3"/>
  <c r="J535" i="3" s="1"/>
  <c r="L535" i="3" s="1"/>
  <c r="T537" i="3"/>
  <c r="M543" i="3"/>
  <c r="P549" i="3"/>
  <c r="T550" i="3"/>
  <c r="P563" i="3"/>
  <c r="T539" i="3"/>
  <c r="U539" i="3" s="1"/>
  <c r="X540" i="3"/>
  <c r="Y539" i="3" s="1"/>
  <c r="T543" i="3"/>
  <c r="U543" i="3" s="1"/>
  <c r="X544" i="3"/>
  <c r="Y543" i="3" s="1"/>
  <c r="O547" i="3"/>
  <c r="T551" i="3"/>
  <c r="U551" i="3" s="1"/>
  <c r="X552" i="3"/>
  <c r="Y551" i="3" s="1"/>
  <c r="X555" i="3"/>
  <c r="M559" i="3"/>
  <c r="M565" i="3"/>
  <c r="P571" i="3"/>
  <c r="F573" i="3"/>
  <c r="T580" i="3"/>
  <c r="X579" i="3"/>
  <c r="P580" i="3"/>
  <c r="Q579" i="3" s="1"/>
  <c r="L580" i="3"/>
  <c r="T579" i="3"/>
  <c r="L582" i="3"/>
  <c r="W581" i="3"/>
  <c r="X581" i="3" s="1"/>
  <c r="Y581" i="3" s="1"/>
  <c r="X583" i="3"/>
  <c r="T590" i="3"/>
  <c r="P590" i="3"/>
  <c r="Q589" i="3" s="1"/>
  <c r="L590" i="3"/>
  <c r="M589" i="3" s="1"/>
  <c r="T589" i="3"/>
  <c r="L592" i="3"/>
  <c r="W591" i="3"/>
  <c r="X591" i="3" s="1"/>
  <c r="Y591" i="3" s="1"/>
  <c r="X593" i="3"/>
  <c r="T600" i="3"/>
  <c r="P600" i="3"/>
  <c r="Q599" i="3" s="1"/>
  <c r="L600" i="3"/>
  <c r="M599" i="3" s="1"/>
  <c r="T599" i="3"/>
  <c r="L556" i="3"/>
  <c r="M555" i="3" s="1"/>
  <c r="X556" i="3"/>
  <c r="T555" i="3"/>
  <c r="T556" i="3"/>
  <c r="X561" i="3"/>
  <c r="W563" i="3"/>
  <c r="X565" i="3"/>
  <c r="L567" i="3"/>
  <c r="T569" i="3"/>
  <c r="T572" i="3"/>
  <c r="X571" i="3"/>
  <c r="Y571" i="3" s="1"/>
  <c r="P572" i="3"/>
  <c r="L572" i="3"/>
  <c r="T571" i="3"/>
  <c r="L584" i="3"/>
  <c r="M583" i="3" s="1"/>
  <c r="P583" i="3"/>
  <c r="Q583" i="3" s="1"/>
  <c r="X584" i="3"/>
  <c r="T584" i="3"/>
  <c r="L594" i="3"/>
  <c r="M593" i="3" s="1"/>
  <c r="P593" i="3"/>
  <c r="Q593" i="3" s="1"/>
  <c r="X594" i="3"/>
  <c r="T594" i="3"/>
  <c r="T558" i="3"/>
  <c r="P558" i="3"/>
  <c r="Q557" i="3" s="1"/>
  <c r="L557" i="3"/>
  <c r="L558" i="3"/>
  <c r="T557" i="3"/>
  <c r="P561" i="3"/>
  <c r="P567" i="3"/>
  <c r="X569" i="3"/>
  <c r="L571" i="3"/>
  <c r="L578" i="3"/>
  <c r="M577" i="3" s="1"/>
  <c r="P577" i="3"/>
  <c r="Q577" i="3" s="1"/>
  <c r="X578" i="3"/>
  <c r="T578" i="3"/>
  <c r="U577" i="3" s="1"/>
  <c r="X580" i="3"/>
  <c r="L581" i="3"/>
  <c r="T582" i="3"/>
  <c r="U581" i="3" s="1"/>
  <c r="T583" i="3"/>
  <c r="T586" i="3"/>
  <c r="P586" i="3"/>
  <c r="L586" i="3"/>
  <c r="M585" i="3" s="1"/>
  <c r="T585" i="3"/>
  <c r="L588" i="3"/>
  <c r="X588" i="3"/>
  <c r="Y587" i="3" s="1"/>
  <c r="T588" i="3"/>
  <c r="U587" i="3" s="1"/>
  <c r="X590" i="3"/>
  <c r="Y589" i="3" s="1"/>
  <c r="T592" i="3"/>
  <c r="T593" i="3"/>
  <c r="T596" i="3"/>
  <c r="X595" i="3"/>
  <c r="Y595" i="3" s="1"/>
  <c r="P596" i="3"/>
  <c r="L596" i="3"/>
  <c r="M595" i="3" s="1"/>
  <c r="T595" i="3"/>
  <c r="L598" i="3"/>
  <c r="M597" i="3" s="1"/>
  <c r="P597" i="3"/>
  <c r="Q597" i="3" s="1"/>
  <c r="X598" i="3"/>
  <c r="Y597" i="3" s="1"/>
  <c r="T598" i="3"/>
  <c r="U597" i="3" s="1"/>
  <c r="X600" i="3"/>
  <c r="T560" i="3"/>
  <c r="T566" i="3"/>
  <c r="U565" i="3" s="1"/>
  <c r="T559" i="3"/>
  <c r="X560" i="3"/>
  <c r="Y559" i="3" s="1"/>
  <c r="X566" i="3"/>
  <c r="P565" i="3"/>
  <c r="Q565" i="3" s="1"/>
  <c r="N140" i="2"/>
  <c r="N8" i="2"/>
  <c r="Q53" i="6" l="1"/>
  <c r="Y109" i="3"/>
  <c r="Y55" i="4"/>
  <c r="L424" i="3"/>
  <c r="P423" i="3"/>
  <c r="P424" i="3"/>
  <c r="Q423" i="3" s="1"/>
  <c r="L423" i="3"/>
  <c r="T423" i="3"/>
  <c r="T424" i="3"/>
  <c r="X424" i="3"/>
  <c r="Y423" i="3" s="1"/>
  <c r="P519" i="3"/>
  <c r="X519" i="3"/>
  <c r="T519" i="3"/>
  <c r="L324" i="3"/>
  <c r="M323" i="3" s="1"/>
  <c r="T324" i="3"/>
  <c r="T575" i="3"/>
  <c r="X576" i="3"/>
  <c r="T576" i="3"/>
  <c r="U575" i="3" s="1"/>
  <c r="P575" i="3"/>
  <c r="J573" i="3"/>
  <c r="P576" i="3"/>
  <c r="L576" i="3"/>
  <c r="M575" i="3" s="1"/>
  <c r="L575" i="3"/>
  <c r="M79" i="3"/>
  <c r="Y53" i="3"/>
  <c r="Y47" i="3"/>
  <c r="Y51" i="3"/>
  <c r="Y165" i="3"/>
  <c r="Y89" i="3"/>
  <c r="P29" i="3"/>
  <c r="T407" i="3"/>
  <c r="P172" i="3"/>
  <c r="T172" i="3"/>
  <c r="Y185" i="3"/>
  <c r="Q503" i="3"/>
  <c r="X423" i="3"/>
  <c r="Y213" i="3"/>
  <c r="Y101" i="3"/>
  <c r="Y599" i="3"/>
  <c r="L591" i="3"/>
  <c r="M587" i="3"/>
  <c r="M579" i="3"/>
  <c r="T591" i="3"/>
  <c r="O517" i="3"/>
  <c r="Q541" i="3"/>
  <c r="Y495" i="3"/>
  <c r="L469" i="3"/>
  <c r="M483" i="3"/>
  <c r="U417" i="3"/>
  <c r="Q389" i="3"/>
  <c r="T368" i="3"/>
  <c r="M445" i="3"/>
  <c r="Q415" i="3"/>
  <c r="Q393" i="3"/>
  <c r="X231" i="3"/>
  <c r="Y231" i="3" s="1"/>
  <c r="X171" i="3"/>
  <c r="P407" i="3"/>
  <c r="Q407" i="3" s="1"/>
  <c r="L231" i="3"/>
  <c r="X185" i="3"/>
  <c r="T105" i="3"/>
  <c r="M73" i="3"/>
  <c r="J35" i="3"/>
  <c r="U449" i="3"/>
  <c r="O321" i="3"/>
  <c r="M233" i="3"/>
  <c r="Y79" i="3"/>
  <c r="U107" i="3"/>
  <c r="U81" i="3"/>
  <c r="S153" i="3"/>
  <c r="U53" i="3"/>
  <c r="U23" i="4"/>
  <c r="L134" i="3"/>
  <c r="T133" i="3"/>
  <c r="U133" i="3" s="1"/>
  <c r="L133" i="3"/>
  <c r="X134" i="3"/>
  <c r="T134" i="3"/>
  <c r="P134" i="3"/>
  <c r="P43" i="4"/>
  <c r="Q43" i="4" s="1"/>
  <c r="T36" i="4"/>
  <c r="U35" i="4" s="1"/>
  <c r="Y329" i="7"/>
  <c r="Y53" i="6"/>
  <c r="U55" i="4"/>
  <c r="Q79" i="3"/>
  <c r="U51" i="4"/>
  <c r="M107" i="3"/>
  <c r="M81" i="3"/>
  <c r="M109" i="3"/>
  <c r="M53" i="3"/>
  <c r="Q47" i="3"/>
  <c r="U51" i="3"/>
  <c r="Q51" i="3"/>
  <c r="U45" i="3"/>
  <c r="T17" i="3"/>
  <c r="U345" i="4"/>
  <c r="M149" i="4"/>
  <c r="Q145" i="4"/>
  <c r="U45" i="4"/>
  <c r="Q199" i="5"/>
  <c r="T564" i="6"/>
  <c r="U335" i="6"/>
  <c r="U331" i="6"/>
  <c r="T322" i="6"/>
  <c r="Q221" i="6"/>
  <c r="S321" i="6"/>
  <c r="M283" i="6"/>
  <c r="X156" i="6"/>
  <c r="Q55" i="6"/>
  <c r="M47" i="6"/>
  <c r="X44" i="6"/>
  <c r="U569" i="4"/>
  <c r="X35" i="4"/>
  <c r="Y35" i="4" s="1"/>
  <c r="Y61" i="5"/>
  <c r="U61" i="5"/>
  <c r="M53" i="6"/>
  <c r="M55" i="4"/>
  <c r="U53" i="4"/>
  <c r="M53" i="4"/>
  <c r="M51" i="4"/>
  <c r="Q107" i="3"/>
  <c r="M111" i="3"/>
  <c r="Q81" i="3"/>
  <c r="Q53" i="3"/>
  <c r="M51" i="3"/>
  <c r="Q45" i="3"/>
  <c r="U591" i="3"/>
  <c r="Y583" i="3"/>
  <c r="M591" i="3"/>
  <c r="U589" i="3"/>
  <c r="Y479" i="3"/>
  <c r="U325" i="3"/>
  <c r="U313" i="3"/>
  <c r="Q257" i="3"/>
  <c r="Q285" i="3"/>
  <c r="Y203" i="3"/>
  <c r="Q193" i="3"/>
  <c r="M85" i="3"/>
  <c r="P60" i="3"/>
  <c r="U589" i="4"/>
  <c r="Y539" i="4"/>
  <c r="P525" i="4"/>
  <c r="L452" i="4"/>
  <c r="U413" i="4"/>
  <c r="M507" i="4"/>
  <c r="M485" i="4"/>
  <c r="W237" i="4"/>
  <c r="T245" i="4"/>
  <c r="M297" i="4"/>
  <c r="M161" i="4"/>
  <c r="M89" i="4"/>
  <c r="Y71" i="4"/>
  <c r="U213" i="4"/>
  <c r="Q139" i="4"/>
  <c r="Q83" i="4"/>
  <c r="M77" i="4"/>
  <c r="T72" i="4"/>
  <c r="M43" i="4"/>
  <c r="U43" i="4"/>
  <c r="K321" i="5"/>
  <c r="Y581" i="6"/>
  <c r="P423" i="4"/>
  <c r="Q423" i="4" s="1"/>
  <c r="Q17" i="4"/>
  <c r="Q53" i="4"/>
  <c r="Y111" i="3"/>
  <c r="T352" i="3"/>
  <c r="T339" i="3"/>
  <c r="U305" i="3"/>
  <c r="U281" i="3"/>
  <c r="U423" i="3"/>
  <c r="Q359" i="3"/>
  <c r="U345" i="3"/>
  <c r="U253" i="3"/>
  <c r="U249" i="3"/>
  <c r="Y163" i="3"/>
  <c r="X133" i="3"/>
  <c r="P39" i="3"/>
  <c r="X23" i="3"/>
  <c r="M165" i="3"/>
  <c r="M55" i="3"/>
  <c r="M539" i="4"/>
  <c r="E433" i="4"/>
  <c r="Y475" i="4"/>
  <c r="Y443" i="4"/>
  <c r="L451" i="4"/>
  <c r="U507" i="4"/>
  <c r="U339" i="4"/>
  <c r="U243" i="4"/>
  <c r="L240" i="4"/>
  <c r="T200" i="4"/>
  <c r="Q167" i="4"/>
  <c r="Y131" i="4"/>
  <c r="Y103" i="4"/>
  <c r="Y95" i="4"/>
  <c r="Q229" i="4"/>
  <c r="Q233" i="4"/>
  <c r="Y57" i="4"/>
  <c r="L553" i="5"/>
  <c r="Y465" i="5"/>
  <c r="P330" i="5"/>
  <c r="Q229" i="5"/>
  <c r="Y513" i="6"/>
  <c r="Y503" i="6"/>
  <c r="U481" i="6"/>
  <c r="M289" i="6"/>
  <c r="M279" i="6"/>
  <c r="Q79" i="6"/>
  <c r="U37" i="6"/>
  <c r="Q37" i="6"/>
  <c r="Q219" i="3"/>
  <c r="P37" i="6"/>
  <c r="K41" i="5"/>
  <c r="S41" i="3"/>
  <c r="P105" i="3"/>
  <c r="M45" i="3"/>
  <c r="K14" i="5"/>
  <c r="Y31" i="7"/>
  <c r="X33" i="5"/>
  <c r="W14" i="5"/>
  <c r="T49" i="6"/>
  <c r="U49" i="6" s="1"/>
  <c r="O41" i="6"/>
  <c r="Q25" i="4"/>
  <c r="K14" i="3"/>
  <c r="T27" i="3"/>
  <c r="T25" i="3"/>
  <c r="L77" i="3"/>
  <c r="S14" i="3"/>
  <c r="T554" i="3"/>
  <c r="M431" i="3"/>
  <c r="Q511" i="3"/>
  <c r="Y315" i="3"/>
  <c r="M289" i="3"/>
  <c r="L59" i="3"/>
  <c r="L44" i="3"/>
  <c r="U17" i="3"/>
  <c r="L35" i="3"/>
  <c r="M557" i="3"/>
  <c r="M581" i="3"/>
  <c r="Q353" i="3"/>
  <c r="M251" i="3"/>
  <c r="M247" i="3"/>
  <c r="M193" i="3"/>
  <c r="Y187" i="3"/>
  <c r="Y141" i="3"/>
  <c r="Q335" i="3"/>
  <c r="U273" i="3"/>
  <c r="L39" i="3"/>
  <c r="U75" i="3"/>
  <c r="Y561" i="4"/>
  <c r="T547" i="4"/>
  <c r="T442" i="4"/>
  <c r="L442" i="4"/>
  <c r="Q483" i="3"/>
  <c r="Y477" i="3"/>
  <c r="Q297" i="3"/>
  <c r="Q269" i="3"/>
  <c r="L575" i="4"/>
  <c r="T576" i="4"/>
  <c r="Q585" i="4"/>
  <c r="Q473" i="4"/>
  <c r="U453" i="4"/>
  <c r="T480" i="4"/>
  <c r="L479" i="4"/>
  <c r="M479" i="4" s="1"/>
  <c r="P480" i="4"/>
  <c r="Y357" i="4"/>
  <c r="Y197" i="4"/>
  <c r="Q191" i="4"/>
  <c r="U161" i="4"/>
  <c r="X239" i="4"/>
  <c r="T240" i="4"/>
  <c r="Y123" i="4"/>
  <c r="U205" i="4"/>
  <c r="Q111" i="4"/>
  <c r="Y63" i="4"/>
  <c r="O41" i="4"/>
  <c r="M595" i="6"/>
  <c r="P479" i="6"/>
  <c r="Y473" i="6"/>
  <c r="Q323" i="6"/>
  <c r="U347" i="6"/>
  <c r="U317" i="6"/>
  <c r="Q105" i="6"/>
  <c r="U61" i="6"/>
  <c r="P185" i="3"/>
  <c r="M371" i="4"/>
  <c r="M39" i="4"/>
  <c r="U257" i="5"/>
  <c r="M101" i="3"/>
  <c r="M595" i="4"/>
  <c r="Y579" i="4"/>
  <c r="Q599" i="4"/>
  <c r="U595" i="4"/>
  <c r="Q569" i="4"/>
  <c r="U559" i="4"/>
  <c r="Y535" i="4"/>
  <c r="U533" i="4"/>
  <c r="Q589" i="4"/>
  <c r="L554" i="4"/>
  <c r="M553" i="4" s="1"/>
  <c r="E545" i="4"/>
  <c r="Q587" i="4"/>
  <c r="M529" i="4"/>
  <c r="T451" i="4"/>
  <c r="X479" i="4"/>
  <c r="Q469" i="4"/>
  <c r="X407" i="4"/>
  <c r="M341" i="4"/>
  <c r="M411" i="4"/>
  <c r="Q397" i="4"/>
  <c r="Y307" i="4"/>
  <c r="Q281" i="4"/>
  <c r="U187" i="4"/>
  <c r="L184" i="4"/>
  <c r="Q285" i="4"/>
  <c r="X240" i="4"/>
  <c r="Y239" i="4" s="1"/>
  <c r="U193" i="4"/>
  <c r="Q171" i="4"/>
  <c r="U201" i="4"/>
  <c r="U147" i="4"/>
  <c r="Y121" i="4"/>
  <c r="Q119" i="4"/>
  <c r="Q117" i="4"/>
  <c r="Y75" i="4"/>
  <c r="U207" i="4"/>
  <c r="P98" i="4"/>
  <c r="Q235" i="4"/>
  <c r="Q213" i="4"/>
  <c r="Q205" i="4"/>
  <c r="Q141" i="4"/>
  <c r="Q137" i="4"/>
  <c r="Q135" i="4"/>
  <c r="Q109" i="4"/>
  <c r="Q81" i="4"/>
  <c r="Y329" i="5"/>
  <c r="X564" i="6"/>
  <c r="X480" i="6"/>
  <c r="P436" i="6"/>
  <c r="Q415" i="6"/>
  <c r="Q311" i="6"/>
  <c r="Q273" i="6"/>
  <c r="Q199" i="6"/>
  <c r="T183" i="6"/>
  <c r="Q229" i="6"/>
  <c r="Y45" i="6"/>
  <c r="P116" i="6"/>
  <c r="U65" i="6"/>
  <c r="P231" i="3"/>
  <c r="Q231" i="3" s="1"/>
  <c r="P536" i="4"/>
  <c r="Q535" i="4" s="1"/>
  <c r="M301" i="4"/>
  <c r="M361" i="4"/>
  <c r="M23" i="4"/>
  <c r="P167" i="6"/>
  <c r="Q167" i="6" s="1"/>
  <c r="M233" i="5"/>
  <c r="Y345" i="4"/>
  <c r="K31" i="4"/>
  <c r="U95" i="6"/>
  <c r="Q467" i="4"/>
  <c r="Y415" i="4"/>
  <c r="Y391" i="4"/>
  <c r="Q421" i="4"/>
  <c r="M335" i="4"/>
  <c r="Y455" i="4"/>
  <c r="M345" i="4"/>
  <c r="M223" i="4"/>
  <c r="Y175" i="4"/>
  <c r="Q159" i="4"/>
  <c r="Q151" i="4"/>
  <c r="Y263" i="4"/>
  <c r="U149" i="4"/>
  <c r="Q131" i="4"/>
  <c r="Q95" i="4"/>
  <c r="Q471" i="5"/>
  <c r="Q567" i="6"/>
  <c r="L49" i="6"/>
  <c r="M49" i="6" s="1"/>
  <c r="U447" i="4"/>
  <c r="X171" i="4"/>
  <c r="Y171" i="4" s="1"/>
  <c r="P296" i="4"/>
  <c r="Q295" i="4" s="1"/>
  <c r="O209" i="4"/>
  <c r="P29" i="4"/>
  <c r="Q29" i="4" s="1"/>
  <c r="L60" i="4"/>
  <c r="M59" i="4" s="1"/>
  <c r="X43" i="4"/>
  <c r="Y43" i="4" s="1"/>
  <c r="N7" i="2"/>
  <c r="T189" i="3"/>
  <c r="T190" i="3"/>
  <c r="X190" i="3"/>
  <c r="P189" i="3"/>
  <c r="L190" i="3"/>
  <c r="L189" i="3"/>
  <c r="P190" i="3"/>
  <c r="L88" i="3"/>
  <c r="P88" i="3"/>
  <c r="L87" i="3"/>
  <c r="T87" i="3"/>
  <c r="T88" i="3"/>
  <c r="P87" i="3"/>
  <c r="X88" i="3"/>
  <c r="Q571" i="3"/>
  <c r="Y561" i="3"/>
  <c r="U569" i="3"/>
  <c r="P553" i="3"/>
  <c r="X520" i="3"/>
  <c r="Y519" i="3" s="1"/>
  <c r="Q563" i="3"/>
  <c r="Y527" i="3"/>
  <c r="Y453" i="3"/>
  <c r="M537" i="3"/>
  <c r="Y499" i="3"/>
  <c r="Q473" i="3"/>
  <c r="Y467" i="3"/>
  <c r="U411" i="3"/>
  <c r="Q373" i="3"/>
  <c r="T340" i="3"/>
  <c r="M423" i="3"/>
  <c r="M369" i="3"/>
  <c r="M345" i="3"/>
  <c r="M307" i="3"/>
  <c r="X329" i="3"/>
  <c r="U121" i="3"/>
  <c r="U101" i="3"/>
  <c r="M119" i="3"/>
  <c r="Y511" i="3"/>
  <c r="X189" i="3"/>
  <c r="M179" i="3"/>
  <c r="M147" i="3"/>
  <c r="M123" i="3"/>
  <c r="M103" i="3"/>
  <c r="Y75" i="3"/>
  <c r="T20" i="3"/>
  <c r="P36" i="3"/>
  <c r="Q241" i="3"/>
  <c r="Q233" i="3"/>
  <c r="Q271" i="3"/>
  <c r="Q167" i="3"/>
  <c r="M157" i="3"/>
  <c r="M139" i="3"/>
  <c r="S181" i="3"/>
  <c r="M451" i="3"/>
  <c r="M319" i="3"/>
  <c r="Q309" i="3"/>
  <c r="E405" i="3"/>
  <c r="Q539" i="3"/>
  <c r="Y247" i="3"/>
  <c r="Q249" i="3"/>
  <c r="Q229" i="3"/>
  <c r="Q83" i="3"/>
  <c r="Q93" i="3"/>
  <c r="Q101" i="3"/>
  <c r="Q549" i="3"/>
  <c r="Y505" i="3"/>
  <c r="L339" i="3"/>
  <c r="M381" i="3"/>
  <c r="M373" i="3"/>
  <c r="M363" i="3"/>
  <c r="M387" i="3"/>
  <c r="M303" i="3"/>
  <c r="M231" i="3"/>
  <c r="X87" i="3"/>
  <c r="Q123" i="3"/>
  <c r="Q57" i="3"/>
  <c r="Y57" i="3"/>
  <c r="M425" i="3"/>
  <c r="Q191" i="3"/>
  <c r="Q129" i="3"/>
  <c r="Q121" i="3"/>
  <c r="Y459" i="3"/>
  <c r="Y445" i="3"/>
  <c r="Y473" i="3"/>
  <c r="Y455" i="3"/>
  <c r="M481" i="3"/>
  <c r="M479" i="3"/>
  <c r="M421" i="3"/>
  <c r="M341" i="3"/>
  <c r="M331" i="3"/>
  <c r="Y319" i="3"/>
  <c r="Q325" i="3"/>
  <c r="Q313" i="3"/>
  <c r="U397" i="3"/>
  <c r="M59" i="3"/>
  <c r="Y67" i="3"/>
  <c r="L36" i="3"/>
  <c r="M35" i="3" s="1"/>
  <c r="Q117" i="3"/>
  <c r="Q581" i="6"/>
  <c r="Q535" i="6"/>
  <c r="M501" i="6"/>
  <c r="Q325" i="6"/>
  <c r="M311" i="6"/>
  <c r="P184" i="6"/>
  <c r="U171" i="6"/>
  <c r="M149" i="6"/>
  <c r="X134" i="6"/>
  <c r="U129" i="6"/>
  <c r="P115" i="6"/>
  <c r="Q115" i="6" s="1"/>
  <c r="P100" i="6"/>
  <c r="L43" i="6"/>
  <c r="X517" i="6"/>
  <c r="Y517" i="6" s="1"/>
  <c r="K69" i="6"/>
  <c r="M401" i="6"/>
  <c r="U79" i="6"/>
  <c r="U89" i="6"/>
  <c r="U517" i="6"/>
  <c r="L470" i="6"/>
  <c r="M469" i="6" s="1"/>
  <c r="T470" i="6"/>
  <c r="U469" i="6" s="1"/>
  <c r="Q549" i="6"/>
  <c r="U427" i="6"/>
  <c r="U403" i="6"/>
  <c r="U287" i="6"/>
  <c r="U243" i="6"/>
  <c r="W14" i="6"/>
  <c r="S405" i="6"/>
  <c r="P576" i="6"/>
  <c r="M587" i="6"/>
  <c r="Y593" i="6"/>
  <c r="M589" i="6"/>
  <c r="U557" i="6"/>
  <c r="Q521" i="6"/>
  <c r="Y527" i="6"/>
  <c r="Y501" i="6"/>
  <c r="M437" i="6"/>
  <c r="M395" i="6"/>
  <c r="D13" i="6"/>
  <c r="Q153" i="7"/>
  <c r="Q125" i="7"/>
  <c r="P15" i="7"/>
  <c r="Q321" i="7"/>
  <c r="Q31" i="7"/>
  <c r="U489" i="7"/>
  <c r="U463" i="7"/>
  <c r="U379" i="7"/>
  <c r="M379" i="7"/>
  <c r="M433" i="7"/>
  <c r="Y379" i="7"/>
  <c r="Q211" i="7"/>
  <c r="Q71" i="7"/>
  <c r="Y21" i="7"/>
  <c r="Y265" i="7"/>
  <c r="U519" i="7"/>
  <c r="Y71" i="7"/>
  <c r="Q265" i="7"/>
  <c r="Q519" i="7"/>
  <c r="M463" i="7"/>
  <c r="Q97" i="7"/>
  <c r="L70" i="7"/>
  <c r="T70" i="7"/>
  <c r="U69" i="7" s="1"/>
  <c r="P70" i="7"/>
  <c r="P69" i="7"/>
  <c r="X69" i="7"/>
  <c r="X70" i="7"/>
  <c r="L69" i="7"/>
  <c r="U511" i="5"/>
  <c r="X396" i="5"/>
  <c r="Y403" i="5"/>
  <c r="T386" i="5"/>
  <c r="U385" i="5" s="1"/>
  <c r="U353" i="5"/>
  <c r="Y425" i="5"/>
  <c r="X385" i="5"/>
  <c r="Q341" i="5"/>
  <c r="U399" i="5"/>
  <c r="Q157" i="5"/>
  <c r="Q117" i="5"/>
  <c r="Y231" i="5"/>
  <c r="U159" i="5"/>
  <c r="L385" i="5"/>
  <c r="M311" i="5"/>
  <c r="L396" i="5"/>
  <c r="Q555" i="5"/>
  <c r="M423" i="5"/>
  <c r="P547" i="5"/>
  <c r="T329" i="5"/>
  <c r="U147" i="5"/>
  <c r="M85" i="5"/>
  <c r="L582" i="5"/>
  <c r="J573" i="5"/>
  <c r="L574" i="5" s="1"/>
  <c r="P581" i="5"/>
  <c r="P582" i="5"/>
  <c r="T582" i="5"/>
  <c r="X582" i="5"/>
  <c r="Y581" i="5" s="1"/>
  <c r="M495" i="5"/>
  <c r="Q291" i="5"/>
  <c r="M27" i="5"/>
  <c r="T581" i="5"/>
  <c r="U581" i="5" s="1"/>
  <c r="L581" i="5"/>
  <c r="X581" i="5"/>
  <c r="P105" i="5"/>
  <c r="X574" i="5"/>
  <c r="U309" i="5"/>
  <c r="Y289" i="5"/>
  <c r="Q105" i="5"/>
  <c r="Q441" i="5"/>
  <c r="Y471" i="5"/>
  <c r="Q411" i="5"/>
  <c r="Q453" i="5"/>
  <c r="Q439" i="5"/>
  <c r="U523" i="5"/>
  <c r="Y473" i="5"/>
  <c r="U195" i="5"/>
  <c r="L463" i="5"/>
  <c r="T464" i="5"/>
  <c r="U463" i="5" s="1"/>
  <c r="P464" i="5"/>
  <c r="L464" i="5"/>
  <c r="T463" i="5"/>
  <c r="X464" i="5"/>
  <c r="M283" i="5"/>
  <c r="U167" i="5"/>
  <c r="L19" i="5"/>
  <c r="M457" i="5"/>
  <c r="U261" i="5"/>
  <c r="X40" i="5"/>
  <c r="Y39" i="5" s="1"/>
  <c r="U289" i="5"/>
  <c r="Y121" i="5"/>
  <c r="U521" i="5"/>
  <c r="M247" i="5"/>
  <c r="Y475" i="5"/>
  <c r="L498" i="5"/>
  <c r="P498" i="5"/>
  <c r="L497" i="5"/>
  <c r="T498" i="5"/>
  <c r="X498" i="5"/>
  <c r="Q507" i="5"/>
  <c r="U549" i="5"/>
  <c r="U191" i="5"/>
  <c r="U109" i="5"/>
  <c r="Y29" i="5"/>
  <c r="M503" i="5"/>
  <c r="M385" i="5"/>
  <c r="P491" i="5"/>
  <c r="M419" i="5"/>
  <c r="Q485" i="5"/>
  <c r="Y383" i="5"/>
  <c r="M399" i="5"/>
  <c r="Y305" i="5"/>
  <c r="M305" i="5"/>
  <c r="Y299" i="5"/>
  <c r="M93" i="5"/>
  <c r="X508" i="5"/>
  <c r="Y507" i="5" s="1"/>
  <c r="T189" i="5"/>
  <c r="U189" i="5" s="1"/>
  <c r="T497" i="5"/>
  <c r="P497" i="5"/>
  <c r="E405" i="5"/>
  <c r="Q561" i="5"/>
  <c r="U559" i="5"/>
  <c r="U509" i="5"/>
  <c r="Y481" i="5"/>
  <c r="Y585" i="5"/>
  <c r="Q403" i="5"/>
  <c r="W377" i="5"/>
  <c r="W349" i="5"/>
  <c r="P386" i="5"/>
  <c r="U459" i="5"/>
  <c r="U417" i="5"/>
  <c r="U389" i="5"/>
  <c r="Y389" i="5"/>
  <c r="M165" i="5"/>
  <c r="Q313" i="5"/>
  <c r="M253" i="5"/>
  <c r="I13" i="5"/>
  <c r="T228" i="5"/>
  <c r="X228" i="5"/>
  <c r="T227" i="5"/>
  <c r="L228" i="5"/>
  <c r="P228" i="5"/>
  <c r="K545" i="5"/>
  <c r="X526" i="5"/>
  <c r="U223" i="5"/>
  <c r="U569" i="5"/>
  <c r="M563" i="5"/>
  <c r="Q499" i="5"/>
  <c r="U595" i="5"/>
  <c r="Y563" i="5"/>
  <c r="M509" i="5"/>
  <c r="T491" i="5"/>
  <c r="P395" i="5"/>
  <c r="P413" i="5"/>
  <c r="Y453" i="5"/>
  <c r="U445" i="5"/>
  <c r="Q425" i="5"/>
  <c r="U343" i="5"/>
  <c r="U327" i="5"/>
  <c r="Q301" i="5"/>
  <c r="Y189" i="5"/>
  <c r="U141" i="5"/>
  <c r="P227" i="5"/>
  <c r="U139" i="5"/>
  <c r="L227" i="5"/>
  <c r="Y133" i="5"/>
  <c r="X19" i="5"/>
  <c r="Q111" i="5"/>
  <c r="M111" i="5"/>
  <c r="Y51" i="5"/>
  <c r="U51" i="5"/>
  <c r="D13" i="5"/>
  <c r="Q47" i="5"/>
  <c r="U555" i="5"/>
  <c r="Y531" i="5"/>
  <c r="Q201" i="5"/>
  <c r="M481" i="5"/>
  <c r="L302" i="5"/>
  <c r="M301" i="5" s="1"/>
  <c r="U269" i="5"/>
  <c r="U173" i="5"/>
  <c r="X227" i="5"/>
  <c r="U89" i="5"/>
  <c r="P526" i="5"/>
  <c r="Q525" i="5" s="1"/>
  <c r="U411" i="5"/>
  <c r="Q397" i="5"/>
  <c r="T525" i="5"/>
  <c r="U513" i="5"/>
  <c r="T413" i="5"/>
  <c r="U413" i="5" s="1"/>
  <c r="M473" i="5"/>
  <c r="Q339" i="5"/>
  <c r="U219" i="5"/>
  <c r="Y199" i="5"/>
  <c r="Q145" i="5"/>
  <c r="Q129" i="5"/>
  <c r="M189" i="5"/>
  <c r="U131" i="5"/>
  <c r="U119" i="5"/>
  <c r="M53" i="5"/>
  <c r="T20" i="5"/>
  <c r="Y161" i="5"/>
  <c r="Q35" i="5"/>
  <c r="L20" i="5"/>
  <c r="Y177" i="5"/>
  <c r="X301" i="5"/>
  <c r="Y301" i="5" s="1"/>
  <c r="M519" i="7"/>
  <c r="Y41" i="7"/>
  <c r="U21" i="7"/>
  <c r="X210" i="7"/>
  <c r="Y209" i="7" s="1"/>
  <c r="P210" i="7"/>
  <c r="T210" i="7"/>
  <c r="L210" i="7"/>
  <c r="L209" i="7"/>
  <c r="P209" i="7"/>
  <c r="T209" i="7"/>
  <c r="M211" i="7"/>
  <c r="M237" i="7"/>
  <c r="J13" i="7"/>
  <c r="L13" i="7" s="1"/>
  <c r="P16" i="7"/>
  <c r="Q15" i="7" s="1"/>
  <c r="X16" i="7"/>
  <c r="Y15" i="7" s="1"/>
  <c r="T16" i="7"/>
  <c r="L16" i="7"/>
  <c r="T15" i="7"/>
  <c r="P461" i="7"/>
  <c r="U265" i="7"/>
  <c r="U293" i="7"/>
  <c r="Y519" i="7"/>
  <c r="T461" i="7"/>
  <c r="Q463" i="7"/>
  <c r="M41" i="7"/>
  <c r="M21" i="7"/>
  <c r="U211" i="7"/>
  <c r="U545" i="7"/>
  <c r="X462" i="7"/>
  <c r="Y461" i="7" s="1"/>
  <c r="L462" i="7"/>
  <c r="M461" i="7" s="1"/>
  <c r="T462" i="7"/>
  <c r="U461" i="7" s="1"/>
  <c r="P462" i="7"/>
  <c r="Y97" i="7"/>
  <c r="M153" i="7"/>
  <c r="Q181" i="7"/>
  <c r="X517" i="7"/>
  <c r="X518" i="7"/>
  <c r="T518" i="7"/>
  <c r="L518" i="7"/>
  <c r="P518" i="7"/>
  <c r="T517" i="7"/>
  <c r="P517" i="7"/>
  <c r="Y545" i="7"/>
  <c r="Q489" i="7"/>
  <c r="Y463" i="7"/>
  <c r="L517" i="7"/>
  <c r="Q21" i="7"/>
  <c r="Q379" i="7"/>
  <c r="L378" i="7"/>
  <c r="M377" i="7" s="1"/>
  <c r="T378" i="7"/>
  <c r="P378" i="7"/>
  <c r="T377" i="7"/>
  <c r="X378" i="7"/>
  <c r="P377" i="7"/>
  <c r="X377" i="7"/>
  <c r="Y211" i="7"/>
  <c r="L15" i="7"/>
  <c r="C13" i="6"/>
  <c r="T28" i="4"/>
  <c r="U27" i="4" s="1"/>
  <c r="L27" i="4"/>
  <c r="M27" i="4" s="1"/>
  <c r="X27" i="4"/>
  <c r="Y27" i="4" s="1"/>
  <c r="Q27" i="4"/>
  <c r="X24" i="4"/>
  <c r="Y23" i="4" s="1"/>
  <c r="P23" i="4"/>
  <c r="Q23" i="4" s="1"/>
  <c r="Q77" i="3"/>
  <c r="M77" i="3"/>
  <c r="T23" i="3"/>
  <c r="L25" i="3"/>
  <c r="T50" i="3"/>
  <c r="P50" i="3"/>
  <c r="X50" i="3"/>
  <c r="L49" i="3"/>
  <c r="X49" i="3"/>
  <c r="L50" i="3"/>
  <c r="X44" i="3"/>
  <c r="T19" i="3"/>
  <c r="X20" i="3"/>
  <c r="P72" i="5"/>
  <c r="T71" i="5"/>
  <c r="P71" i="5"/>
  <c r="L72" i="5"/>
  <c r="T72" i="5"/>
  <c r="X72" i="5"/>
  <c r="L71" i="5"/>
  <c r="X71" i="5"/>
  <c r="Y575" i="5"/>
  <c r="Q547" i="5"/>
  <c r="Y491" i="5"/>
  <c r="M487" i="5"/>
  <c r="Y541" i="5"/>
  <c r="M483" i="5"/>
  <c r="T407" i="5"/>
  <c r="Y447" i="5"/>
  <c r="Y439" i="5"/>
  <c r="M521" i="5"/>
  <c r="Y409" i="5"/>
  <c r="Y459" i="5"/>
  <c r="P351" i="5"/>
  <c r="Y275" i="5"/>
  <c r="Y251" i="5"/>
  <c r="M281" i="5"/>
  <c r="M337" i="5"/>
  <c r="O321" i="5"/>
  <c r="M319" i="5"/>
  <c r="Y227" i="5"/>
  <c r="Q189" i="5"/>
  <c r="M113" i="5"/>
  <c r="Y255" i="5"/>
  <c r="Y197" i="5"/>
  <c r="Q171" i="5"/>
  <c r="U175" i="5"/>
  <c r="M375" i="5"/>
  <c r="U271" i="5"/>
  <c r="L26" i="5"/>
  <c r="X25" i="5"/>
  <c r="Q33" i="5"/>
  <c r="T26" i="5"/>
  <c r="U25" i="5" s="1"/>
  <c r="X424" i="5"/>
  <c r="P256" i="5"/>
  <c r="U503" i="5"/>
  <c r="J239" i="5"/>
  <c r="E237" i="5"/>
  <c r="Q241" i="5"/>
  <c r="S209" i="5"/>
  <c r="U241" i="5"/>
  <c r="Y205" i="5"/>
  <c r="P40" i="5"/>
  <c r="L34" i="5"/>
  <c r="M33" i="5" s="1"/>
  <c r="S489" i="5"/>
  <c r="Y429" i="5"/>
  <c r="Q409" i="5"/>
  <c r="U393" i="5"/>
  <c r="Y371" i="5"/>
  <c r="Y423" i="5"/>
  <c r="M339" i="5"/>
  <c r="M365" i="5"/>
  <c r="Y221" i="5"/>
  <c r="U135" i="5"/>
  <c r="M169" i="5"/>
  <c r="U107" i="5"/>
  <c r="M299" i="5"/>
  <c r="Y143" i="5"/>
  <c r="M161" i="5"/>
  <c r="Y75" i="5"/>
  <c r="L25" i="5"/>
  <c r="U27" i="5"/>
  <c r="P452" i="5"/>
  <c r="M289" i="5"/>
  <c r="M177" i="5"/>
  <c r="T79" i="5"/>
  <c r="X80" i="5"/>
  <c r="Y79" i="5" s="1"/>
  <c r="J23" i="5"/>
  <c r="X23" i="5" s="1"/>
  <c r="P39" i="5"/>
  <c r="M559" i="5"/>
  <c r="T339" i="5"/>
  <c r="U339" i="5" s="1"/>
  <c r="X36" i="5"/>
  <c r="Y35" i="5" s="1"/>
  <c r="L36" i="5"/>
  <c r="U297" i="5"/>
  <c r="T35" i="5"/>
  <c r="U35" i="5" s="1"/>
  <c r="L79" i="5"/>
  <c r="M79" i="5" s="1"/>
  <c r="U423" i="5"/>
  <c r="U79" i="5"/>
  <c r="P575" i="5"/>
  <c r="Q575" i="5" s="1"/>
  <c r="O573" i="5"/>
  <c r="L39" i="5"/>
  <c r="L40" i="5"/>
  <c r="Q481" i="5"/>
  <c r="T37" i="5"/>
  <c r="U37" i="5" s="1"/>
  <c r="T17" i="5"/>
  <c r="U17" i="5" s="1"/>
  <c r="M251" i="5"/>
  <c r="U229" i="5"/>
  <c r="X34" i="5"/>
  <c r="Y33" i="5" s="1"/>
  <c r="T34" i="5"/>
  <c r="U33" i="5" s="1"/>
  <c r="U185" i="5"/>
  <c r="L17" i="5"/>
  <c r="M17" i="5" s="1"/>
  <c r="L29" i="5"/>
  <c r="M29" i="5" s="1"/>
  <c r="Q567" i="5"/>
  <c r="Y559" i="5"/>
  <c r="Y599" i="5"/>
  <c r="O489" i="5"/>
  <c r="Q557" i="5"/>
  <c r="U541" i="5"/>
  <c r="M411" i="5"/>
  <c r="M515" i="5"/>
  <c r="M505" i="5"/>
  <c r="U369" i="5"/>
  <c r="U333" i="5"/>
  <c r="Q389" i="5"/>
  <c r="E69" i="5"/>
  <c r="P217" i="5"/>
  <c r="Y187" i="5"/>
  <c r="U103" i="5"/>
  <c r="Y37" i="5"/>
  <c r="M83" i="5"/>
  <c r="X26" i="5"/>
  <c r="T367" i="5"/>
  <c r="U367" i="5" s="1"/>
  <c r="X452" i="5"/>
  <c r="Y451" i="5" s="1"/>
  <c r="X367" i="5"/>
  <c r="Y367" i="5" s="1"/>
  <c r="U307" i="5"/>
  <c r="U275" i="5"/>
  <c r="Q195" i="5"/>
  <c r="L37" i="5"/>
  <c r="M37" i="5" s="1"/>
  <c r="T40" i="5"/>
  <c r="T39" i="5"/>
  <c r="L35" i="5"/>
  <c r="X23" i="6"/>
  <c r="T24" i="6"/>
  <c r="X24" i="6"/>
  <c r="P23" i="6"/>
  <c r="T23" i="6"/>
  <c r="L24" i="6"/>
  <c r="P24" i="6"/>
  <c r="L547" i="6"/>
  <c r="M583" i="6"/>
  <c r="Y521" i="6"/>
  <c r="P547" i="6"/>
  <c r="Y535" i="6"/>
  <c r="U453" i="6"/>
  <c r="U487" i="6"/>
  <c r="Y443" i="6"/>
  <c r="M357" i="6"/>
  <c r="U395" i="6"/>
  <c r="M317" i="6"/>
  <c r="Y317" i="6"/>
  <c r="W181" i="6"/>
  <c r="Y199" i="6"/>
  <c r="Q219" i="6"/>
  <c r="U297" i="6"/>
  <c r="M241" i="6"/>
  <c r="U159" i="6"/>
  <c r="M269" i="6"/>
  <c r="P133" i="6"/>
  <c r="U117" i="6"/>
  <c r="Y145" i="6"/>
  <c r="Y139" i="6"/>
  <c r="U107" i="6"/>
  <c r="U83" i="6"/>
  <c r="L246" i="6"/>
  <c r="T246" i="6"/>
  <c r="U245" i="6" s="1"/>
  <c r="M427" i="6"/>
  <c r="L385" i="6"/>
  <c r="M385" i="6" s="1"/>
  <c r="L423" i="6"/>
  <c r="J351" i="6"/>
  <c r="E349" i="6"/>
  <c r="Q287" i="6"/>
  <c r="Q249" i="6"/>
  <c r="T200" i="6"/>
  <c r="L23" i="6"/>
  <c r="P29" i="6"/>
  <c r="X441" i="6"/>
  <c r="Y553" i="6"/>
  <c r="L576" i="6"/>
  <c r="Q493" i="6"/>
  <c r="M423" i="6"/>
  <c r="U199" i="6"/>
  <c r="Y217" i="6"/>
  <c r="M81" i="6"/>
  <c r="L452" i="6"/>
  <c r="L451" i="6"/>
  <c r="Q421" i="6"/>
  <c r="T452" i="6"/>
  <c r="U451" i="6" s="1"/>
  <c r="Q411" i="6"/>
  <c r="S461" i="6"/>
  <c r="Q393" i="6"/>
  <c r="L273" i="6"/>
  <c r="L81" i="6"/>
  <c r="J25" i="6"/>
  <c r="P82" i="6"/>
  <c r="Q81" i="6" s="1"/>
  <c r="X118" i="6"/>
  <c r="Y117" i="6" s="1"/>
  <c r="J33" i="6"/>
  <c r="X130" i="6"/>
  <c r="Y129" i="6" s="1"/>
  <c r="J17" i="6"/>
  <c r="Q589" i="6"/>
  <c r="Q599" i="6"/>
  <c r="Q585" i="6"/>
  <c r="X576" i="6"/>
  <c r="T576" i="6"/>
  <c r="U575" i="6" s="1"/>
  <c r="U563" i="6"/>
  <c r="Y515" i="6"/>
  <c r="Y505" i="6"/>
  <c r="M369" i="6"/>
  <c r="M475" i="6"/>
  <c r="Y311" i="6"/>
  <c r="M353" i="6"/>
  <c r="Q347" i="6"/>
  <c r="M187" i="6"/>
  <c r="M161" i="6"/>
  <c r="Y19" i="6"/>
  <c r="L274" i="6"/>
  <c r="T274" i="6"/>
  <c r="U273" i="6" s="1"/>
  <c r="M421" i="6"/>
  <c r="X385" i="6"/>
  <c r="Y385" i="6" s="1"/>
  <c r="Q259" i="6"/>
  <c r="Q231" i="6"/>
  <c r="X497" i="6"/>
  <c r="Y497" i="6" s="1"/>
  <c r="Q281" i="6"/>
  <c r="K97" i="6"/>
  <c r="P33" i="6"/>
  <c r="L548" i="6"/>
  <c r="M547" i="6" s="1"/>
  <c r="Q557" i="6"/>
  <c r="M533" i="6"/>
  <c r="Q523" i="6"/>
  <c r="U521" i="6"/>
  <c r="U497" i="6"/>
  <c r="M529" i="6"/>
  <c r="Y543" i="6"/>
  <c r="Q511" i="6"/>
  <c r="U509" i="6"/>
  <c r="X492" i="6"/>
  <c r="Y455" i="6"/>
  <c r="Q441" i="6"/>
  <c r="Y441" i="6"/>
  <c r="T435" i="6"/>
  <c r="M359" i="6"/>
  <c r="U383" i="6"/>
  <c r="Y387" i="6"/>
  <c r="U387" i="6"/>
  <c r="Y305" i="6"/>
  <c r="P189" i="6"/>
  <c r="Q189" i="6" s="1"/>
  <c r="U241" i="6"/>
  <c r="U269" i="6"/>
  <c r="Q159" i="6"/>
  <c r="U111" i="6"/>
  <c r="U121" i="6"/>
  <c r="Q29" i="6"/>
  <c r="Q399" i="6"/>
  <c r="Q403" i="6"/>
  <c r="L218" i="6"/>
  <c r="L217" i="6"/>
  <c r="M389" i="6"/>
  <c r="Q371" i="6"/>
  <c r="Q277" i="6"/>
  <c r="Q263" i="6"/>
  <c r="M259" i="6"/>
  <c r="L245" i="6"/>
  <c r="T218" i="6"/>
  <c r="U217" i="6" s="1"/>
  <c r="X171" i="6"/>
  <c r="Y171" i="6" s="1"/>
  <c r="X105" i="6"/>
  <c r="Y105" i="6" s="1"/>
  <c r="L95" i="6"/>
  <c r="M95" i="6" s="1"/>
  <c r="P96" i="6"/>
  <c r="Q95" i="6" s="1"/>
  <c r="J39" i="6"/>
  <c r="X39" i="6" s="1"/>
  <c r="Y167" i="6"/>
  <c r="Q253" i="6"/>
  <c r="J27" i="6"/>
  <c r="L27" i="6" s="1"/>
  <c r="Q291" i="6"/>
  <c r="Y571" i="4"/>
  <c r="U579" i="4"/>
  <c r="M575" i="4"/>
  <c r="Y599" i="4"/>
  <c r="T591" i="4"/>
  <c r="Q593" i="4"/>
  <c r="Y569" i="4"/>
  <c r="Q583" i="4"/>
  <c r="U567" i="4"/>
  <c r="Y533" i="4"/>
  <c r="M589" i="4"/>
  <c r="Y589" i="4"/>
  <c r="X547" i="4"/>
  <c r="U553" i="4"/>
  <c r="M439" i="4"/>
  <c r="P519" i="4"/>
  <c r="M473" i="4"/>
  <c r="M423" i="4"/>
  <c r="Q537" i="4"/>
  <c r="M427" i="4"/>
  <c r="Y421" i="4"/>
  <c r="Y413" i="4"/>
  <c r="L407" i="4"/>
  <c r="U335" i="4"/>
  <c r="M399" i="4"/>
  <c r="M369" i="4"/>
  <c r="M353" i="4"/>
  <c r="M273" i="4"/>
  <c r="Q339" i="4"/>
  <c r="M283" i="4"/>
  <c r="M325" i="4"/>
  <c r="Q241" i="4"/>
  <c r="U225" i="4"/>
  <c r="T212" i="4"/>
  <c r="P190" i="4"/>
  <c r="Q185" i="4"/>
  <c r="Y311" i="4"/>
  <c r="M285" i="4"/>
  <c r="M261" i="4"/>
  <c r="M195" i="4"/>
  <c r="T189" i="4"/>
  <c r="Y309" i="4"/>
  <c r="T294" i="4"/>
  <c r="T184" i="4"/>
  <c r="M99" i="4"/>
  <c r="M105" i="4"/>
  <c r="T100" i="4"/>
  <c r="Y77" i="4"/>
  <c r="Q475" i="4"/>
  <c r="Y317" i="4"/>
  <c r="L116" i="4"/>
  <c r="M115" i="4" s="1"/>
  <c r="Q361" i="4"/>
  <c r="T358" i="4"/>
  <c r="U357" i="4" s="1"/>
  <c r="Q371" i="4"/>
  <c r="M337" i="4"/>
  <c r="Q319" i="4"/>
  <c r="Y39" i="4"/>
  <c r="Q549" i="4"/>
  <c r="Y397" i="4"/>
  <c r="Q359" i="4"/>
  <c r="Q381" i="4"/>
  <c r="M201" i="4"/>
  <c r="K97" i="4"/>
  <c r="L97" i="4" s="1"/>
  <c r="Y389" i="4"/>
  <c r="L536" i="4"/>
  <c r="Q521" i="4"/>
  <c r="Q375" i="4"/>
  <c r="Q365" i="4"/>
  <c r="Q343" i="4"/>
  <c r="Y319" i="4"/>
  <c r="M577" i="4"/>
  <c r="U539" i="4"/>
  <c r="M515" i="4"/>
  <c r="M511" i="4"/>
  <c r="Q497" i="4"/>
  <c r="Q483" i="4"/>
  <c r="U471" i="4"/>
  <c r="M407" i="4"/>
  <c r="U479" i="4"/>
  <c r="Y479" i="4"/>
  <c r="U465" i="4"/>
  <c r="Q363" i="4"/>
  <c r="M357" i="4"/>
  <c r="Q327" i="4"/>
  <c r="U327" i="4"/>
  <c r="T246" i="4"/>
  <c r="Q165" i="4"/>
  <c r="Y157" i="4"/>
  <c r="U261" i="4"/>
  <c r="P212" i="4"/>
  <c r="X184" i="4"/>
  <c r="M231" i="4"/>
  <c r="Y231" i="4"/>
  <c r="Q201" i="4"/>
  <c r="U155" i="4"/>
  <c r="M215" i="4"/>
  <c r="Y215" i="4"/>
  <c r="L153" i="4"/>
  <c r="M153" i="4" s="1"/>
  <c r="Q203" i="4"/>
  <c r="Q115" i="4"/>
  <c r="L535" i="4"/>
  <c r="Q523" i="4"/>
  <c r="Y505" i="4"/>
  <c r="Y521" i="4"/>
  <c r="X116" i="4"/>
  <c r="Y115" i="4" s="1"/>
  <c r="Q355" i="4"/>
  <c r="X115" i="4"/>
  <c r="U597" i="4"/>
  <c r="X592" i="4"/>
  <c r="M563" i="4"/>
  <c r="Y557" i="4"/>
  <c r="U599" i="4"/>
  <c r="Q595" i="4"/>
  <c r="P553" i="4"/>
  <c r="S545" i="4"/>
  <c r="Q509" i="4"/>
  <c r="U515" i="4"/>
  <c r="U511" i="4"/>
  <c r="L548" i="4"/>
  <c r="Q481" i="4"/>
  <c r="M469" i="4"/>
  <c r="U527" i="4"/>
  <c r="O517" i="4"/>
  <c r="P491" i="4"/>
  <c r="Q487" i="4"/>
  <c r="U473" i="4"/>
  <c r="U451" i="4"/>
  <c r="W517" i="4"/>
  <c r="T492" i="4"/>
  <c r="Q431" i="4"/>
  <c r="Q391" i="4"/>
  <c r="Y483" i="4"/>
  <c r="T395" i="4"/>
  <c r="M453" i="4"/>
  <c r="Y425" i="4"/>
  <c r="U383" i="4"/>
  <c r="U361" i="4"/>
  <c r="U337" i="4"/>
  <c r="M465" i="4"/>
  <c r="M373" i="4"/>
  <c r="O321" i="4"/>
  <c r="U411" i="4"/>
  <c r="M421" i="4"/>
  <c r="M413" i="4"/>
  <c r="U303" i="4"/>
  <c r="M295" i="4"/>
  <c r="U291" i="4"/>
  <c r="Y325" i="4"/>
  <c r="U299" i="4"/>
  <c r="U249" i="4"/>
  <c r="T228" i="4"/>
  <c r="Y221" i="4"/>
  <c r="M175" i="4"/>
  <c r="Y165" i="4"/>
  <c r="Q157" i="4"/>
  <c r="X154" i="4"/>
  <c r="P228" i="4"/>
  <c r="Q227" i="4" s="1"/>
  <c r="U197" i="4"/>
  <c r="L183" i="4"/>
  <c r="M183" i="4" s="1"/>
  <c r="Y155" i="4"/>
  <c r="X228" i="4"/>
  <c r="Q231" i="4"/>
  <c r="Y177" i="4"/>
  <c r="U123" i="4"/>
  <c r="U119" i="4"/>
  <c r="M71" i="4"/>
  <c r="Q215" i="4"/>
  <c r="Y105" i="4"/>
  <c r="Q87" i="4"/>
  <c r="E489" i="4"/>
  <c r="Q551" i="4"/>
  <c r="Q505" i="4"/>
  <c r="Q333" i="4"/>
  <c r="Q317" i="4"/>
  <c r="M29" i="4"/>
  <c r="Q337" i="4"/>
  <c r="M355" i="4"/>
  <c r="T240" i="3"/>
  <c r="X240" i="3"/>
  <c r="L240" i="3"/>
  <c r="P240" i="3"/>
  <c r="Q239" i="3" s="1"/>
  <c r="P239" i="3"/>
  <c r="T239" i="3"/>
  <c r="L239" i="3"/>
  <c r="L218" i="3"/>
  <c r="M217" i="3" s="1"/>
  <c r="L217" i="3"/>
  <c r="P218" i="3"/>
  <c r="T217" i="3"/>
  <c r="T218" i="3"/>
  <c r="X218" i="3"/>
  <c r="L255" i="3"/>
  <c r="P255" i="3"/>
  <c r="T256" i="3"/>
  <c r="P256" i="3"/>
  <c r="X255" i="3"/>
  <c r="L256" i="3"/>
  <c r="X256" i="3"/>
  <c r="Y255" i="3" s="1"/>
  <c r="T255" i="3"/>
  <c r="Y577" i="3"/>
  <c r="U583" i="3"/>
  <c r="Q575" i="3"/>
  <c r="M513" i="3"/>
  <c r="Q585" i="3"/>
  <c r="Y593" i="3"/>
  <c r="U567" i="3"/>
  <c r="L554" i="3"/>
  <c r="M567" i="3"/>
  <c r="Q561" i="3"/>
  <c r="L553" i="3"/>
  <c r="M515" i="3"/>
  <c r="M493" i="3"/>
  <c r="Q493" i="3"/>
  <c r="Y483" i="3"/>
  <c r="M465" i="3"/>
  <c r="X442" i="3"/>
  <c r="Q485" i="3"/>
  <c r="U479" i="3"/>
  <c r="Y471" i="3"/>
  <c r="Q453" i="3"/>
  <c r="T442" i="3"/>
  <c r="Q479" i="3"/>
  <c r="Y481" i="3"/>
  <c r="U451" i="3"/>
  <c r="M409" i="3"/>
  <c r="T441" i="3"/>
  <c r="U437" i="3"/>
  <c r="L340" i="3"/>
  <c r="Y403" i="3"/>
  <c r="M357" i="3"/>
  <c r="Q275" i="3"/>
  <c r="Q259" i="3"/>
  <c r="Y201" i="3"/>
  <c r="Y191" i="3"/>
  <c r="Y157" i="3"/>
  <c r="Y145" i="3"/>
  <c r="Y135" i="3"/>
  <c r="Y159" i="3"/>
  <c r="U407" i="3"/>
  <c r="M131" i="3"/>
  <c r="P217" i="3"/>
  <c r="Q217" i="3" s="1"/>
  <c r="M197" i="3"/>
  <c r="Q397" i="3"/>
  <c r="M397" i="3"/>
  <c r="U289" i="3"/>
  <c r="M187" i="3"/>
  <c r="L19" i="3"/>
  <c r="L26" i="3"/>
  <c r="X26" i="3"/>
  <c r="P18" i="3"/>
  <c r="P30" i="3"/>
  <c r="P20" i="3"/>
  <c r="X24" i="3"/>
  <c r="M455" i="3"/>
  <c r="Y401" i="3"/>
  <c r="L368" i="3"/>
  <c r="M367" i="3" s="1"/>
  <c r="Q425" i="3"/>
  <c r="Q305" i="3"/>
  <c r="M343" i="3"/>
  <c r="M371" i="3"/>
  <c r="Q223" i="3"/>
  <c r="E153" i="3"/>
  <c r="M277" i="3"/>
  <c r="Y253" i="3"/>
  <c r="W14" i="3"/>
  <c r="M327" i="3"/>
  <c r="Q201" i="3"/>
  <c r="Q251" i="3"/>
  <c r="Q157" i="3"/>
  <c r="Q149" i="3"/>
  <c r="U375" i="3"/>
  <c r="U355" i="3"/>
  <c r="U333" i="3"/>
  <c r="U233" i="3"/>
  <c r="U213" i="3"/>
  <c r="U191" i="3"/>
  <c r="U167" i="3"/>
  <c r="U145" i="3"/>
  <c r="Q165" i="3"/>
  <c r="Y189" i="3"/>
  <c r="T24" i="3"/>
  <c r="T26" i="3"/>
  <c r="X18" i="3"/>
  <c r="M449" i="3"/>
  <c r="Q533" i="3"/>
  <c r="Q299" i="3"/>
  <c r="M361" i="3"/>
  <c r="Q247" i="3"/>
  <c r="Q195" i="3"/>
  <c r="L186" i="3"/>
  <c r="M185" i="3" s="1"/>
  <c r="P186" i="3"/>
  <c r="Q185" i="3" s="1"/>
  <c r="L136" i="3"/>
  <c r="M135" i="3" s="1"/>
  <c r="P136" i="3"/>
  <c r="Y251" i="3"/>
  <c r="Q139" i="3"/>
  <c r="Y537" i="3"/>
  <c r="Q399" i="3"/>
  <c r="Q367" i="3"/>
  <c r="Q391" i="3"/>
  <c r="U301" i="3"/>
  <c r="X217" i="3"/>
  <c r="M273" i="3"/>
  <c r="Y457" i="3"/>
  <c r="M161" i="3"/>
  <c r="Q143" i="3"/>
  <c r="Y199" i="3"/>
  <c r="M439" i="3"/>
  <c r="M389" i="3"/>
  <c r="M337" i="3"/>
  <c r="M299" i="3"/>
  <c r="Q287" i="3"/>
  <c r="O237" i="3"/>
  <c r="E181" i="3"/>
  <c r="M271" i="3"/>
  <c r="Q177" i="3"/>
  <c r="M195" i="3"/>
  <c r="Y249" i="3"/>
  <c r="U571" i="3"/>
  <c r="U549" i="3"/>
  <c r="Y567" i="3"/>
  <c r="U493" i="3"/>
  <c r="U529" i="3"/>
  <c r="Q459" i="3"/>
  <c r="Q445" i="3"/>
  <c r="Y485" i="3"/>
  <c r="Q471" i="3"/>
  <c r="Y425" i="3"/>
  <c r="Y451" i="3"/>
  <c r="U409" i="3"/>
  <c r="M437" i="3"/>
  <c r="U371" i="3"/>
  <c r="Y443" i="3"/>
  <c r="X30" i="3"/>
  <c r="Y29" i="3" s="1"/>
  <c r="T30" i="3"/>
  <c r="M133" i="3"/>
  <c r="P24" i="3"/>
  <c r="Q23" i="3" s="1"/>
  <c r="X36" i="3"/>
  <c r="Q559" i="3"/>
  <c r="Y531" i="3"/>
  <c r="Y417" i="3"/>
  <c r="M287" i="3"/>
  <c r="E209" i="3"/>
  <c r="Q277" i="3"/>
  <c r="Q253" i="3"/>
  <c r="C13" i="3"/>
  <c r="M177" i="3"/>
  <c r="Q213" i="3"/>
  <c r="P135" i="3"/>
  <c r="Y595" i="6"/>
  <c r="Y571" i="6"/>
  <c r="M593" i="6"/>
  <c r="Y579" i="6"/>
  <c r="M591" i="6"/>
  <c r="Q587" i="6"/>
  <c r="Y569" i="6"/>
  <c r="M597" i="6"/>
  <c r="U577" i="6"/>
  <c r="Q551" i="6"/>
  <c r="U537" i="6"/>
  <c r="U583" i="6"/>
  <c r="M581" i="6"/>
  <c r="M543" i="6"/>
  <c r="M539" i="6"/>
  <c r="U499" i="6"/>
  <c r="M555" i="6"/>
  <c r="Q529" i="6"/>
  <c r="U527" i="6"/>
  <c r="Y519" i="6"/>
  <c r="M499" i="6"/>
  <c r="U535" i="6"/>
  <c r="Q515" i="6"/>
  <c r="U513" i="6"/>
  <c r="Q505" i="6"/>
  <c r="U503" i="6"/>
  <c r="M497" i="6"/>
  <c r="U471" i="6"/>
  <c r="X464" i="6"/>
  <c r="M559" i="6"/>
  <c r="L519" i="6"/>
  <c r="M519" i="6" s="1"/>
  <c r="K517" i="6"/>
  <c r="L517" i="6" s="1"/>
  <c r="M517" i="6" s="1"/>
  <c r="K489" i="6"/>
  <c r="U485" i="6"/>
  <c r="U437" i="6"/>
  <c r="M493" i="6"/>
  <c r="X491" i="6"/>
  <c r="W489" i="6"/>
  <c r="M481" i="6"/>
  <c r="L480" i="6"/>
  <c r="T480" i="6"/>
  <c r="U479" i="6" s="1"/>
  <c r="L479" i="6"/>
  <c r="X463" i="6"/>
  <c r="W461" i="6"/>
  <c r="U417" i="6"/>
  <c r="U393" i="6"/>
  <c r="Q477" i="6"/>
  <c r="U459" i="6"/>
  <c r="X435" i="6"/>
  <c r="W433" i="6"/>
  <c r="M425" i="6"/>
  <c r="M409" i="6"/>
  <c r="X407" i="6"/>
  <c r="W405" i="6"/>
  <c r="Q443" i="6"/>
  <c r="P435" i="6"/>
  <c r="O433" i="6"/>
  <c r="U391" i="6"/>
  <c r="Q385" i="6"/>
  <c r="U381" i="6"/>
  <c r="U475" i="6"/>
  <c r="U457" i="6"/>
  <c r="T436" i="6"/>
  <c r="U435" i="6" s="1"/>
  <c r="L435" i="6"/>
  <c r="J433" i="6"/>
  <c r="L436" i="6"/>
  <c r="Y423" i="6"/>
  <c r="U397" i="6"/>
  <c r="T379" i="6"/>
  <c r="X368" i="6"/>
  <c r="P368" i="6"/>
  <c r="T368" i="6"/>
  <c r="L367" i="6"/>
  <c r="L368" i="6"/>
  <c r="M419" i="6"/>
  <c r="P379" i="6"/>
  <c r="O377" i="6"/>
  <c r="M313" i="6"/>
  <c r="L301" i="6"/>
  <c r="K21" i="6"/>
  <c r="Y445" i="6"/>
  <c r="Q395" i="6"/>
  <c r="U365" i="6"/>
  <c r="Q327" i="6"/>
  <c r="Y325" i="6"/>
  <c r="U313" i="6"/>
  <c r="Q307" i="6"/>
  <c r="M329" i="6"/>
  <c r="U299" i="6"/>
  <c r="U277" i="6"/>
  <c r="U253" i="6"/>
  <c r="Y413" i="6"/>
  <c r="Y347" i="6"/>
  <c r="O293" i="6"/>
  <c r="U195" i="6"/>
  <c r="M363" i="6"/>
  <c r="Y315" i="6"/>
  <c r="K293" i="6"/>
  <c r="X227" i="6"/>
  <c r="U213" i="6"/>
  <c r="U191" i="6"/>
  <c r="U177" i="6"/>
  <c r="Y355" i="6"/>
  <c r="U341" i="6"/>
  <c r="Y319" i="6"/>
  <c r="Q301" i="6"/>
  <c r="Q285" i="6"/>
  <c r="Q283" i="6"/>
  <c r="X268" i="6"/>
  <c r="P268" i="6"/>
  <c r="T267" i="6"/>
  <c r="J265" i="6"/>
  <c r="L265" i="6" s="1"/>
  <c r="L268" i="6"/>
  <c r="T268" i="6"/>
  <c r="L267" i="6"/>
  <c r="Q257" i="6"/>
  <c r="Q255" i="6"/>
  <c r="X240" i="6"/>
  <c r="P240" i="6"/>
  <c r="T239" i="6"/>
  <c r="J237" i="6"/>
  <c r="L240" i="6"/>
  <c r="T240" i="6"/>
  <c r="L239" i="6"/>
  <c r="J295" i="6"/>
  <c r="P295" i="6" s="1"/>
  <c r="E293" i="6"/>
  <c r="Q241" i="6"/>
  <c r="Q343" i="6"/>
  <c r="Q269" i="6"/>
  <c r="M223" i="6"/>
  <c r="Q207" i="6"/>
  <c r="M207" i="6"/>
  <c r="Q175" i="6"/>
  <c r="M175" i="6"/>
  <c r="O153" i="6"/>
  <c r="X267" i="6"/>
  <c r="Y225" i="6"/>
  <c r="U205" i="6"/>
  <c r="U173" i="6"/>
  <c r="M309" i="6"/>
  <c r="Q309" i="6"/>
  <c r="J71" i="6"/>
  <c r="E69" i="6"/>
  <c r="J59" i="6"/>
  <c r="J41" i="6" s="1"/>
  <c r="E31" i="6"/>
  <c r="L143" i="6"/>
  <c r="M143" i="6" s="1"/>
  <c r="K125" i="6"/>
  <c r="K31" i="6"/>
  <c r="U139" i="6"/>
  <c r="U103" i="6"/>
  <c r="U101" i="6"/>
  <c r="M51" i="6"/>
  <c r="M35" i="6"/>
  <c r="U141" i="6"/>
  <c r="U135" i="6"/>
  <c r="J127" i="6"/>
  <c r="E125" i="6"/>
  <c r="U73" i="6"/>
  <c r="Q61" i="6"/>
  <c r="M45" i="6"/>
  <c r="Y149" i="6"/>
  <c r="P134" i="6"/>
  <c r="Q133" i="6" s="1"/>
  <c r="M123" i="6"/>
  <c r="Q107" i="6"/>
  <c r="E97" i="6"/>
  <c r="Q83" i="6"/>
  <c r="U43" i="6"/>
  <c r="E41" i="6"/>
  <c r="Y589" i="6"/>
  <c r="Y567" i="6"/>
  <c r="M577" i="6"/>
  <c r="L553" i="6"/>
  <c r="M553" i="6" s="1"/>
  <c r="K545" i="6"/>
  <c r="Y557" i="6"/>
  <c r="T553" i="6"/>
  <c r="S545" i="6"/>
  <c r="T507" i="6"/>
  <c r="S489" i="6"/>
  <c r="X563" i="6"/>
  <c r="P563" i="6"/>
  <c r="L563" i="6"/>
  <c r="M511" i="6"/>
  <c r="P491" i="6"/>
  <c r="Q491" i="6" s="1"/>
  <c r="O489" i="6"/>
  <c r="Q517" i="6"/>
  <c r="U439" i="6"/>
  <c r="Q481" i="6"/>
  <c r="M465" i="6"/>
  <c r="U447" i="6"/>
  <c r="U441" i="6"/>
  <c r="U431" i="6"/>
  <c r="U411" i="6"/>
  <c r="U389" i="6"/>
  <c r="T491" i="6"/>
  <c r="U477" i="6"/>
  <c r="Y459" i="6"/>
  <c r="U401" i="6"/>
  <c r="U373" i="6"/>
  <c r="U443" i="6"/>
  <c r="Y435" i="6"/>
  <c r="X408" i="6"/>
  <c r="Y407" i="6" s="1"/>
  <c r="P408" i="6"/>
  <c r="T407" i="6"/>
  <c r="J405" i="6"/>
  <c r="L408" i="6"/>
  <c r="T408" i="6"/>
  <c r="L407" i="6"/>
  <c r="M391" i="6"/>
  <c r="U371" i="6"/>
  <c r="Y475" i="6"/>
  <c r="Y457" i="6"/>
  <c r="Q429" i="6"/>
  <c r="M397" i="6"/>
  <c r="Q387" i="6"/>
  <c r="U329" i="6"/>
  <c r="L323" i="6"/>
  <c r="M323" i="6" s="1"/>
  <c r="K321" i="6"/>
  <c r="L321" i="6" s="1"/>
  <c r="M445" i="6"/>
  <c r="Y395" i="6"/>
  <c r="Y365" i="6"/>
  <c r="W349" i="6"/>
  <c r="Y313" i="6"/>
  <c r="L351" i="6"/>
  <c r="K349" i="6"/>
  <c r="Y337" i="6"/>
  <c r="Y333" i="6"/>
  <c r="U291" i="6"/>
  <c r="U271" i="6"/>
  <c r="U249" i="6"/>
  <c r="U413" i="6"/>
  <c r="Y353" i="6"/>
  <c r="M347" i="6"/>
  <c r="P267" i="6"/>
  <c r="O265" i="6"/>
  <c r="P265" i="6" s="1"/>
  <c r="Q203" i="6"/>
  <c r="Q187" i="6"/>
  <c r="Q363" i="6"/>
  <c r="Y345" i="6"/>
  <c r="U289" i="6"/>
  <c r="U279" i="6"/>
  <c r="M229" i="6"/>
  <c r="T228" i="6"/>
  <c r="U227" i="6" s="1"/>
  <c r="L227" i="6"/>
  <c r="L228" i="6"/>
  <c r="X211" i="6"/>
  <c r="W209" i="6"/>
  <c r="P183" i="6"/>
  <c r="Q183" i="6" s="1"/>
  <c r="O181" i="6"/>
  <c r="U163" i="6"/>
  <c r="X591" i="6"/>
  <c r="Y591" i="6" s="1"/>
  <c r="P591" i="6"/>
  <c r="M355" i="6"/>
  <c r="Y341" i="6"/>
  <c r="P322" i="6"/>
  <c r="Q321" i="6" s="1"/>
  <c r="U285" i="6"/>
  <c r="Y283" i="6"/>
  <c r="Q275" i="6"/>
  <c r="U257" i="6"/>
  <c r="Y255" i="6"/>
  <c r="Q247" i="6"/>
  <c r="P211" i="6"/>
  <c r="O209" i="6"/>
  <c r="M201" i="6"/>
  <c r="Y187" i="6"/>
  <c r="Q185" i="6"/>
  <c r="Q171" i="6"/>
  <c r="Y157" i="6"/>
  <c r="Q297" i="6"/>
  <c r="Y241" i="6"/>
  <c r="U343" i="6"/>
  <c r="Y269" i="6"/>
  <c r="P228" i="6"/>
  <c r="Q223" i="6"/>
  <c r="Q225" i="6"/>
  <c r="M225" i="6"/>
  <c r="Y205" i="6"/>
  <c r="Y173" i="6"/>
  <c r="M159" i="6"/>
  <c r="U309" i="6"/>
  <c r="T301" i="6"/>
  <c r="U301" i="6" s="1"/>
  <c r="S293" i="6"/>
  <c r="S21" i="6"/>
  <c r="X161" i="6"/>
  <c r="W153" i="6"/>
  <c r="M101" i="6"/>
  <c r="M37" i="6"/>
  <c r="J77" i="6"/>
  <c r="E21" i="6"/>
  <c r="W31" i="6"/>
  <c r="K153" i="6"/>
  <c r="L155" i="6"/>
  <c r="K15" i="6"/>
  <c r="Q149" i="6"/>
  <c r="U123" i="6"/>
  <c r="M109" i="6"/>
  <c r="J97" i="6"/>
  <c r="T100" i="6"/>
  <c r="U99" i="6" s="1"/>
  <c r="L99" i="6"/>
  <c r="L100" i="6"/>
  <c r="M85" i="6"/>
  <c r="U47" i="6"/>
  <c r="X43" i="6"/>
  <c r="P43" i="6"/>
  <c r="Q43" i="6" s="1"/>
  <c r="L44" i="6"/>
  <c r="M43" i="6" s="1"/>
  <c r="Y563" i="6"/>
  <c r="U591" i="6"/>
  <c r="L575" i="6"/>
  <c r="M575" i="6" s="1"/>
  <c r="K573" i="6"/>
  <c r="U553" i="6"/>
  <c r="W545" i="6"/>
  <c r="X547" i="6"/>
  <c r="U531" i="6"/>
  <c r="U565" i="6"/>
  <c r="M563" i="6"/>
  <c r="U507" i="6"/>
  <c r="Y555" i="6"/>
  <c r="M525" i="6"/>
  <c r="U543" i="6"/>
  <c r="Q499" i="6"/>
  <c r="Y491" i="6"/>
  <c r="U559" i="6"/>
  <c r="Y559" i="6"/>
  <c r="Q519" i="6"/>
  <c r="M485" i="6"/>
  <c r="J489" i="6"/>
  <c r="X490" i="6" s="1"/>
  <c r="L492" i="6"/>
  <c r="T492" i="6"/>
  <c r="U491" i="6" s="1"/>
  <c r="L491" i="6"/>
  <c r="Q465" i="6"/>
  <c r="J461" i="6"/>
  <c r="L464" i="6"/>
  <c r="T464" i="6"/>
  <c r="L463" i="6"/>
  <c r="Y451" i="6"/>
  <c r="Y477" i="6"/>
  <c r="M459" i="6"/>
  <c r="U415" i="6"/>
  <c r="M381" i="6"/>
  <c r="M457" i="6"/>
  <c r="U429" i="6"/>
  <c r="J377" i="6"/>
  <c r="T380" i="6"/>
  <c r="U379" i="6" s="1"/>
  <c r="L379" i="6"/>
  <c r="L380" i="6"/>
  <c r="Q419" i="6"/>
  <c r="Q445" i="6"/>
  <c r="M365" i="6"/>
  <c r="P239" i="6"/>
  <c r="O237" i="6"/>
  <c r="P237" i="6" s="1"/>
  <c r="U363" i="6"/>
  <c r="M345" i="6"/>
  <c r="M315" i="6"/>
  <c r="U261" i="6"/>
  <c r="U251" i="6"/>
  <c r="M213" i="6"/>
  <c r="Q355" i="6"/>
  <c r="M341" i="6"/>
  <c r="X322" i="6"/>
  <c r="Y321" i="6" s="1"/>
  <c r="M319" i="6"/>
  <c r="U275" i="6"/>
  <c r="U247" i="6"/>
  <c r="P227" i="6"/>
  <c r="Y221" i="6"/>
  <c r="Y211" i="6"/>
  <c r="Y203" i="6"/>
  <c r="Q201" i="6"/>
  <c r="Y297" i="6"/>
  <c r="U223" i="6"/>
  <c r="U207" i="6"/>
  <c r="U175" i="6"/>
  <c r="M205" i="6"/>
  <c r="T190" i="6"/>
  <c r="L189" i="6"/>
  <c r="L190" i="6"/>
  <c r="M189" i="6" s="1"/>
  <c r="M173" i="6"/>
  <c r="Q155" i="6"/>
  <c r="W237" i="6"/>
  <c r="X237" i="6" s="1"/>
  <c r="O69" i="6"/>
  <c r="O15" i="6"/>
  <c r="P59" i="6"/>
  <c r="O31" i="6"/>
  <c r="T311" i="6"/>
  <c r="U311" i="6" s="1"/>
  <c r="S31" i="6"/>
  <c r="U91" i="6"/>
  <c r="U67" i="6"/>
  <c r="X49" i="6"/>
  <c r="W41" i="6"/>
  <c r="W21" i="6"/>
  <c r="Q135" i="6"/>
  <c r="O125" i="6"/>
  <c r="P127" i="6"/>
  <c r="Y115" i="6"/>
  <c r="Q73" i="6"/>
  <c r="Y123" i="6"/>
  <c r="M121" i="6"/>
  <c r="U109" i="6"/>
  <c r="O97" i="6"/>
  <c r="P99" i="6"/>
  <c r="Q99" i="6" s="1"/>
  <c r="Y87" i="6"/>
  <c r="U85" i="6"/>
  <c r="P49" i="6"/>
  <c r="Q49" i="6" s="1"/>
  <c r="O21" i="6"/>
  <c r="Y47" i="6"/>
  <c r="Q595" i="6"/>
  <c r="Q571" i="6"/>
  <c r="P564" i="6"/>
  <c r="Q563" i="6" s="1"/>
  <c r="Y599" i="6"/>
  <c r="Q591" i="6"/>
  <c r="Y585" i="6"/>
  <c r="Q579" i="6"/>
  <c r="M569" i="6"/>
  <c r="Q593" i="6"/>
  <c r="Y587" i="6"/>
  <c r="M571" i="6"/>
  <c r="Q561" i="6"/>
  <c r="J573" i="6"/>
  <c r="L574" i="6" s="1"/>
  <c r="X575" i="6"/>
  <c r="Y575" i="6" s="1"/>
  <c r="P575" i="6"/>
  <c r="Q575" i="6" s="1"/>
  <c r="U597" i="6"/>
  <c r="M565" i="6"/>
  <c r="Q553" i="6"/>
  <c r="Y549" i="6"/>
  <c r="M557" i="6"/>
  <c r="T547" i="6"/>
  <c r="U547" i="6" s="1"/>
  <c r="J545" i="6"/>
  <c r="P545" i="6" s="1"/>
  <c r="X548" i="6"/>
  <c r="Y547" i="6" s="1"/>
  <c r="Y533" i="6"/>
  <c r="Q533" i="6"/>
  <c r="Q555" i="6"/>
  <c r="P548" i="6"/>
  <c r="Q547" i="6" s="1"/>
  <c r="M535" i="6"/>
  <c r="M515" i="6"/>
  <c r="Y511" i="6"/>
  <c r="Y509" i="6"/>
  <c r="M505" i="6"/>
  <c r="Y499" i="6"/>
  <c r="Q471" i="6"/>
  <c r="P463" i="6"/>
  <c r="Q463" i="6" s="1"/>
  <c r="O461" i="6"/>
  <c r="P461" i="6" s="1"/>
  <c r="Q559" i="6"/>
  <c r="Q469" i="6"/>
  <c r="Q451" i="6"/>
  <c r="U493" i="6"/>
  <c r="X479" i="6"/>
  <c r="Y479" i="6" s="1"/>
  <c r="Y469" i="6"/>
  <c r="U465" i="6"/>
  <c r="Q435" i="6"/>
  <c r="U421" i="6"/>
  <c r="U399" i="6"/>
  <c r="M477" i="6"/>
  <c r="Q459" i="6"/>
  <c r="U425" i="6"/>
  <c r="U409" i="6"/>
  <c r="M443" i="6"/>
  <c r="M415" i="6"/>
  <c r="U369" i="6"/>
  <c r="P480" i="6"/>
  <c r="Q479" i="6" s="1"/>
  <c r="Q475" i="6"/>
  <c r="T463" i="6"/>
  <c r="Q457" i="6"/>
  <c r="M429" i="6"/>
  <c r="Q423" i="6"/>
  <c r="P407" i="6"/>
  <c r="O405" i="6"/>
  <c r="P405" i="6" s="1"/>
  <c r="Q397" i="6"/>
  <c r="P380" i="6"/>
  <c r="Q379" i="6" s="1"/>
  <c r="T367" i="6"/>
  <c r="Y419" i="6"/>
  <c r="U419" i="6"/>
  <c r="M387" i="6"/>
  <c r="X367" i="6"/>
  <c r="M321" i="6"/>
  <c r="M301" i="6"/>
  <c r="U445" i="6"/>
  <c r="Q365" i="6"/>
  <c r="Y357" i="6"/>
  <c r="Q329" i="6"/>
  <c r="M327" i="6"/>
  <c r="U325" i="6"/>
  <c r="Q313" i="6"/>
  <c r="X379" i="6"/>
  <c r="Y379" i="6" s="1"/>
  <c r="W377" i="6"/>
  <c r="X377" i="6" s="1"/>
  <c r="P367" i="6"/>
  <c r="O349" i="6"/>
  <c r="Y335" i="6"/>
  <c r="Y331" i="6"/>
  <c r="Y323" i="6"/>
  <c r="U281" i="6"/>
  <c r="U259" i="6"/>
  <c r="M413" i="6"/>
  <c r="Q413" i="6"/>
  <c r="T351" i="6"/>
  <c r="S349" i="6"/>
  <c r="Q353" i="6"/>
  <c r="Q317" i="6"/>
  <c r="U233" i="6"/>
  <c r="J181" i="6"/>
  <c r="X181" i="6" s="1"/>
  <c r="L184" i="6"/>
  <c r="T184" i="6"/>
  <c r="U183" i="6" s="1"/>
  <c r="L183" i="6"/>
  <c r="U167" i="6"/>
  <c r="Y363" i="6"/>
  <c r="Q345" i="6"/>
  <c r="T321" i="6"/>
  <c r="U321" i="6" s="1"/>
  <c r="Q315" i="6"/>
  <c r="M305" i="6"/>
  <c r="M261" i="6"/>
  <c r="M251" i="6"/>
  <c r="U229" i="6"/>
  <c r="J209" i="6"/>
  <c r="T212" i="6"/>
  <c r="L211" i="6"/>
  <c r="L212" i="6"/>
  <c r="Q191" i="6"/>
  <c r="U355" i="6"/>
  <c r="Q341" i="6"/>
  <c r="U319" i="6"/>
  <c r="Q319" i="6"/>
  <c r="M275" i="6"/>
  <c r="M247" i="6"/>
  <c r="X228" i="6"/>
  <c r="Y227" i="6" s="1"/>
  <c r="M221" i="6"/>
  <c r="U219" i="6"/>
  <c r="M203" i="6"/>
  <c r="U201" i="6"/>
  <c r="X190" i="6"/>
  <c r="Y189" i="6" s="1"/>
  <c r="X183" i="6"/>
  <c r="Y183" i="6" s="1"/>
  <c r="Y161" i="6"/>
  <c r="M297" i="6"/>
  <c r="T155" i="6"/>
  <c r="S153" i="6"/>
  <c r="S15" i="6"/>
  <c r="M343" i="6"/>
  <c r="Y223" i="6"/>
  <c r="P212" i="6"/>
  <c r="Q211" i="6" s="1"/>
  <c r="Y207" i="6"/>
  <c r="T189" i="6"/>
  <c r="Y175" i="6"/>
  <c r="U161" i="6"/>
  <c r="W265" i="6"/>
  <c r="X265" i="6" s="1"/>
  <c r="U225" i="6"/>
  <c r="T211" i="6"/>
  <c r="Q205" i="6"/>
  <c r="Q173" i="6"/>
  <c r="Q161" i="6"/>
  <c r="Y309" i="6"/>
  <c r="X239" i="6"/>
  <c r="L134" i="6"/>
  <c r="T134" i="6"/>
  <c r="U133" i="6" s="1"/>
  <c r="L133" i="6"/>
  <c r="U93" i="6"/>
  <c r="U55" i="6"/>
  <c r="J153" i="6"/>
  <c r="T156" i="6"/>
  <c r="U155" i="6" s="1"/>
  <c r="L156" i="6"/>
  <c r="X155" i="6"/>
  <c r="Y155" i="6" s="1"/>
  <c r="U145" i="6"/>
  <c r="M139" i="6"/>
  <c r="X99" i="6"/>
  <c r="W97" i="6"/>
  <c r="X97" i="6" s="1"/>
  <c r="M89" i="6"/>
  <c r="M65" i="6"/>
  <c r="U51" i="6"/>
  <c r="X133" i="6"/>
  <c r="Y133" i="6" s="1"/>
  <c r="W125" i="6"/>
  <c r="L116" i="6"/>
  <c r="T116" i="6"/>
  <c r="U115" i="6" s="1"/>
  <c r="L115" i="6"/>
  <c r="U105" i="6"/>
  <c r="P77" i="6"/>
  <c r="X71" i="6"/>
  <c r="W15" i="6"/>
  <c r="W69" i="6"/>
  <c r="U149" i="6"/>
  <c r="Q121" i="6"/>
  <c r="Y109" i="6"/>
  <c r="M107" i="6"/>
  <c r="X100" i="6"/>
  <c r="Y99" i="6" s="1"/>
  <c r="M87" i="6"/>
  <c r="Y85" i="6"/>
  <c r="M83" i="6"/>
  <c r="Y49" i="6"/>
  <c r="Y43" i="6"/>
  <c r="E15" i="6"/>
  <c r="E13" i="6" s="1"/>
  <c r="U577" i="5"/>
  <c r="M599" i="5"/>
  <c r="M589" i="5"/>
  <c r="M579" i="5"/>
  <c r="U551" i="5"/>
  <c r="J535" i="5"/>
  <c r="J517" i="5" s="1"/>
  <c r="T517" i="5" s="1"/>
  <c r="E517" i="5"/>
  <c r="K461" i="5"/>
  <c r="U583" i="5"/>
  <c r="Y537" i="5"/>
  <c r="J469" i="5"/>
  <c r="T469" i="5" s="1"/>
  <c r="E461" i="5"/>
  <c r="L575" i="5"/>
  <c r="K573" i="5"/>
  <c r="L573" i="5" s="1"/>
  <c r="T574" i="5"/>
  <c r="W517" i="5"/>
  <c r="T451" i="5"/>
  <c r="S433" i="5"/>
  <c r="Y583" i="5"/>
  <c r="U563" i="5"/>
  <c r="Q543" i="5"/>
  <c r="M593" i="5"/>
  <c r="M585" i="5"/>
  <c r="Y557" i="5"/>
  <c r="M507" i="5"/>
  <c r="U565" i="5"/>
  <c r="Q597" i="5"/>
  <c r="Q563" i="5"/>
  <c r="Q599" i="5"/>
  <c r="Y589" i="5"/>
  <c r="T575" i="5"/>
  <c r="U575" i="5" s="1"/>
  <c r="S573" i="5"/>
  <c r="T573" i="5" s="1"/>
  <c r="U451" i="5"/>
  <c r="P574" i="5"/>
  <c r="Y533" i="5"/>
  <c r="S461" i="5"/>
  <c r="M575" i="5"/>
  <c r="Q595" i="5"/>
  <c r="Q581" i="5"/>
  <c r="Q551" i="5"/>
  <c r="X497" i="5"/>
  <c r="Y497" i="5" s="1"/>
  <c r="W489" i="5"/>
  <c r="Q487" i="5"/>
  <c r="M451" i="5"/>
  <c r="W433" i="5"/>
  <c r="X435" i="5"/>
  <c r="M583" i="5"/>
  <c r="Y593" i="5"/>
  <c r="U585" i="5"/>
  <c r="P451" i="5"/>
  <c r="O433" i="5"/>
  <c r="Q583" i="5"/>
  <c r="T554" i="5"/>
  <c r="L554" i="5"/>
  <c r="M553" i="5" s="1"/>
  <c r="X554" i="5"/>
  <c r="T553" i="5"/>
  <c r="P554" i="5"/>
  <c r="U543" i="5"/>
  <c r="P519" i="5"/>
  <c r="Q519" i="5" s="1"/>
  <c r="O517" i="5"/>
  <c r="Q501" i="5"/>
  <c r="K489" i="5"/>
  <c r="L491" i="5"/>
  <c r="U471" i="5"/>
  <c r="Q585" i="5"/>
  <c r="X553" i="5"/>
  <c r="T547" i="5"/>
  <c r="S545" i="5"/>
  <c r="Y539" i="5"/>
  <c r="L526" i="5"/>
  <c r="T526" i="5"/>
  <c r="U525" i="5" s="1"/>
  <c r="U483" i="5"/>
  <c r="Q447" i="5"/>
  <c r="Q437" i="5"/>
  <c r="X436" i="5"/>
  <c r="J433" i="5"/>
  <c r="T434" i="5" s="1"/>
  <c r="P436" i="5"/>
  <c r="T408" i="5"/>
  <c r="U407" i="5" s="1"/>
  <c r="U345" i="5"/>
  <c r="Q529" i="5"/>
  <c r="M467" i="5"/>
  <c r="M447" i="5"/>
  <c r="M439" i="5"/>
  <c r="Y415" i="5"/>
  <c r="U409" i="5"/>
  <c r="U397" i="5"/>
  <c r="X525" i="5"/>
  <c r="Y525" i="5" s="1"/>
  <c r="Y521" i="5"/>
  <c r="U515" i="5"/>
  <c r="Y505" i="5"/>
  <c r="Q479" i="5"/>
  <c r="M453" i="5"/>
  <c r="M445" i="5"/>
  <c r="L408" i="5"/>
  <c r="Q523" i="5"/>
  <c r="U473" i="5"/>
  <c r="Q473" i="5"/>
  <c r="O349" i="5"/>
  <c r="U485" i="5"/>
  <c r="Q423" i="5"/>
  <c r="M417" i="5"/>
  <c r="W405" i="5"/>
  <c r="X407" i="5"/>
  <c r="Y407" i="5" s="1"/>
  <c r="T352" i="5"/>
  <c r="L352" i="5"/>
  <c r="M351" i="5" s="1"/>
  <c r="X351" i="5"/>
  <c r="J349" i="5"/>
  <c r="P350" i="5" s="1"/>
  <c r="M341" i="5"/>
  <c r="Y317" i="5"/>
  <c r="Y297" i="5"/>
  <c r="U477" i="5"/>
  <c r="Y449" i="5"/>
  <c r="M443" i="5"/>
  <c r="Y443" i="5"/>
  <c r="Y399" i="5"/>
  <c r="Q367" i="5"/>
  <c r="U363" i="5"/>
  <c r="K349" i="5"/>
  <c r="Y339" i="5"/>
  <c r="Y427" i="5"/>
  <c r="Q365" i="5"/>
  <c r="M343" i="5"/>
  <c r="Y327" i="5"/>
  <c r="T324" i="5"/>
  <c r="U323" i="5" s="1"/>
  <c r="L324" i="5"/>
  <c r="L323" i="5"/>
  <c r="J321" i="5"/>
  <c r="P324" i="5"/>
  <c r="X324" i="5"/>
  <c r="Y283" i="5"/>
  <c r="U281" i="5"/>
  <c r="U247" i="5"/>
  <c r="L133" i="5"/>
  <c r="M133" i="5" s="1"/>
  <c r="K21" i="5"/>
  <c r="W461" i="5"/>
  <c r="X463" i="5"/>
  <c r="Y463" i="5" s="1"/>
  <c r="Q361" i="5"/>
  <c r="M361" i="5"/>
  <c r="U337" i="5"/>
  <c r="U291" i="5"/>
  <c r="M291" i="5"/>
  <c r="U287" i="5"/>
  <c r="Q277" i="5"/>
  <c r="M277" i="5"/>
  <c r="U263" i="5"/>
  <c r="U231" i="5"/>
  <c r="M221" i="5"/>
  <c r="Y167" i="5"/>
  <c r="M141" i="5"/>
  <c r="Y493" i="5"/>
  <c r="U493" i="5"/>
  <c r="M357" i="5"/>
  <c r="U319" i="5"/>
  <c r="M313" i="5"/>
  <c r="Q303" i="5"/>
  <c r="U303" i="5"/>
  <c r="U253" i="5"/>
  <c r="Q235" i="5"/>
  <c r="T218" i="5"/>
  <c r="U217" i="5" s="1"/>
  <c r="L218" i="5"/>
  <c r="M217" i="5" s="1"/>
  <c r="X218" i="5"/>
  <c r="P218" i="5"/>
  <c r="Q217" i="5" s="1"/>
  <c r="U163" i="5"/>
  <c r="Y139" i="5"/>
  <c r="K125" i="5"/>
  <c r="L87" i="5"/>
  <c r="T87" i="5"/>
  <c r="X88" i="5"/>
  <c r="P88" i="5"/>
  <c r="T88" i="5"/>
  <c r="L88" i="5"/>
  <c r="U587" i="5"/>
  <c r="U259" i="5"/>
  <c r="M259" i="5"/>
  <c r="U215" i="5"/>
  <c r="U207" i="5"/>
  <c r="M197" i="5"/>
  <c r="W153" i="5"/>
  <c r="M331" i="5"/>
  <c r="U331" i="5"/>
  <c r="U375" i="5"/>
  <c r="W293" i="5"/>
  <c r="M271" i="5"/>
  <c r="U245" i="5"/>
  <c r="W237" i="5"/>
  <c r="M109" i="5"/>
  <c r="T267" i="5"/>
  <c r="S265" i="5"/>
  <c r="M203" i="5"/>
  <c r="T115" i="5"/>
  <c r="U115" i="5" s="1"/>
  <c r="S31" i="5"/>
  <c r="Q273" i="5"/>
  <c r="T268" i="5"/>
  <c r="L268" i="5"/>
  <c r="J265" i="5"/>
  <c r="O97" i="5"/>
  <c r="Q93" i="5"/>
  <c r="W15" i="5"/>
  <c r="W41" i="5"/>
  <c r="Y315" i="5"/>
  <c r="U315" i="5"/>
  <c r="Y171" i="5"/>
  <c r="K97" i="5"/>
  <c r="K15" i="5"/>
  <c r="U91" i="5"/>
  <c r="U75" i="5"/>
  <c r="Y17" i="5"/>
  <c r="U111" i="5"/>
  <c r="Y83" i="5"/>
  <c r="M115" i="5"/>
  <c r="Y89" i="5"/>
  <c r="P87" i="5"/>
  <c r="O31" i="5"/>
  <c r="U83" i="5"/>
  <c r="Y53" i="5"/>
  <c r="E41" i="5"/>
  <c r="J43" i="5"/>
  <c r="E15" i="5"/>
  <c r="U143" i="5"/>
  <c r="P26" i="5"/>
  <c r="U71" i="5"/>
  <c r="P20" i="5"/>
  <c r="Q19" i="5" s="1"/>
  <c r="P19" i="5"/>
  <c r="T19" i="5"/>
  <c r="U19" i="5" s="1"/>
  <c r="U47" i="5"/>
  <c r="U415" i="5"/>
  <c r="O377" i="5"/>
  <c r="Y373" i="5"/>
  <c r="M529" i="5"/>
  <c r="M513" i="5"/>
  <c r="M463" i="5"/>
  <c r="S405" i="5"/>
  <c r="M391" i="5"/>
  <c r="L547" i="5"/>
  <c r="L548" i="5"/>
  <c r="T548" i="5"/>
  <c r="U547" i="5" s="1"/>
  <c r="J545" i="5"/>
  <c r="P545" i="5" s="1"/>
  <c r="J489" i="5"/>
  <c r="T489" i="5" s="1"/>
  <c r="L492" i="5"/>
  <c r="T492" i="5"/>
  <c r="U491" i="5" s="1"/>
  <c r="Y445" i="5"/>
  <c r="M425" i="5"/>
  <c r="M409" i="5"/>
  <c r="M449" i="5"/>
  <c r="M371" i="5"/>
  <c r="X323" i="5"/>
  <c r="W321" i="5"/>
  <c r="L395" i="5"/>
  <c r="M395" i="5" s="1"/>
  <c r="M383" i="5"/>
  <c r="M369" i="5"/>
  <c r="Y341" i="5"/>
  <c r="M549" i="5"/>
  <c r="Y477" i="5"/>
  <c r="M363" i="5"/>
  <c r="T351" i="5"/>
  <c r="M427" i="5"/>
  <c r="Y195" i="5"/>
  <c r="Q497" i="5"/>
  <c r="U279" i="5"/>
  <c r="P463" i="5"/>
  <c r="Q463" i="5" s="1"/>
  <c r="O461" i="5"/>
  <c r="L330" i="5"/>
  <c r="M329" i="5" s="1"/>
  <c r="T330" i="5"/>
  <c r="U329" i="5" s="1"/>
  <c r="J295" i="5"/>
  <c r="T295" i="5" s="1"/>
  <c r="E293" i="5"/>
  <c r="Y291" i="5"/>
  <c r="Y287" i="5"/>
  <c r="U277" i="5"/>
  <c r="Y263" i="5"/>
  <c r="Q221" i="5"/>
  <c r="U199" i="5"/>
  <c r="U165" i="5"/>
  <c r="J155" i="5"/>
  <c r="X155" i="5" s="1"/>
  <c r="E153" i="5"/>
  <c r="Q493" i="5"/>
  <c r="U357" i="5"/>
  <c r="Y319" i="5"/>
  <c r="U313" i="5"/>
  <c r="Y303" i="5"/>
  <c r="M255" i="5"/>
  <c r="Y253" i="5"/>
  <c r="U243" i="5"/>
  <c r="K209" i="5"/>
  <c r="L211" i="5"/>
  <c r="K181" i="5"/>
  <c r="M137" i="5"/>
  <c r="J127" i="5"/>
  <c r="T127" i="5" s="1"/>
  <c r="E125" i="5"/>
  <c r="Y587" i="5"/>
  <c r="Y259" i="5"/>
  <c r="X217" i="5"/>
  <c r="Y215" i="5"/>
  <c r="Q197" i="5"/>
  <c r="Q159" i="5"/>
  <c r="M227" i="5"/>
  <c r="W181" i="5"/>
  <c r="Q175" i="5"/>
  <c r="Y375" i="5"/>
  <c r="P323" i="5"/>
  <c r="Q305" i="5"/>
  <c r="Q299" i="5"/>
  <c r="Q271" i="5"/>
  <c r="T395" i="5"/>
  <c r="S377" i="5"/>
  <c r="W125" i="5"/>
  <c r="Y273" i="5"/>
  <c r="Y147" i="5"/>
  <c r="Q85" i="5"/>
  <c r="Q53" i="5"/>
  <c r="W21" i="5"/>
  <c r="M315" i="5"/>
  <c r="Q161" i="5"/>
  <c r="Q143" i="5"/>
  <c r="W97" i="5"/>
  <c r="M91" i="5"/>
  <c r="M75" i="5"/>
  <c r="M73" i="5"/>
  <c r="Y111" i="5"/>
  <c r="Q81" i="5"/>
  <c r="K31" i="5"/>
  <c r="Y85" i="5"/>
  <c r="T78" i="5"/>
  <c r="L78" i="5"/>
  <c r="T77" i="5"/>
  <c r="L77" i="5"/>
  <c r="X78" i="5"/>
  <c r="Y77" i="5" s="1"/>
  <c r="P78" i="5"/>
  <c r="Q77" i="5" s="1"/>
  <c r="J59" i="5"/>
  <c r="E31" i="5"/>
  <c r="Q51" i="5"/>
  <c r="E21" i="5"/>
  <c r="J49" i="5"/>
  <c r="P49" i="5" s="1"/>
  <c r="M19" i="5"/>
  <c r="P25" i="5"/>
  <c r="J69" i="5"/>
  <c r="P69" i="5" s="1"/>
  <c r="M71" i="5"/>
  <c r="M47" i="5"/>
  <c r="M171" i="5"/>
  <c r="Q593" i="5"/>
  <c r="U557" i="5"/>
  <c r="P553" i="5"/>
  <c r="M539" i="5"/>
  <c r="Q521" i="5"/>
  <c r="L435" i="5"/>
  <c r="M435" i="5" s="1"/>
  <c r="K433" i="5"/>
  <c r="L433" i="5" s="1"/>
  <c r="P408" i="5"/>
  <c r="J405" i="5"/>
  <c r="L406" i="5" s="1"/>
  <c r="U391" i="5"/>
  <c r="J379" i="5"/>
  <c r="P379" i="5" s="1"/>
  <c r="E377" i="5"/>
  <c r="Y513" i="5"/>
  <c r="M465" i="5"/>
  <c r="U447" i="5"/>
  <c r="M437" i="5"/>
  <c r="T435" i="5"/>
  <c r="U425" i="5"/>
  <c r="U421" i="5"/>
  <c r="P407" i="5"/>
  <c r="O405" i="5"/>
  <c r="P405" i="5" s="1"/>
  <c r="Q505" i="5"/>
  <c r="M479" i="5"/>
  <c r="U453" i="5"/>
  <c r="U431" i="5"/>
  <c r="U419" i="5"/>
  <c r="X547" i="5"/>
  <c r="Y547" i="5" s="1"/>
  <c r="Y523" i="5"/>
  <c r="M523" i="5"/>
  <c r="M455" i="5"/>
  <c r="P414" i="5"/>
  <c r="Q413" i="5" s="1"/>
  <c r="X413" i="5"/>
  <c r="Y413" i="5" s="1"/>
  <c r="Q393" i="5"/>
  <c r="Y307" i="5"/>
  <c r="S293" i="5"/>
  <c r="Q417" i="5"/>
  <c r="U341" i="5"/>
  <c r="Y257" i="5"/>
  <c r="Q549" i="5"/>
  <c r="Q477" i="5"/>
  <c r="M477" i="5"/>
  <c r="U449" i="5"/>
  <c r="Q443" i="5"/>
  <c r="Q399" i="5"/>
  <c r="X386" i="5"/>
  <c r="Y385" i="5" s="1"/>
  <c r="U427" i="5"/>
  <c r="Q427" i="5"/>
  <c r="X352" i="5"/>
  <c r="Y351" i="5" s="1"/>
  <c r="Y219" i="5"/>
  <c r="M367" i="5"/>
  <c r="P352" i="5"/>
  <c r="Q351" i="5" s="1"/>
  <c r="Q343" i="5"/>
  <c r="M327" i="5"/>
  <c r="Y279" i="5"/>
  <c r="X350" i="5"/>
  <c r="U361" i="5"/>
  <c r="Y337" i="5"/>
  <c r="U283" i="5"/>
  <c r="M231" i="5"/>
  <c r="P492" i="5"/>
  <c r="Q491" i="5" s="1"/>
  <c r="P329" i="5"/>
  <c r="Q329" i="5" s="1"/>
  <c r="Q319" i="5"/>
  <c r="Y313" i="5"/>
  <c r="U255" i="5"/>
  <c r="Q243" i="5"/>
  <c r="W209" i="5"/>
  <c r="X211" i="5"/>
  <c r="Y211" i="5" s="1"/>
  <c r="E181" i="5"/>
  <c r="J183" i="5"/>
  <c r="T183" i="5" s="1"/>
  <c r="Y107" i="5"/>
  <c r="M587" i="5"/>
  <c r="Q587" i="5"/>
  <c r="M215" i="5"/>
  <c r="Y207" i="5"/>
  <c r="U187" i="5"/>
  <c r="Y159" i="5"/>
  <c r="O153" i="5"/>
  <c r="Q331" i="5"/>
  <c r="K265" i="5"/>
  <c r="L265" i="5" s="1"/>
  <c r="L267" i="5"/>
  <c r="U227" i="5"/>
  <c r="Y175" i="5"/>
  <c r="P385" i="5"/>
  <c r="Q385" i="5" s="1"/>
  <c r="Q375" i="5"/>
  <c r="U305" i="5"/>
  <c r="U299" i="5"/>
  <c r="P255" i="5"/>
  <c r="Q255" i="5" s="1"/>
  <c r="O237" i="5"/>
  <c r="K237" i="5"/>
  <c r="L239" i="5"/>
  <c r="Q45" i="5"/>
  <c r="Q245" i="5"/>
  <c r="U203" i="5"/>
  <c r="Y115" i="5"/>
  <c r="M105" i="5"/>
  <c r="M273" i="5"/>
  <c r="Q147" i="5"/>
  <c r="P43" i="5"/>
  <c r="O15" i="5"/>
  <c r="O41" i="5"/>
  <c r="Q103" i="5"/>
  <c r="Q79" i="5"/>
  <c r="U73" i="5"/>
  <c r="M89" i="5"/>
  <c r="Q83" i="5"/>
  <c r="M51" i="5"/>
  <c r="Q27" i="5"/>
  <c r="Y19" i="5"/>
  <c r="Q71" i="5"/>
  <c r="U171" i="5"/>
  <c r="P469" i="5"/>
  <c r="Y467" i="5"/>
  <c r="M421" i="5"/>
  <c r="M415" i="5"/>
  <c r="L525" i="5"/>
  <c r="Y479" i="5"/>
  <c r="U479" i="5"/>
  <c r="M431" i="5"/>
  <c r="Y419" i="5"/>
  <c r="W545" i="5"/>
  <c r="M459" i="5"/>
  <c r="P435" i="5"/>
  <c r="L407" i="5"/>
  <c r="Y357" i="5"/>
  <c r="P267" i="5"/>
  <c r="Q267" i="5" s="1"/>
  <c r="O265" i="5"/>
  <c r="Y485" i="5"/>
  <c r="M485" i="5"/>
  <c r="Q395" i="5"/>
  <c r="Y325" i="5"/>
  <c r="T301" i="5"/>
  <c r="U301" i="5" s="1"/>
  <c r="S21" i="5"/>
  <c r="Y549" i="5"/>
  <c r="L413" i="5"/>
  <c r="M413" i="5" s="1"/>
  <c r="T396" i="5"/>
  <c r="U395" i="5" s="1"/>
  <c r="M333" i="5"/>
  <c r="S321" i="5"/>
  <c r="M309" i="5"/>
  <c r="T436" i="5"/>
  <c r="M389" i="5"/>
  <c r="U365" i="5"/>
  <c r="Q283" i="5"/>
  <c r="T239" i="5"/>
  <c r="S237" i="5"/>
  <c r="S181" i="5"/>
  <c r="U497" i="5"/>
  <c r="Q281" i="5"/>
  <c r="W265" i="5"/>
  <c r="X267" i="5"/>
  <c r="Y267" i="5" s="1"/>
  <c r="Y361" i="5"/>
  <c r="Q337" i="5"/>
  <c r="Q287" i="5"/>
  <c r="Q263" i="5"/>
  <c r="K153" i="5"/>
  <c r="Y135" i="5"/>
  <c r="M493" i="5"/>
  <c r="Q357" i="5"/>
  <c r="M303" i="5"/>
  <c r="U235" i="5"/>
  <c r="Y163" i="5"/>
  <c r="E97" i="5"/>
  <c r="J99" i="5"/>
  <c r="T99" i="5" s="1"/>
  <c r="P295" i="5"/>
  <c r="O293" i="5"/>
  <c r="Q187" i="5"/>
  <c r="S153" i="5"/>
  <c r="Y331" i="5"/>
  <c r="P211" i="5"/>
  <c r="O209" i="5"/>
  <c r="M175" i="5"/>
  <c r="K377" i="5"/>
  <c r="Y271" i="5"/>
  <c r="M245" i="5"/>
  <c r="T212" i="5"/>
  <c r="U211" i="5" s="1"/>
  <c r="L212" i="5"/>
  <c r="M211" i="5" s="1"/>
  <c r="J209" i="5"/>
  <c r="P212" i="5"/>
  <c r="X395" i="5"/>
  <c r="Y395" i="5" s="1"/>
  <c r="Q203" i="5"/>
  <c r="S125" i="5"/>
  <c r="Q131" i="5"/>
  <c r="P127" i="5"/>
  <c r="O125" i="5"/>
  <c r="Q119" i="5"/>
  <c r="U105" i="5"/>
  <c r="U273" i="5"/>
  <c r="M147" i="5"/>
  <c r="X87" i="5"/>
  <c r="O21" i="5"/>
  <c r="Q315" i="5"/>
  <c r="U161" i="5"/>
  <c r="S97" i="5"/>
  <c r="S15" i="5"/>
  <c r="Y103" i="5"/>
  <c r="W31" i="5"/>
  <c r="Q37" i="5"/>
  <c r="Y93" i="5"/>
  <c r="M143" i="5"/>
  <c r="Y71" i="5"/>
  <c r="Y47" i="5"/>
  <c r="Y25" i="5"/>
  <c r="S461" i="4"/>
  <c r="T463" i="4"/>
  <c r="U469" i="4"/>
  <c r="X330" i="4"/>
  <c r="P330" i="4"/>
  <c r="T330" i="4"/>
  <c r="L330" i="4"/>
  <c r="T329" i="4"/>
  <c r="L329" i="4"/>
  <c r="E321" i="4"/>
  <c r="L463" i="4"/>
  <c r="Y285" i="4"/>
  <c r="M191" i="4"/>
  <c r="M309" i="4"/>
  <c r="X200" i="4"/>
  <c r="T592" i="4"/>
  <c r="U591" i="4" s="1"/>
  <c r="Y565" i="4"/>
  <c r="Q597" i="4"/>
  <c r="L592" i="4"/>
  <c r="U563" i="4"/>
  <c r="L591" i="4"/>
  <c r="K573" i="4"/>
  <c r="E573" i="4"/>
  <c r="Y543" i="4"/>
  <c r="T581" i="4"/>
  <c r="M555" i="4"/>
  <c r="Y587" i="4"/>
  <c r="L581" i="4"/>
  <c r="U585" i="4"/>
  <c r="O545" i="4"/>
  <c r="P547" i="4"/>
  <c r="M541" i="4"/>
  <c r="M513" i="4"/>
  <c r="M509" i="4"/>
  <c r="S489" i="4"/>
  <c r="T491" i="4"/>
  <c r="U491" i="4" s="1"/>
  <c r="U477" i="4"/>
  <c r="L464" i="4"/>
  <c r="Q527" i="4"/>
  <c r="Y527" i="4"/>
  <c r="U499" i="4"/>
  <c r="U487" i="4"/>
  <c r="T464" i="4"/>
  <c r="U463" i="4" s="1"/>
  <c r="U439" i="4"/>
  <c r="Y437" i="4"/>
  <c r="X554" i="4"/>
  <c r="Y553" i="4" s="1"/>
  <c r="P554" i="4"/>
  <c r="Q553" i="4" s="1"/>
  <c r="X520" i="4"/>
  <c r="Y519" i="4" s="1"/>
  <c r="P520" i="4"/>
  <c r="Q519" i="4" s="1"/>
  <c r="J517" i="4"/>
  <c r="L518" i="4" s="1"/>
  <c r="T520" i="4"/>
  <c r="L520" i="4"/>
  <c r="T519" i="4"/>
  <c r="L519" i="4"/>
  <c r="M497" i="4"/>
  <c r="Y467" i="4"/>
  <c r="X452" i="4"/>
  <c r="Y451" i="4" s="1"/>
  <c r="P452" i="4"/>
  <c r="Q451" i="4" s="1"/>
  <c r="Y431" i="4"/>
  <c r="Q415" i="4"/>
  <c r="W405" i="4"/>
  <c r="X395" i="4"/>
  <c r="U537" i="4"/>
  <c r="U483" i="4"/>
  <c r="Q471" i="4"/>
  <c r="Y471" i="4"/>
  <c r="U423" i="4"/>
  <c r="Q417" i="4"/>
  <c r="L396" i="4"/>
  <c r="M395" i="4" s="1"/>
  <c r="Q453" i="4"/>
  <c r="T396" i="4"/>
  <c r="U395" i="4" s="1"/>
  <c r="U375" i="4"/>
  <c r="U355" i="4"/>
  <c r="U333" i="4"/>
  <c r="Q465" i="4"/>
  <c r="Y465" i="4"/>
  <c r="M409" i="4"/>
  <c r="J351" i="4"/>
  <c r="E349" i="4"/>
  <c r="E15" i="4"/>
  <c r="W321" i="4"/>
  <c r="U397" i="4"/>
  <c r="Y385" i="4"/>
  <c r="U363" i="4"/>
  <c r="Q413" i="4"/>
  <c r="X408" i="4"/>
  <c r="Y407" i="4" s="1"/>
  <c r="P408" i="4"/>
  <c r="J405" i="4"/>
  <c r="L405" i="4" s="1"/>
  <c r="U359" i="4"/>
  <c r="Q331" i="4"/>
  <c r="Q485" i="4"/>
  <c r="Y485" i="4"/>
  <c r="Q369" i="4"/>
  <c r="Q353" i="4"/>
  <c r="U281" i="4"/>
  <c r="M251" i="4"/>
  <c r="Y381" i="4"/>
  <c r="U381" i="4"/>
  <c r="M291" i="4"/>
  <c r="U279" i="4"/>
  <c r="U277" i="4"/>
  <c r="Q325" i="4"/>
  <c r="L294" i="4"/>
  <c r="M293" i="4" s="1"/>
  <c r="U287" i="4"/>
  <c r="U283" i="4"/>
  <c r="L267" i="4"/>
  <c r="M267" i="4" s="1"/>
  <c r="K265" i="4"/>
  <c r="L255" i="4"/>
  <c r="U245" i="4"/>
  <c r="Q283" i="4"/>
  <c r="M249" i="4"/>
  <c r="X246" i="4"/>
  <c r="P246" i="4"/>
  <c r="Y225" i="4"/>
  <c r="Q219" i="4"/>
  <c r="X189" i="4"/>
  <c r="P189" i="4"/>
  <c r="Y173" i="4"/>
  <c r="M155" i="4"/>
  <c r="P293" i="4"/>
  <c r="Q261" i="4"/>
  <c r="X227" i="4"/>
  <c r="Q195" i="4"/>
  <c r="L190" i="4"/>
  <c r="U297" i="4"/>
  <c r="Y273" i="4"/>
  <c r="M247" i="4"/>
  <c r="X212" i="4"/>
  <c r="J181" i="4"/>
  <c r="L182" i="4" s="1"/>
  <c r="X183" i="4"/>
  <c r="P183" i="4"/>
  <c r="Q183" i="4" s="1"/>
  <c r="Y163" i="4"/>
  <c r="O125" i="4"/>
  <c r="P125" i="4" s="1"/>
  <c r="P127" i="4"/>
  <c r="U263" i="4"/>
  <c r="L211" i="4"/>
  <c r="M211" i="4" s="1"/>
  <c r="Y201" i="4"/>
  <c r="L200" i="4"/>
  <c r="M177" i="4"/>
  <c r="Y145" i="4"/>
  <c r="M129" i="4"/>
  <c r="S97" i="4"/>
  <c r="T97" i="4" s="1"/>
  <c r="T99" i="4"/>
  <c r="T87" i="4"/>
  <c r="S31" i="4"/>
  <c r="Q75" i="4"/>
  <c r="Q73" i="4"/>
  <c r="M207" i="4"/>
  <c r="Y207" i="4"/>
  <c r="P126" i="4"/>
  <c r="K21" i="4"/>
  <c r="Y205" i="4"/>
  <c r="L199" i="4"/>
  <c r="U115" i="4"/>
  <c r="Q85" i="4"/>
  <c r="Q79" i="4"/>
  <c r="J69" i="4"/>
  <c r="Y233" i="4"/>
  <c r="L227" i="4"/>
  <c r="M179" i="4"/>
  <c r="Y179" i="4"/>
  <c r="X126" i="4"/>
  <c r="X98" i="4"/>
  <c r="Y97" i="4" s="1"/>
  <c r="Y67" i="4"/>
  <c r="Y59" i="4"/>
  <c r="L98" i="4"/>
  <c r="M97" i="4" s="1"/>
  <c r="L126" i="4"/>
  <c r="S517" i="4"/>
  <c r="T517" i="4" s="1"/>
  <c r="T525" i="4"/>
  <c r="P517" i="4"/>
  <c r="P507" i="4"/>
  <c r="Q507" i="4" s="1"/>
  <c r="O489" i="4"/>
  <c r="P436" i="4"/>
  <c r="J433" i="4"/>
  <c r="X436" i="4"/>
  <c r="S265" i="4"/>
  <c r="T267" i="4"/>
  <c r="U267" i="4" s="1"/>
  <c r="M315" i="4"/>
  <c r="Q143" i="4"/>
  <c r="J573" i="4"/>
  <c r="X575" i="4"/>
  <c r="P575" i="4"/>
  <c r="Q575" i="4" s="1"/>
  <c r="U593" i="4"/>
  <c r="M565" i="4"/>
  <c r="M557" i="4"/>
  <c r="P582" i="4"/>
  <c r="T575" i="4"/>
  <c r="S573" i="4"/>
  <c r="T573" i="4" s="1"/>
  <c r="Q577" i="4"/>
  <c r="Q565" i="4"/>
  <c r="Q557" i="4"/>
  <c r="Y595" i="4"/>
  <c r="U583" i="4"/>
  <c r="M583" i="4"/>
  <c r="M567" i="4"/>
  <c r="U543" i="4"/>
  <c r="X548" i="4"/>
  <c r="Y547" i="4" s="1"/>
  <c r="P548" i="4"/>
  <c r="Q547" i="4" s="1"/>
  <c r="J545" i="4"/>
  <c r="L545" i="4" s="1"/>
  <c r="T548" i="4"/>
  <c r="U547" i="4" s="1"/>
  <c r="Y531" i="4"/>
  <c r="X576" i="4"/>
  <c r="Y575" i="4" s="1"/>
  <c r="L546" i="4"/>
  <c r="M585" i="4"/>
  <c r="Y585" i="4"/>
  <c r="Y541" i="4"/>
  <c r="Q529" i="4"/>
  <c r="U549" i="4"/>
  <c r="M549" i="4"/>
  <c r="X441" i="4"/>
  <c r="Q437" i="4"/>
  <c r="M527" i="4"/>
  <c r="M487" i="4"/>
  <c r="T441" i="4"/>
  <c r="U441" i="4" s="1"/>
  <c r="L435" i="4"/>
  <c r="M435" i="4" s="1"/>
  <c r="W461" i="4"/>
  <c r="U467" i="4"/>
  <c r="P435" i="4"/>
  <c r="U431" i="4"/>
  <c r="M417" i="4"/>
  <c r="L406" i="4"/>
  <c r="M401" i="4"/>
  <c r="M393" i="4"/>
  <c r="Y537" i="4"/>
  <c r="L491" i="4"/>
  <c r="M491" i="4" s="1"/>
  <c r="M483" i="4"/>
  <c r="U429" i="4"/>
  <c r="U427" i="4"/>
  <c r="U393" i="4"/>
  <c r="W489" i="4"/>
  <c r="X491" i="4"/>
  <c r="P395" i="4"/>
  <c r="U371" i="4"/>
  <c r="U347" i="4"/>
  <c r="Q479" i="4"/>
  <c r="Q341" i="4"/>
  <c r="M397" i="4"/>
  <c r="Q385" i="4"/>
  <c r="M363" i="4"/>
  <c r="Q357" i="4"/>
  <c r="U421" i="4"/>
  <c r="U385" i="4"/>
  <c r="J379" i="4"/>
  <c r="J15" i="4" s="1"/>
  <c r="E377" i="4"/>
  <c r="M359" i="4"/>
  <c r="S293" i="4"/>
  <c r="T293" i="4" s="1"/>
  <c r="T295" i="4"/>
  <c r="Q399" i="4"/>
  <c r="Y369" i="4"/>
  <c r="U369" i="4"/>
  <c r="Y353" i="4"/>
  <c r="U353" i="4"/>
  <c r="P329" i="4"/>
  <c r="M311" i="4"/>
  <c r="U305" i="4"/>
  <c r="U301" i="4"/>
  <c r="T255" i="4"/>
  <c r="U255" i="4" s="1"/>
  <c r="U455" i="4"/>
  <c r="M381" i="4"/>
  <c r="Q345" i="4"/>
  <c r="X324" i="4"/>
  <c r="Y323" i="4" s="1"/>
  <c r="P324" i="4"/>
  <c r="Q323" i="4" s="1"/>
  <c r="J321" i="4"/>
  <c r="L324" i="4"/>
  <c r="T324" i="4"/>
  <c r="L323" i="4"/>
  <c r="T323" i="4"/>
  <c r="U315" i="4"/>
  <c r="M277" i="4"/>
  <c r="X329" i="4"/>
  <c r="Y327" i="4"/>
  <c r="U325" i="4"/>
  <c r="Y313" i="4"/>
  <c r="Y275" i="4"/>
  <c r="O237" i="4"/>
  <c r="P245" i="4"/>
  <c r="Y249" i="4"/>
  <c r="Y243" i="4"/>
  <c r="L239" i="4"/>
  <c r="M239" i="4" s="1"/>
  <c r="K237" i="4"/>
  <c r="K15" i="4"/>
  <c r="Q223" i="4"/>
  <c r="U221" i="4"/>
  <c r="M217" i="4"/>
  <c r="J209" i="4"/>
  <c r="L209" i="4" s="1"/>
  <c r="P211" i="4"/>
  <c r="Y187" i="4"/>
  <c r="Q173" i="4"/>
  <c r="M167" i="4"/>
  <c r="M159" i="4"/>
  <c r="M151" i="4"/>
  <c r="U285" i="4"/>
  <c r="Y261" i="4"/>
  <c r="X211" i="4"/>
  <c r="Y193" i="4"/>
  <c r="Q175" i="4"/>
  <c r="Y167" i="4"/>
  <c r="U309" i="4"/>
  <c r="Q297" i="4"/>
  <c r="Y297" i="4"/>
  <c r="Q163" i="4"/>
  <c r="Q155" i="4"/>
  <c r="M263" i="4"/>
  <c r="Q263" i="4"/>
  <c r="T210" i="4"/>
  <c r="Q177" i="4"/>
  <c r="T154" i="4"/>
  <c r="S125" i="4"/>
  <c r="T125" i="4" s="1"/>
  <c r="U125" i="4" s="1"/>
  <c r="T127" i="4"/>
  <c r="L128" i="4"/>
  <c r="M127" i="4" s="1"/>
  <c r="Q121" i="4"/>
  <c r="Y119" i="4"/>
  <c r="Q103" i="4"/>
  <c r="Y93" i="4"/>
  <c r="Q91" i="4"/>
  <c r="Q89" i="4"/>
  <c r="U75" i="4"/>
  <c r="Y73" i="4"/>
  <c r="U229" i="4"/>
  <c r="M229" i="4"/>
  <c r="Q207" i="4"/>
  <c r="L189" i="4"/>
  <c r="X100" i="4"/>
  <c r="Y99" i="4" s="1"/>
  <c r="Q77" i="4"/>
  <c r="P268" i="4"/>
  <c r="Q267" i="4" s="1"/>
  <c r="J265" i="4"/>
  <c r="T266" i="4" s="1"/>
  <c r="X268" i="4"/>
  <c r="M235" i="4"/>
  <c r="Y235" i="4"/>
  <c r="M213" i="4"/>
  <c r="M133" i="4"/>
  <c r="T128" i="4"/>
  <c r="U87" i="4"/>
  <c r="U85" i="4"/>
  <c r="U81" i="4"/>
  <c r="P59" i="4"/>
  <c r="Q59" i="4" s="1"/>
  <c r="O31" i="4"/>
  <c r="J49" i="4"/>
  <c r="L49" i="4" s="1"/>
  <c r="E21" i="4"/>
  <c r="M203" i="4"/>
  <c r="Y203" i="4"/>
  <c r="Q179" i="4"/>
  <c r="X125" i="4"/>
  <c r="Y45" i="4"/>
  <c r="K125" i="4"/>
  <c r="L125" i="4" s="1"/>
  <c r="K69" i="4"/>
  <c r="K41" i="4"/>
  <c r="X581" i="4"/>
  <c r="Y581" i="4" s="1"/>
  <c r="P581" i="4"/>
  <c r="X546" i="4"/>
  <c r="S405" i="4"/>
  <c r="T405" i="4" s="1"/>
  <c r="T407" i="4"/>
  <c r="U407" i="4" s="1"/>
  <c r="X396" i="4"/>
  <c r="Y395" i="4" s="1"/>
  <c r="P396" i="4"/>
  <c r="J367" i="4"/>
  <c r="J31" i="4" s="1"/>
  <c r="E31" i="4"/>
  <c r="W293" i="4"/>
  <c r="X293" i="4" s="1"/>
  <c r="X295" i="4"/>
  <c r="Y295" i="4" s="1"/>
  <c r="P256" i="4"/>
  <c r="X256" i="4"/>
  <c r="Q105" i="4"/>
  <c r="M205" i="4"/>
  <c r="U99" i="4"/>
  <c r="M233" i="4"/>
  <c r="Y189" i="4"/>
  <c r="M169" i="4"/>
  <c r="U575" i="4"/>
  <c r="M559" i="4"/>
  <c r="M587" i="4"/>
  <c r="U529" i="4"/>
  <c r="M547" i="4"/>
  <c r="X517" i="4"/>
  <c r="X464" i="4"/>
  <c r="Y463" i="4" s="1"/>
  <c r="P464" i="4"/>
  <c r="J461" i="4"/>
  <c r="P461" i="4" s="1"/>
  <c r="P379" i="4"/>
  <c r="O377" i="4"/>
  <c r="U341" i="4"/>
  <c r="M455" i="4"/>
  <c r="X199" i="4"/>
  <c r="P199" i="4"/>
  <c r="Q199" i="4" s="1"/>
  <c r="U293" i="4"/>
  <c r="Y227" i="4"/>
  <c r="O69" i="4"/>
  <c r="P69" i="4" s="1"/>
  <c r="O15" i="4"/>
  <c r="P71" i="4"/>
  <c r="Q71" i="4" s="1"/>
  <c r="U97" i="4"/>
  <c r="T199" i="4"/>
  <c r="U199" i="4" s="1"/>
  <c r="T211" i="4"/>
  <c r="S209" i="4"/>
  <c r="T209" i="4" s="1"/>
  <c r="T582" i="4"/>
  <c r="U581" i="4" s="1"/>
  <c r="Q571" i="4"/>
  <c r="Q561" i="4"/>
  <c r="X591" i="4"/>
  <c r="Y591" i="4" s="1"/>
  <c r="P591" i="4"/>
  <c r="Q591" i="4" s="1"/>
  <c r="Y583" i="4"/>
  <c r="L582" i="4"/>
  <c r="M581" i="4" s="1"/>
  <c r="T545" i="4"/>
  <c r="Q541" i="4"/>
  <c r="L517" i="4"/>
  <c r="U513" i="4"/>
  <c r="U509" i="4"/>
  <c r="X526" i="4"/>
  <c r="Y525" i="4" s="1"/>
  <c r="P526" i="4"/>
  <c r="Q525" i="4" s="1"/>
  <c r="L525" i="4"/>
  <c r="T526" i="4"/>
  <c r="U525" i="4" s="1"/>
  <c r="L526" i="4"/>
  <c r="Q499" i="4"/>
  <c r="U475" i="4"/>
  <c r="U495" i="4"/>
  <c r="P492" i="4"/>
  <c r="Q491" i="4" s="1"/>
  <c r="J489" i="4"/>
  <c r="X492" i="4"/>
  <c r="Y481" i="4"/>
  <c r="S433" i="4"/>
  <c r="T433" i="4" s="1"/>
  <c r="T435" i="4"/>
  <c r="U435" i="4" s="1"/>
  <c r="M467" i="4"/>
  <c r="X442" i="4"/>
  <c r="Y441" i="4" s="1"/>
  <c r="P442" i="4"/>
  <c r="W433" i="4"/>
  <c r="X433" i="4" s="1"/>
  <c r="X435" i="4"/>
  <c r="M431" i="4"/>
  <c r="M537" i="4"/>
  <c r="L441" i="4"/>
  <c r="M441" i="4" s="1"/>
  <c r="U417" i="4"/>
  <c r="P463" i="4"/>
  <c r="T434" i="4"/>
  <c r="P407" i="4"/>
  <c r="O405" i="4"/>
  <c r="P405" i="4" s="1"/>
  <c r="U409" i="4"/>
  <c r="L385" i="4"/>
  <c r="M385" i="4" s="1"/>
  <c r="K377" i="4"/>
  <c r="U373" i="4"/>
  <c r="P351" i="4"/>
  <c r="O349" i="4"/>
  <c r="Y507" i="4"/>
  <c r="Y423" i="4"/>
  <c r="Y411" i="4"/>
  <c r="P441" i="4"/>
  <c r="S377" i="4"/>
  <c r="U485" i="4"/>
  <c r="Y399" i="4"/>
  <c r="L256" i="4"/>
  <c r="M255" i="4" s="1"/>
  <c r="X245" i="4"/>
  <c r="W21" i="4"/>
  <c r="Y339" i="4"/>
  <c r="U311" i="4"/>
  <c r="U273" i="4"/>
  <c r="W349" i="4"/>
  <c r="M327" i="4"/>
  <c r="U295" i="4"/>
  <c r="Y269" i="4"/>
  <c r="Y257" i="4"/>
  <c r="P294" i="4"/>
  <c r="Q293" i="4" s="1"/>
  <c r="X294" i="4"/>
  <c r="W265" i="4"/>
  <c r="X265" i="4" s="1"/>
  <c r="X267" i="4"/>
  <c r="W15" i="4"/>
  <c r="T239" i="4"/>
  <c r="U239" i="4" s="1"/>
  <c r="S237" i="4"/>
  <c r="M219" i="4"/>
  <c r="U211" i="4"/>
  <c r="Q189" i="4"/>
  <c r="T183" i="4"/>
  <c r="U183" i="4" s="1"/>
  <c r="S181" i="4"/>
  <c r="Y153" i="4"/>
  <c r="Q211" i="4"/>
  <c r="Y183" i="4"/>
  <c r="X153" i="4"/>
  <c r="P153" i="4"/>
  <c r="Q309" i="4"/>
  <c r="P255" i="4"/>
  <c r="U247" i="4"/>
  <c r="T190" i="4"/>
  <c r="U189" i="4" s="1"/>
  <c r="O97" i="4"/>
  <c r="P97" i="4" s="1"/>
  <c r="Q97" i="4" s="1"/>
  <c r="P99" i="4"/>
  <c r="S153" i="4"/>
  <c r="T153" i="4" s="1"/>
  <c r="M101" i="4"/>
  <c r="S69" i="4"/>
  <c r="T71" i="4"/>
  <c r="U71" i="4" s="1"/>
  <c r="S15" i="4"/>
  <c r="L245" i="4"/>
  <c r="M245" i="4" s="1"/>
  <c r="Y229" i="4"/>
  <c r="L228" i="4"/>
  <c r="M227" i="4" s="1"/>
  <c r="Q133" i="4"/>
  <c r="X127" i="4"/>
  <c r="Y127" i="4" s="1"/>
  <c r="J237" i="4"/>
  <c r="T238" i="4" s="1"/>
  <c r="P239" i="4"/>
  <c r="Q239" i="4" s="1"/>
  <c r="T227" i="4"/>
  <c r="U227" i="4" s="1"/>
  <c r="Y213" i="4"/>
  <c r="Q161" i="4"/>
  <c r="P154" i="4"/>
  <c r="U143" i="4"/>
  <c r="Q107" i="4"/>
  <c r="T77" i="4"/>
  <c r="U77" i="4" s="1"/>
  <c r="S21" i="4"/>
  <c r="Q65" i="4"/>
  <c r="O21" i="4"/>
  <c r="X255" i="4"/>
  <c r="W31" i="4"/>
  <c r="U169" i="4"/>
  <c r="P128" i="4"/>
  <c r="Q127" i="4" s="1"/>
  <c r="P100" i="4"/>
  <c r="U559" i="3"/>
  <c r="Q595" i="3"/>
  <c r="Y555" i="3"/>
  <c r="U561" i="3"/>
  <c r="U585" i="3"/>
  <c r="Y579" i="3"/>
  <c r="M571" i="3"/>
  <c r="U599" i="3"/>
  <c r="Q531" i="3"/>
  <c r="M561" i="3"/>
  <c r="X554" i="3"/>
  <c r="Y553" i="3" s="1"/>
  <c r="P554" i="3"/>
  <c r="Q553" i="3" s="1"/>
  <c r="T553" i="3"/>
  <c r="U553" i="3" s="1"/>
  <c r="T535" i="3"/>
  <c r="X574" i="3"/>
  <c r="P574" i="3"/>
  <c r="T573" i="3"/>
  <c r="Y569" i="3"/>
  <c r="Q497" i="3"/>
  <c r="U563" i="3"/>
  <c r="U527" i="3"/>
  <c r="Y497" i="3"/>
  <c r="J517" i="3"/>
  <c r="P518" i="3" s="1"/>
  <c r="L520" i="3"/>
  <c r="T520" i="3"/>
  <c r="U519" i="3" s="1"/>
  <c r="S489" i="3"/>
  <c r="Q477" i="3"/>
  <c r="Q469" i="3"/>
  <c r="M453" i="3"/>
  <c r="Q487" i="3"/>
  <c r="M469" i="3"/>
  <c r="Y465" i="3"/>
  <c r="Y447" i="3"/>
  <c r="Y469" i="3"/>
  <c r="Q467" i="3"/>
  <c r="Q455" i="3"/>
  <c r="Y449" i="3"/>
  <c r="P442" i="3"/>
  <c r="Q441" i="3" s="1"/>
  <c r="U429" i="3"/>
  <c r="U399" i="3"/>
  <c r="P520" i="3"/>
  <c r="Q519" i="3" s="1"/>
  <c r="Q437" i="3"/>
  <c r="Q401" i="3"/>
  <c r="U421" i="3"/>
  <c r="U443" i="3"/>
  <c r="T329" i="3"/>
  <c r="U329" i="3" s="1"/>
  <c r="S21" i="3"/>
  <c r="Y367" i="3"/>
  <c r="Y325" i="3"/>
  <c r="Q427" i="3"/>
  <c r="U595" i="3"/>
  <c r="U557" i="3"/>
  <c r="U555" i="3"/>
  <c r="O545" i="3"/>
  <c r="P547" i="3"/>
  <c r="X547" i="3"/>
  <c r="X536" i="3"/>
  <c r="P536" i="3"/>
  <c r="L536" i="3"/>
  <c r="M535" i="3" s="1"/>
  <c r="Q591" i="3"/>
  <c r="X535" i="3"/>
  <c r="S545" i="3"/>
  <c r="T547" i="3"/>
  <c r="U547" i="3" s="1"/>
  <c r="M549" i="3"/>
  <c r="M553" i="3"/>
  <c r="P535" i="3"/>
  <c r="K517" i="3"/>
  <c r="L519" i="3"/>
  <c r="M529" i="3"/>
  <c r="U513" i="3"/>
  <c r="Q507" i="3"/>
  <c r="J491" i="3"/>
  <c r="P491" i="3" s="1"/>
  <c r="E489" i="3"/>
  <c r="M471" i="3"/>
  <c r="M447" i="3"/>
  <c r="U485" i="3"/>
  <c r="Q537" i="3"/>
  <c r="Y523" i="3"/>
  <c r="U499" i="3"/>
  <c r="O489" i="3"/>
  <c r="Q449" i="3"/>
  <c r="U425" i="3"/>
  <c r="J463" i="3"/>
  <c r="E461" i="3"/>
  <c r="X441" i="3"/>
  <c r="Y441" i="3" s="1"/>
  <c r="L442" i="3"/>
  <c r="U389" i="3"/>
  <c r="U365" i="3"/>
  <c r="U343" i="3"/>
  <c r="T351" i="3"/>
  <c r="U351" i="3" s="1"/>
  <c r="S349" i="3"/>
  <c r="U593" i="3"/>
  <c r="Q581" i="3"/>
  <c r="X548" i="3"/>
  <c r="P548" i="3"/>
  <c r="J545" i="3"/>
  <c r="M569" i="3"/>
  <c r="L548" i="3"/>
  <c r="S517" i="3"/>
  <c r="T525" i="3"/>
  <c r="U525" i="3" s="1"/>
  <c r="O573" i="3"/>
  <c r="P573" i="3" s="1"/>
  <c r="X526" i="3"/>
  <c r="P526" i="3"/>
  <c r="L526" i="3"/>
  <c r="M525" i="3" s="1"/>
  <c r="L497" i="3"/>
  <c r="M497" i="3" s="1"/>
  <c r="K489" i="3"/>
  <c r="Y529" i="3"/>
  <c r="U507" i="3"/>
  <c r="L463" i="3"/>
  <c r="K461" i="3"/>
  <c r="P525" i="3"/>
  <c r="Q523" i="3"/>
  <c r="M499" i="3"/>
  <c r="Q499" i="3"/>
  <c r="U431" i="3"/>
  <c r="M475" i="3"/>
  <c r="O377" i="3"/>
  <c r="P385" i="3"/>
  <c r="L323" i="3"/>
  <c r="K321" i="3"/>
  <c r="K15" i="3"/>
  <c r="W405" i="3"/>
  <c r="L441" i="3"/>
  <c r="W15" i="3"/>
  <c r="Y565" i="3"/>
  <c r="X563" i="3"/>
  <c r="W545" i="3"/>
  <c r="U579" i="3"/>
  <c r="Q567" i="3"/>
  <c r="X575" i="3"/>
  <c r="Y575" i="3" s="1"/>
  <c r="W573" i="3"/>
  <c r="X573" i="3" s="1"/>
  <c r="L547" i="3"/>
  <c r="K545" i="3"/>
  <c r="Y563" i="3"/>
  <c r="M563" i="3"/>
  <c r="T536" i="3"/>
  <c r="U535" i="3" s="1"/>
  <c r="E517" i="3"/>
  <c r="M507" i="3"/>
  <c r="M487" i="3"/>
  <c r="Q465" i="3"/>
  <c r="Q447" i="3"/>
  <c r="U537" i="3"/>
  <c r="X525" i="3"/>
  <c r="U523" i="3"/>
  <c r="U481" i="3"/>
  <c r="T469" i="3"/>
  <c r="U469" i="3" s="1"/>
  <c r="S461" i="3"/>
  <c r="K433" i="3"/>
  <c r="U383" i="3"/>
  <c r="M443" i="3"/>
  <c r="X386" i="3"/>
  <c r="P386" i="3"/>
  <c r="X385" i="3"/>
  <c r="L386" i="3"/>
  <c r="T386" i="3"/>
  <c r="L329" i="3"/>
  <c r="M329" i="3" s="1"/>
  <c r="K21" i="3"/>
  <c r="T311" i="3"/>
  <c r="U311" i="3" s="1"/>
  <c r="S293" i="3"/>
  <c r="S31" i="3"/>
  <c r="Q357" i="3"/>
  <c r="U391" i="3"/>
  <c r="U309" i="3"/>
  <c r="U287" i="3"/>
  <c r="U263" i="3"/>
  <c r="E15" i="3"/>
  <c r="U361" i="3"/>
  <c r="U347" i="3"/>
  <c r="U337" i="3"/>
  <c r="U327" i="3"/>
  <c r="U475" i="3"/>
  <c r="Q443" i="3"/>
  <c r="X414" i="3"/>
  <c r="P414" i="3"/>
  <c r="T414" i="3"/>
  <c r="L414" i="3"/>
  <c r="M413" i="3" s="1"/>
  <c r="T413" i="3"/>
  <c r="X352" i="3"/>
  <c r="Y351" i="3" s="1"/>
  <c r="P352" i="3"/>
  <c r="J349" i="3"/>
  <c r="P351" i="3"/>
  <c r="M339" i="3"/>
  <c r="Q331" i="3"/>
  <c r="U403" i="3"/>
  <c r="M403" i="3"/>
  <c r="Q381" i="3"/>
  <c r="U357" i="3"/>
  <c r="P413" i="3"/>
  <c r="Y393" i="3"/>
  <c r="M393" i="3"/>
  <c r="L385" i="3"/>
  <c r="Q363" i="3"/>
  <c r="M353" i="3"/>
  <c r="L351" i="3"/>
  <c r="K349" i="3"/>
  <c r="X340" i="3"/>
  <c r="Y339" i="3" s="1"/>
  <c r="P340" i="3"/>
  <c r="P339" i="3"/>
  <c r="U291" i="3"/>
  <c r="U271" i="3"/>
  <c r="M427" i="3"/>
  <c r="Y369" i="3"/>
  <c r="Q369" i="3"/>
  <c r="Y345" i="3"/>
  <c r="Q345" i="3"/>
  <c r="Q307" i="3"/>
  <c r="U297" i="3"/>
  <c r="U269" i="3"/>
  <c r="U251" i="3"/>
  <c r="U247" i="3"/>
  <c r="Y387" i="3"/>
  <c r="Q387" i="3"/>
  <c r="U285" i="3"/>
  <c r="M275" i="3"/>
  <c r="Y259" i="3"/>
  <c r="Y229" i="3"/>
  <c r="Y219" i="3"/>
  <c r="Y173" i="3"/>
  <c r="Y129" i="3"/>
  <c r="Y117" i="3"/>
  <c r="K377" i="3"/>
  <c r="S321" i="3"/>
  <c r="T323" i="3"/>
  <c r="U323" i="3" s="1"/>
  <c r="P295" i="3"/>
  <c r="O293" i="3"/>
  <c r="U223" i="3"/>
  <c r="U201" i="3"/>
  <c r="U177" i="3"/>
  <c r="U157" i="3"/>
  <c r="U135" i="3"/>
  <c r="U83" i="3"/>
  <c r="Q243" i="3"/>
  <c r="M243" i="3"/>
  <c r="Y235" i="3"/>
  <c r="U225" i="3"/>
  <c r="Y179" i="3"/>
  <c r="Y123" i="3"/>
  <c r="Y91" i="3"/>
  <c r="Q311" i="3"/>
  <c r="M301" i="3"/>
  <c r="U215" i="3"/>
  <c r="U207" i="3"/>
  <c r="M169" i="3"/>
  <c r="U151" i="3"/>
  <c r="M137" i="3"/>
  <c r="P133" i="3"/>
  <c r="O21" i="3"/>
  <c r="M113" i="3"/>
  <c r="U95" i="3"/>
  <c r="Y261" i="3"/>
  <c r="U261" i="3"/>
  <c r="U221" i="3"/>
  <c r="T212" i="3"/>
  <c r="L212" i="3"/>
  <c r="M211" i="3" s="1"/>
  <c r="X212" i="3"/>
  <c r="P212" i="3"/>
  <c r="T211" i="3"/>
  <c r="J209" i="3"/>
  <c r="L209" i="3" s="1"/>
  <c r="M87" i="3"/>
  <c r="P62" i="3"/>
  <c r="J33" i="3"/>
  <c r="L62" i="3"/>
  <c r="M61" i="3" s="1"/>
  <c r="P61" i="3"/>
  <c r="X62" i="3"/>
  <c r="T62" i="3"/>
  <c r="U61" i="3" s="1"/>
  <c r="X61" i="3"/>
  <c r="U457" i="3"/>
  <c r="U315" i="3"/>
  <c r="Q289" i="3"/>
  <c r="M279" i="3"/>
  <c r="M235" i="3"/>
  <c r="U203" i="3"/>
  <c r="Q187" i="3"/>
  <c r="Q179" i="3"/>
  <c r="U159" i="3"/>
  <c r="U141" i="3"/>
  <c r="U91" i="3"/>
  <c r="Q255" i="3"/>
  <c r="U255" i="3"/>
  <c r="T60" i="3"/>
  <c r="Y55" i="3"/>
  <c r="Q55" i="3"/>
  <c r="L30" i="3"/>
  <c r="M239" i="3"/>
  <c r="Y143" i="3"/>
  <c r="M143" i="3"/>
  <c r="Y77" i="3"/>
  <c r="T72" i="3"/>
  <c r="P25" i="3"/>
  <c r="X25" i="3"/>
  <c r="Y25" i="3" s="1"/>
  <c r="Q199" i="3"/>
  <c r="Q171" i="3"/>
  <c r="U171" i="3"/>
  <c r="Q87" i="3"/>
  <c r="W21" i="3"/>
  <c r="J21" i="3"/>
  <c r="P49" i="3"/>
  <c r="L28" i="3"/>
  <c r="Q227" i="3"/>
  <c r="Y105" i="3"/>
  <c r="M105" i="3"/>
  <c r="U73" i="3"/>
  <c r="Q73" i="3"/>
  <c r="L65" i="3"/>
  <c r="X19" i="3"/>
  <c r="Y19" i="3" s="1"/>
  <c r="P19" i="3"/>
  <c r="Q19" i="3" s="1"/>
  <c r="L43" i="3"/>
  <c r="T39" i="3"/>
  <c r="X28" i="3"/>
  <c r="L23" i="3"/>
  <c r="T71" i="3"/>
  <c r="P40" i="3"/>
  <c r="Q39" i="3" s="1"/>
  <c r="L24" i="3"/>
  <c r="Q63" i="3"/>
  <c r="Y63" i="3"/>
  <c r="T43" i="3"/>
  <c r="U43" i="3" s="1"/>
  <c r="P28" i="3"/>
  <c r="M359" i="3"/>
  <c r="U307" i="3"/>
  <c r="M297" i="3"/>
  <c r="X295" i="3"/>
  <c r="W293" i="3"/>
  <c r="M269" i="3"/>
  <c r="W265" i="3"/>
  <c r="T246" i="3"/>
  <c r="L246" i="3"/>
  <c r="T245" i="3"/>
  <c r="L245" i="3"/>
  <c r="X246" i="3"/>
  <c r="P246" i="3"/>
  <c r="M285" i="3"/>
  <c r="Q303" i="3"/>
  <c r="X284" i="3"/>
  <c r="Y283" i="3" s="1"/>
  <c r="P284" i="3"/>
  <c r="T284" i="3"/>
  <c r="U283" i="3" s="1"/>
  <c r="L283" i="3"/>
  <c r="L284" i="3"/>
  <c r="O265" i="3"/>
  <c r="U241" i="3"/>
  <c r="U219" i="3"/>
  <c r="U195" i="3"/>
  <c r="U173" i="3"/>
  <c r="U149" i="3"/>
  <c r="U129" i="3"/>
  <c r="P283" i="3"/>
  <c r="M225" i="3"/>
  <c r="M407" i="3"/>
  <c r="Q301" i="3"/>
  <c r="M215" i="3"/>
  <c r="M207" i="3"/>
  <c r="U175" i="3"/>
  <c r="M151" i="3"/>
  <c r="U131" i="3"/>
  <c r="U119" i="3"/>
  <c r="M95" i="3"/>
  <c r="M335" i="3"/>
  <c r="Q273" i="3"/>
  <c r="M261" i="3"/>
  <c r="P245" i="3"/>
  <c r="M221" i="3"/>
  <c r="U197" i="3"/>
  <c r="X183" i="3"/>
  <c r="W181" i="3"/>
  <c r="U85" i="3"/>
  <c r="M511" i="3"/>
  <c r="Q457" i="3"/>
  <c r="Y289" i="3"/>
  <c r="M203" i="3"/>
  <c r="U187" i="3"/>
  <c r="U179" i="3"/>
  <c r="M159" i="3"/>
  <c r="Q147" i="3"/>
  <c r="M141" i="3"/>
  <c r="T128" i="3"/>
  <c r="L128" i="3"/>
  <c r="L127" i="3"/>
  <c r="X128" i="3"/>
  <c r="J125" i="3"/>
  <c r="P128" i="3"/>
  <c r="T127" i="3"/>
  <c r="Q103" i="3"/>
  <c r="M91" i="3"/>
  <c r="J237" i="3"/>
  <c r="U239" i="3"/>
  <c r="Q189" i="3"/>
  <c r="Y161" i="3"/>
  <c r="U143" i="3"/>
  <c r="M199" i="3"/>
  <c r="Y171" i="3"/>
  <c r="E31" i="3"/>
  <c r="L27" i="3"/>
  <c r="Y227" i="3"/>
  <c r="U105" i="3"/>
  <c r="W69" i="3"/>
  <c r="M71" i="3"/>
  <c r="X17" i="3"/>
  <c r="Y17" i="3" s="1"/>
  <c r="P17" i="3"/>
  <c r="Q17" i="3" s="1"/>
  <c r="T28" i="3"/>
  <c r="U27" i="3" s="1"/>
  <c r="M19" i="3"/>
  <c r="Y23" i="3"/>
  <c r="X296" i="3"/>
  <c r="P296" i="3"/>
  <c r="J293" i="3"/>
  <c r="L294" i="3" s="1"/>
  <c r="L296" i="3"/>
  <c r="L295" i="3"/>
  <c r="T296" i="3"/>
  <c r="U295" i="3" s="1"/>
  <c r="U303" i="3"/>
  <c r="J267" i="3"/>
  <c r="E265" i="3"/>
  <c r="X245" i="3"/>
  <c r="U193" i="3"/>
  <c r="T184" i="3"/>
  <c r="L184" i="3"/>
  <c r="P184" i="3"/>
  <c r="Q183" i="3" s="1"/>
  <c r="T183" i="3"/>
  <c r="J181" i="3"/>
  <c r="X184" i="3"/>
  <c r="Y183" i="3" s="1"/>
  <c r="Y407" i="3"/>
  <c r="J321" i="3"/>
  <c r="X321" i="3" s="1"/>
  <c r="P324" i="3"/>
  <c r="X323" i="3"/>
  <c r="P323" i="3"/>
  <c r="X324" i="3"/>
  <c r="U231" i="3"/>
  <c r="T156" i="3"/>
  <c r="L156" i="3"/>
  <c r="L155" i="3"/>
  <c r="P156" i="3"/>
  <c r="Q155" i="3" s="1"/>
  <c r="T155" i="3"/>
  <c r="X156" i="3"/>
  <c r="J153" i="3"/>
  <c r="P127" i="3"/>
  <c r="O15" i="3"/>
  <c r="O125" i="3"/>
  <c r="T100" i="3"/>
  <c r="L100" i="3"/>
  <c r="L99" i="3"/>
  <c r="P100" i="3"/>
  <c r="T99" i="3"/>
  <c r="X100" i="3"/>
  <c r="J97" i="3"/>
  <c r="U335" i="3"/>
  <c r="Y273" i="3"/>
  <c r="X155" i="3"/>
  <c r="W153" i="3"/>
  <c r="X99" i="3"/>
  <c r="W97" i="3"/>
  <c r="P66" i="3"/>
  <c r="J37" i="3"/>
  <c r="L66" i="3"/>
  <c r="M65" i="3" s="1"/>
  <c r="P65" i="3"/>
  <c r="X66" i="3"/>
  <c r="T66" i="3"/>
  <c r="U65" i="3" s="1"/>
  <c r="X65" i="3"/>
  <c r="Y397" i="3"/>
  <c r="Q279" i="3"/>
  <c r="X239" i="3"/>
  <c r="Y239" i="3" s="1"/>
  <c r="W237" i="3"/>
  <c r="Q235" i="3"/>
  <c r="L181" i="3"/>
  <c r="U165" i="3"/>
  <c r="U147" i="3"/>
  <c r="U123" i="3"/>
  <c r="U103" i="3"/>
  <c r="Y217" i="3"/>
  <c r="M189" i="3"/>
  <c r="U161" i="3"/>
  <c r="Y87" i="3"/>
  <c r="W31" i="3"/>
  <c r="J31" i="3"/>
  <c r="P59" i="3"/>
  <c r="M227" i="3"/>
  <c r="Q133" i="3"/>
  <c r="Q105" i="3"/>
  <c r="T59" i="3"/>
  <c r="Q29" i="3"/>
  <c r="U63" i="3"/>
  <c r="L311" i="3"/>
  <c r="M311" i="3" s="1"/>
  <c r="K293" i="3"/>
  <c r="K31" i="3"/>
  <c r="J435" i="3"/>
  <c r="L435" i="3" s="1"/>
  <c r="E433" i="3"/>
  <c r="S377" i="3"/>
  <c r="U367" i="3"/>
  <c r="Y357" i="3"/>
  <c r="Y391" i="3"/>
  <c r="L352" i="3"/>
  <c r="U339" i="3"/>
  <c r="X330" i="3"/>
  <c r="Y329" i="3" s="1"/>
  <c r="P330" i="3"/>
  <c r="P329" i="3"/>
  <c r="U299" i="3"/>
  <c r="U277" i="3"/>
  <c r="Y427" i="3"/>
  <c r="U427" i="3"/>
  <c r="X413" i="3"/>
  <c r="U369" i="3"/>
  <c r="Y359" i="3"/>
  <c r="U387" i="3"/>
  <c r="U275" i="3"/>
  <c r="T385" i="3"/>
  <c r="U229" i="3"/>
  <c r="U205" i="3"/>
  <c r="U185" i="3"/>
  <c r="U163" i="3"/>
  <c r="U139" i="3"/>
  <c r="U117" i="3"/>
  <c r="U93" i="3"/>
  <c r="J379" i="3"/>
  <c r="E377" i="3"/>
  <c r="U243" i="3"/>
  <c r="X211" i="3"/>
  <c r="W209" i="3"/>
  <c r="X209" i="3" s="1"/>
  <c r="P181" i="3"/>
  <c r="X127" i="3"/>
  <c r="W125" i="3"/>
  <c r="O405" i="3"/>
  <c r="J405" i="3"/>
  <c r="L405" i="3" s="1"/>
  <c r="P211" i="3"/>
  <c r="O209" i="3"/>
  <c r="P209" i="3" s="1"/>
  <c r="U169" i="3"/>
  <c r="O153" i="3"/>
  <c r="U137" i="3"/>
  <c r="U113" i="3"/>
  <c r="O97" i="3"/>
  <c r="Y335" i="3"/>
  <c r="Q261" i="3"/>
  <c r="E237" i="3"/>
  <c r="U511" i="3"/>
  <c r="W489" i="3"/>
  <c r="X491" i="3"/>
  <c r="M457" i="3"/>
  <c r="M315" i="3"/>
  <c r="Q315" i="3"/>
  <c r="Y279" i="3"/>
  <c r="U279" i="3"/>
  <c r="U235" i="3"/>
  <c r="Q203" i="3"/>
  <c r="L183" i="3"/>
  <c r="Q159" i="3"/>
  <c r="Q141" i="3"/>
  <c r="T116" i="3"/>
  <c r="L116" i="3"/>
  <c r="L115" i="3"/>
  <c r="X116" i="3"/>
  <c r="Y115" i="3" s="1"/>
  <c r="P116" i="3"/>
  <c r="Q115" i="3" s="1"/>
  <c r="T115" i="3"/>
  <c r="P99" i="3"/>
  <c r="Q91" i="3"/>
  <c r="M255" i="3"/>
  <c r="X27" i="3"/>
  <c r="P27" i="3"/>
  <c r="J41" i="3"/>
  <c r="X43" i="3"/>
  <c r="Y43" i="3" s="1"/>
  <c r="P43" i="3"/>
  <c r="M25" i="3"/>
  <c r="Q161" i="3"/>
  <c r="U77" i="3"/>
  <c r="L40" i="3"/>
  <c r="M39" i="3" s="1"/>
  <c r="M171" i="3"/>
  <c r="Q75" i="3"/>
  <c r="X59" i="3"/>
  <c r="E21" i="3"/>
  <c r="X40" i="3"/>
  <c r="Y39" i="3" s="1"/>
  <c r="T29" i="3"/>
  <c r="U29" i="3" s="1"/>
  <c r="U227" i="3"/>
  <c r="Y133" i="3"/>
  <c r="O31" i="3"/>
  <c r="J69" i="3"/>
  <c r="P71" i="3"/>
  <c r="Q71" i="3" s="1"/>
  <c r="Q67" i="3"/>
  <c r="X60" i="3"/>
  <c r="P44" i="3"/>
  <c r="T40" i="3"/>
  <c r="U39" i="3" s="1"/>
  <c r="L29" i="3"/>
  <c r="L18" i="3"/>
  <c r="M17" i="3" s="1"/>
  <c r="T69" i="3"/>
  <c r="U49" i="3"/>
  <c r="P26" i="3"/>
  <c r="M63" i="3"/>
  <c r="S15" i="3"/>
  <c r="W45" i="1"/>
  <c r="S45" i="1"/>
  <c r="S43" i="1" s="1"/>
  <c r="O45" i="1"/>
  <c r="O43" i="1" s="1"/>
  <c r="K45" i="1"/>
  <c r="K43" i="1" s="1"/>
  <c r="W599" i="1"/>
  <c r="S599" i="1"/>
  <c r="O599" i="1"/>
  <c r="K599" i="1"/>
  <c r="E599" i="1"/>
  <c r="J599" i="1" s="1"/>
  <c r="W597" i="1"/>
  <c r="S597" i="1"/>
  <c r="O597" i="1"/>
  <c r="K597" i="1"/>
  <c r="E597" i="1"/>
  <c r="J597" i="1" s="1"/>
  <c r="W595" i="1"/>
  <c r="S595" i="1"/>
  <c r="O595" i="1"/>
  <c r="K595" i="1"/>
  <c r="E595" i="1"/>
  <c r="J595" i="1" s="1"/>
  <c r="P596" i="1" s="1"/>
  <c r="W593" i="1"/>
  <c r="S593" i="1"/>
  <c r="O593" i="1"/>
  <c r="K593" i="1"/>
  <c r="E593" i="1"/>
  <c r="J593" i="1" s="1"/>
  <c r="X594" i="1" s="1"/>
  <c r="W592" i="1"/>
  <c r="S592" i="1"/>
  <c r="O592" i="1"/>
  <c r="K592" i="1"/>
  <c r="I591" i="1"/>
  <c r="H591" i="1"/>
  <c r="G591" i="1"/>
  <c r="F591" i="1"/>
  <c r="D591" i="1"/>
  <c r="C591" i="1"/>
  <c r="W589" i="1"/>
  <c r="S589" i="1"/>
  <c r="O589" i="1"/>
  <c r="K589" i="1"/>
  <c r="E589" i="1"/>
  <c r="J589" i="1" s="1"/>
  <c r="P590" i="1" s="1"/>
  <c r="W587" i="1"/>
  <c r="S587" i="1"/>
  <c r="O587" i="1"/>
  <c r="K587" i="1"/>
  <c r="E587" i="1"/>
  <c r="J587" i="1" s="1"/>
  <c r="X588" i="1" s="1"/>
  <c r="W585" i="1"/>
  <c r="S585" i="1"/>
  <c r="O585" i="1"/>
  <c r="K585" i="1"/>
  <c r="E585" i="1"/>
  <c r="J585" i="1" s="1"/>
  <c r="P586" i="1" s="1"/>
  <c r="W583" i="1"/>
  <c r="S583" i="1"/>
  <c r="O583" i="1"/>
  <c r="K583" i="1"/>
  <c r="E583" i="1"/>
  <c r="J583" i="1" s="1"/>
  <c r="X584" i="1" s="1"/>
  <c r="W582" i="1"/>
  <c r="S582" i="1"/>
  <c r="O582" i="1"/>
  <c r="K582" i="1"/>
  <c r="I581" i="1"/>
  <c r="H581" i="1"/>
  <c r="G581" i="1"/>
  <c r="F581" i="1"/>
  <c r="D581" i="1"/>
  <c r="C581" i="1"/>
  <c r="W579" i="1"/>
  <c r="S579" i="1"/>
  <c r="O579" i="1"/>
  <c r="K579" i="1"/>
  <c r="E579" i="1"/>
  <c r="J579" i="1" s="1"/>
  <c r="P580" i="1" s="1"/>
  <c r="W577" i="1"/>
  <c r="S577" i="1"/>
  <c r="O577" i="1"/>
  <c r="K577" i="1"/>
  <c r="E577" i="1"/>
  <c r="J577" i="1" s="1"/>
  <c r="X578" i="1" s="1"/>
  <c r="W576" i="1"/>
  <c r="S576" i="1"/>
  <c r="O576" i="1"/>
  <c r="K576" i="1"/>
  <c r="I575" i="1"/>
  <c r="H575" i="1"/>
  <c r="G575" i="1"/>
  <c r="F575" i="1"/>
  <c r="D575" i="1"/>
  <c r="C575" i="1"/>
  <c r="W571" i="1"/>
  <c r="S571" i="1"/>
  <c r="O571" i="1"/>
  <c r="K571" i="1"/>
  <c r="E571" i="1"/>
  <c r="J571" i="1" s="1"/>
  <c r="P572" i="1" s="1"/>
  <c r="W569" i="1"/>
  <c r="S569" i="1"/>
  <c r="O569" i="1"/>
  <c r="K569" i="1"/>
  <c r="E569" i="1"/>
  <c r="J569" i="1" s="1"/>
  <c r="X570" i="1" s="1"/>
  <c r="W567" i="1"/>
  <c r="S567" i="1"/>
  <c r="O567" i="1"/>
  <c r="K567" i="1"/>
  <c r="E567" i="1"/>
  <c r="J567" i="1" s="1"/>
  <c r="W565" i="1"/>
  <c r="S565" i="1"/>
  <c r="O565" i="1"/>
  <c r="K565" i="1"/>
  <c r="E565" i="1"/>
  <c r="J565" i="1" s="1"/>
  <c r="W564" i="1"/>
  <c r="S564" i="1"/>
  <c r="O564" i="1"/>
  <c r="K564" i="1"/>
  <c r="I563" i="1"/>
  <c r="H563" i="1"/>
  <c r="G563" i="1"/>
  <c r="F563" i="1"/>
  <c r="D563" i="1"/>
  <c r="C563" i="1"/>
  <c r="W561" i="1"/>
  <c r="S561" i="1"/>
  <c r="O561" i="1"/>
  <c r="K561" i="1"/>
  <c r="E561" i="1"/>
  <c r="J561" i="1" s="1"/>
  <c r="X562" i="1" s="1"/>
  <c r="W559" i="1"/>
  <c r="S559" i="1"/>
  <c r="O559" i="1"/>
  <c r="K559" i="1"/>
  <c r="E559" i="1"/>
  <c r="J559" i="1" s="1"/>
  <c r="X560" i="1" s="1"/>
  <c r="W557" i="1"/>
  <c r="S557" i="1"/>
  <c r="O557" i="1"/>
  <c r="K557" i="1"/>
  <c r="E557" i="1"/>
  <c r="J557" i="1" s="1"/>
  <c r="X558" i="1" s="1"/>
  <c r="W555" i="1"/>
  <c r="S555" i="1"/>
  <c r="O555" i="1"/>
  <c r="K555" i="1"/>
  <c r="E555" i="1"/>
  <c r="J555" i="1" s="1"/>
  <c r="P556" i="1" s="1"/>
  <c r="W554" i="1"/>
  <c r="S554" i="1"/>
  <c r="O554" i="1"/>
  <c r="K554" i="1"/>
  <c r="I553" i="1"/>
  <c r="H553" i="1"/>
  <c r="G553" i="1"/>
  <c r="F553" i="1"/>
  <c r="D553" i="1"/>
  <c r="C553" i="1"/>
  <c r="E553" i="1" s="1"/>
  <c r="W551" i="1"/>
  <c r="S551" i="1"/>
  <c r="O551" i="1"/>
  <c r="K551" i="1"/>
  <c r="E551" i="1"/>
  <c r="J551" i="1" s="1"/>
  <c r="W549" i="1"/>
  <c r="S549" i="1"/>
  <c r="O549" i="1"/>
  <c r="O547" i="1" s="1"/>
  <c r="K549" i="1"/>
  <c r="E549" i="1"/>
  <c r="J549" i="1" s="1"/>
  <c r="P550" i="1" s="1"/>
  <c r="W548" i="1"/>
  <c r="S548" i="1"/>
  <c r="S546" i="1" s="1"/>
  <c r="O548" i="1"/>
  <c r="K548" i="1"/>
  <c r="I547" i="1"/>
  <c r="H547" i="1"/>
  <c r="G547" i="1"/>
  <c r="F547" i="1"/>
  <c r="D547" i="1"/>
  <c r="C547" i="1"/>
  <c r="E547" i="1" s="1"/>
  <c r="G545" i="1"/>
  <c r="W543" i="1"/>
  <c r="S543" i="1"/>
  <c r="O543" i="1"/>
  <c r="K543" i="1"/>
  <c r="E543" i="1"/>
  <c r="J543" i="1" s="1"/>
  <c r="X543" i="1" s="1"/>
  <c r="W541" i="1"/>
  <c r="S541" i="1"/>
  <c r="O541" i="1"/>
  <c r="K541" i="1"/>
  <c r="L541" i="1" s="1"/>
  <c r="E541" i="1"/>
  <c r="J541" i="1" s="1"/>
  <c r="P542" i="1" s="1"/>
  <c r="W539" i="1"/>
  <c r="S539" i="1"/>
  <c r="O539" i="1"/>
  <c r="K539" i="1"/>
  <c r="E539" i="1"/>
  <c r="J539" i="1" s="1"/>
  <c r="W537" i="1"/>
  <c r="S537" i="1"/>
  <c r="O537" i="1"/>
  <c r="K537" i="1"/>
  <c r="E537" i="1"/>
  <c r="J537" i="1" s="1"/>
  <c r="P538" i="1" s="1"/>
  <c r="W536" i="1"/>
  <c r="S536" i="1"/>
  <c r="O536" i="1"/>
  <c r="K536" i="1"/>
  <c r="I535" i="1"/>
  <c r="H535" i="1"/>
  <c r="G535" i="1"/>
  <c r="F535" i="1"/>
  <c r="D535" i="1"/>
  <c r="C535" i="1"/>
  <c r="W533" i="1"/>
  <c r="S533" i="1"/>
  <c r="O533" i="1"/>
  <c r="K533" i="1"/>
  <c r="E533" i="1"/>
  <c r="J533" i="1" s="1"/>
  <c r="W531" i="1"/>
  <c r="S531" i="1"/>
  <c r="O531" i="1"/>
  <c r="K531" i="1"/>
  <c r="E531" i="1"/>
  <c r="J531" i="1" s="1"/>
  <c r="P532" i="1" s="1"/>
  <c r="W529" i="1"/>
  <c r="S529" i="1"/>
  <c r="O529" i="1"/>
  <c r="K529" i="1"/>
  <c r="E529" i="1"/>
  <c r="J529" i="1" s="1"/>
  <c r="W527" i="1"/>
  <c r="S527" i="1"/>
  <c r="O527" i="1"/>
  <c r="K527" i="1"/>
  <c r="E527" i="1"/>
  <c r="J527" i="1" s="1"/>
  <c r="W526" i="1"/>
  <c r="S526" i="1"/>
  <c r="O526" i="1"/>
  <c r="K526" i="1"/>
  <c r="I525" i="1"/>
  <c r="H525" i="1"/>
  <c r="G525" i="1"/>
  <c r="F525" i="1"/>
  <c r="D525" i="1"/>
  <c r="C525" i="1"/>
  <c r="W523" i="1"/>
  <c r="S523" i="1"/>
  <c r="O523" i="1"/>
  <c r="K523" i="1"/>
  <c r="E523" i="1"/>
  <c r="J523" i="1" s="1"/>
  <c r="X524" i="1" s="1"/>
  <c r="W521" i="1"/>
  <c r="W519" i="1" s="1"/>
  <c r="S521" i="1"/>
  <c r="O521" i="1"/>
  <c r="K521" i="1"/>
  <c r="E521" i="1"/>
  <c r="J521" i="1" s="1"/>
  <c r="T522" i="1" s="1"/>
  <c r="W520" i="1"/>
  <c r="S520" i="1"/>
  <c r="S518" i="1" s="1"/>
  <c r="O520" i="1"/>
  <c r="K520" i="1"/>
  <c r="I519" i="1"/>
  <c r="I517" i="1" s="1"/>
  <c r="H519" i="1"/>
  <c r="G519" i="1"/>
  <c r="F519" i="1"/>
  <c r="D519" i="1"/>
  <c r="D517" i="1" s="1"/>
  <c r="C519" i="1"/>
  <c r="W515" i="1"/>
  <c r="S515" i="1"/>
  <c r="O515" i="1"/>
  <c r="K515" i="1"/>
  <c r="E515" i="1"/>
  <c r="J515" i="1" s="1"/>
  <c r="X516" i="1" s="1"/>
  <c r="W513" i="1"/>
  <c r="S513" i="1"/>
  <c r="O513" i="1"/>
  <c r="K513" i="1"/>
  <c r="E513" i="1"/>
  <c r="J513" i="1" s="1"/>
  <c r="T514" i="1" s="1"/>
  <c r="W511" i="1"/>
  <c r="S511" i="1"/>
  <c r="O511" i="1"/>
  <c r="K511" i="1"/>
  <c r="E511" i="1"/>
  <c r="J511" i="1" s="1"/>
  <c r="W509" i="1"/>
  <c r="S509" i="1"/>
  <c r="O509" i="1"/>
  <c r="K509" i="1"/>
  <c r="L509" i="1" s="1"/>
  <c r="E509" i="1"/>
  <c r="J509" i="1" s="1"/>
  <c r="T510" i="1" s="1"/>
  <c r="W508" i="1"/>
  <c r="S508" i="1"/>
  <c r="O508" i="1"/>
  <c r="K508" i="1"/>
  <c r="I507" i="1"/>
  <c r="H507" i="1"/>
  <c r="G507" i="1"/>
  <c r="F507" i="1"/>
  <c r="D507" i="1"/>
  <c r="C507" i="1"/>
  <c r="E507" i="1" s="1"/>
  <c r="W505" i="1"/>
  <c r="S505" i="1"/>
  <c r="O505" i="1"/>
  <c r="K505" i="1"/>
  <c r="E505" i="1"/>
  <c r="J505" i="1" s="1"/>
  <c r="W503" i="1"/>
  <c r="S503" i="1"/>
  <c r="O503" i="1"/>
  <c r="K503" i="1"/>
  <c r="E503" i="1"/>
  <c r="J503" i="1" s="1"/>
  <c r="W501" i="1"/>
  <c r="S501" i="1"/>
  <c r="O501" i="1"/>
  <c r="K501" i="1"/>
  <c r="E501" i="1"/>
  <c r="J501" i="1" s="1"/>
  <c r="P502" i="1" s="1"/>
  <c r="W499" i="1"/>
  <c r="S499" i="1"/>
  <c r="O499" i="1"/>
  <c r="K499" i="1"/>
  <c r="E499" i="1"/>
  <c r="J499" i="1" s="1"/>
  <c r="X500" i="1" s="1"/>
  <c r="W498" i="1"/>
  <c r="S498" i="1"/>
  <c r="O498" i="1"/>
  <c r="K498" i="1"/>
  <c r="I497" i="1"/>
  <c r="H497" i="1"/>
  <c r="G497" i="1"/>
  <c r="F497" i="1"/>
  <c r="D497" i="1"/>
  <c r="C497" i="1"/>
  <c r="P496" i="1"/>
  <c r="W495" i="1"/>
  <c r="S495" i="1"/>
  <c r="O495" i="1"/>
  <c r="K495" i="1"/>
  <c r="L495" i="1" s="1"/>
  <c r="E495" i="1"/>
  <c r="J495" i="1" s="1"/>
  <c r="W493" i="1"/>
  <c r="S493" i="1"/>
  <c r="O493" i="1"/>
  <c r="K493" i="1"/>
  <c r="E493" i="1"/>
  <c r="J493" i="1" s="1"/>
  <c r="X494" i="1" s="1"/>
  <c r="W492" i="1"/>
  <c r="S492" i="1"/>
  <c r="O492" i="1"/>
  <c r="K492" i="1"/>
  <c r="I491" i="1"/>
  <c r="H491" i="1"/>
  <c r="G491" i="1"/>
  <c r="F491" i="1"/>
  <c r="D491" i="1"/>
  <c r="C491" i="1"/>
  <c r="W487" i="1"/>
  <c r="S487" i="1"/>
  <c r="O487" i="1"/>
  <c r="K487" i="1"/>
  <c r="E487" i="1"/>
  <c r="J487" i="1" s="1"/>
  <c r="W485" i="1"/>
  <c r="S485" i="1"/>
  <c r="O485" i="1"/>
  <c r="K485" i="1"/>
  <c r="E485" i="1"/>
  <c r="J485" i="1" s="1"/>
  <c r="W483" i="1"/>
  <c r="S483" i="1"/>
  <c r="O483" i="1"/>
  <c r="K483" i="1"/>
  <c r="E483" i="1"/>
  <c r="J483" i="1" s="1"/>
  <c r="P484" i="1" s="1"/>
  <c r="W481" i="1"/>
  <c r="S481" i="1"/>
  <c r="O481" i="1"/>
  <c r="K481" i="1"/>
  <c r="E481" i="1"/>
  <c r="J481" i="1" s="1"/>
  <c r="X482" i="1" s="1"/>
  <c r="W480" i="1"/>
  <c r="S480" i="1"/>
  <c r="O480" i="1"/>
  <c r="K480" i="1"/>
  <c r="I479" i="1"/>
  <c r="H479" i="1"/>
  <c r="G479" i="1"/>
  <c r="F479" i="1"/>
  <c r="D479" i="1"/>
  <c r="C479" i="1"/>
  <c r="W477" i="1"/>
  <c r="S477" i="1"/>
  <c r="O477" i="1"/>
  <c r="K477" i="1"/>
  <c r="E477" i="1"/>
  <c r="J477" i="1" s="1"/>
  <c r="P478" i="1" s="1"/>
  <c r="W475" i="1"/>
  <c r="S475" i="1"/>
  <c r="O475" i="1"/>
  <c r="K475" i="1"/>
  <c r="E475" i="1"/>
  <c r="J475" i="1" s="1"/>
  <c r="X476" i="1" s="1"/>
  <c r="W473" i="1"/>
  <c r="S473" i="1"/>
  <c r="O473" i="1"/>
  <c r="K473" i="1"/>
  <c r="E473" i="1"/>
  <c r="J473" i="1" s="1"/>
  <c r="P474" i="1" s="1"/>
  <c r="W471" i="1"/>
  <c r="S471" i="1"/>
  <c r="O471" i="1"/>
  <c r="K471" i="1"/>
  <c r="E471" i="1"/>
  <c r="J471" i="1" s="1"/>
  <c r="X472" i="1" s="1"/>
  <c r="W470" i="1"/>
  <c r="S470" i="1"/>
  <c r="O470" i="1"/>
  <c r="K470" i="1"/>
  <c r="I469" i="1"/>
  <c r="H469" i="1"/>
  <c r="G469" i="1"/>
  <c r="F469" i="1"/>
  <c r="D469" i="1"/>
  <c r="C469" i="1"/>
  <c r="W467" i="1"/>
  <c r="S467" i="1"/>
  <c r="O467" i="1"/>
  <c r="K467" i="1"/>
  <c r="E467" i="1"/>
  <c r="J467" i="1" s="1"/>
  <c r="W465" i="1"/>
  <c r="W463" i="1" s="1"/>
  <c r="S465" i="1"/>
  <c r="O465" i="1"/>
  <c r="K465" i="1"/>
  <c r="E465" i="1"/>
  <c r="J465" i="1" s="1"/>
  <c r="W464" i="1"/>
  <c r="S464" i="1"/>
  <c r="O464" i="1"/>
  <c r="K464" i="1"/>
  <c r="K462" i="1" s="1"/>
  <c r="I463" i="1"/>
  <c r="H463" i="1"/>
  <c r="G463" i="1"/>
  <c r="F463" i="1"/>
  <c r="D463" i="1"/>
  <c r="C463" i="1"/>
  <c r="W459" i="1"/>
  <c r="S459" i="1"/>
  <c r="O459" i="1"/>
  <c r="K459" i="1"/>
  <c r="E459" i="1"/>
  <c r="J459" i="1" s="1"/>
  <c r="P460" i="1" s="1"/>
  <c r="W457" i="1"/>
  <c r="S457" i="1"/>
  <c r="O457" i="1"/>
  <c r="K457" i="1"/>
  <c r="E457" i="1"/>
  <c r="J457" i="1" s="1"/>
  <c r="X458" i="1" s="1"/>
  <c r="W455" i="1"/>
  <c r="S455" i="1"/>
  <c r="O455" i="1"/>
  <c r="K455" i="1"/>
  <c r="E455" i="1"/>
  <c r="J455" i="1" s="1"/>
  <c r="P456" i="1" s="1"/>
  <c r="W453" i="1"/>
  <c r="S453" i="1"/>
  <c r="S451" i="1" s="1"/>
  <c r="O453" i="1"/>
  <c r="K453" i="1"/>
  <c r="E453" i="1"/>
  <c r="J453" i="1" s="1"/>
  <c r="X454" i="1" s="1"/>
  <c r="W452" i="1"/>
  <c r="S452" i="1"/>
  <c r="O452" i="1"/>
  <c r="K452" i="1"/>
  <c r="I451" i="1"/>
  <c r="H451" i="1"/>
  <c r="G451" i="1"/>
  <c r="F451" i="1"/>
  <c r="D451" i="1"/>
  <c r="C451" i="1"/>
  <c r="W449" i="1"/>
  <c r="S449" i="1"/>
  <c r="O449" i="1"/>
  <c r="K449" i="1"/>
  <c r="E449" i="1"/>
  <c r="J449" i="1" s="1"/>
  <c r="P450" i="1" s="1"/>
  <c r="W447" i="1"/>
  <c r="S447" i="1"/>
  <c r="O447" i="1"/>
  <c r="K447" i="1"/>
  <c r="E447" i="1"/>
  <c r="J447" i="1" s="1"/>
  <c r="X448" i="1" s="1"/>
  <c r="W445" i="1"/>
  <c r="S445" i="1"/>
  <c r="O445" i="1"/>
  <c r="K445" i="1"/>
  <c r="E445" i="1"/>
  <c r="J445" i="1" s="1"/>
  <c r="T446" i="1" s="1"/>
  <c r="W443" i="1"/>
  <c r="S443" i="1"/>
  <c r="O443" i="1"/>
  <c r="K443" i="1"/>
  <c r="E443" i="1"/>
  <c r="J443" i="1" s="1"/>
  <c r="W442" i="1"/>
  <c r="S442" i="1"/>
  <c r="O442" i="1"/>
  <c r="K442" i="1"/>
  <c r="I441" i="1"/>
  <c r="H441" i="1"/>
  <c r="G441" i="1"/>
  <c r="F441" i="1"/>
  <c r="D441" i="1"/>
  <c r="C441" i="1"/>
  <c r="W439" i="1"/>
  <c r="S439" i="1"/>
  <c r="O439" i="1"/>
  <c r="K439" i="1"/>
  <c r="E439" i="1"/>
  <c r="J439" i="1" s="1"/>
  <c r="W437" i="1"/>
  <c r="S437" i="1"/>
  <c r="O437" i="1"/>
  <c r="K437" i="1"/>
  <c r="K435" i="1" s="1"/>
  <c r="E437" i="1"/>
  <c r="J437" i="1" s="1"/>
  <c r="W436" i="1"/>
  <c r="S436" i="1"/>
  <c r="O436" i="1"/>
  <c r="K436" i="1"/>
  <c r="I435" i="1"/>
  <c r="H435" i="1"/>
  <c r="G435" i="1"/>
  <c r="F435" i="1"/>
  <c r="D435" i="1"/>
  <c r="C435" i="1"/>
  <c r="F433" i="1"/>
  <c r="W431" i="1"/>
  <c r="S431" i="1"/>
  <c r="O431" i="1"/>
  <c r="K431" i="1"/>
  <c r="E431" i="1"/>
  <c r="J431" i="1" s="1"/>
  <c r="P432" i="1" s="1"/>
  <c r="W429" i="1"/>
  <c r="S429" i="1"/>
  <c r="O429" i="1"/>
  <c r="K429" i="1"/>
  <c r="E429" i="1"/>
  <c r="J429" i="1" s="1"/>
  <c r="X430" i="1" s="1"/>
  <c r="W427" i="1"/>
  <c r="S427" i="1"/>
  <c r="O427" i="1"/>
  <c r="K427" i="1"/>
  <c r="E427" i="1"/>
  <c r="J427" i="1" s="1"/>
  <c r="W425" i="1"/>
  <c r="S425" i="1"/>
  <c r="O425" i="1"/>
  <c r="K425" i="1"/>
  <c r="E425" i="1"/>
  <c r="J425" i="1" s="1"/>
  <c r="W424" i="1"/>
  <c r="S424" i="1"/>
  <c r="O424" i="1"/>
  <c r="K424" i="1"/>
  <c r="I423" i="1"/>
  <c r="H423" i="1"/>
  <c r="G423" i="1"/>
  <c r="F423" i="1"/>
  <c r="D423" i="1"/>
  <c r="C423" i="1"/>
  <c r="W421" i="1"/>
  <c r="S421" i="1"/>
  <c r="O421" i="1"/>
  <c r="K421" i="1"/>
  <c r="E421" i="1"/>
  <c r="J421" i="1" s="1"/>
  <c r="P422" i="1" s="1"/>
  <c r="W419" i="1"/>
  <c r="S419" i="1"/>
  <c r="O419" i="1"/>
  <c r="K419" i="1"/>
  <c r="J419" i="1"/>
  <c r="X420" i="1" s="1"/>
  <c r="E419" i="1"/>
  <c r="W417" i="1"/>
  <c r="S417" i="1"/>
  <c r="O417" i="1"/>
  <c r="K417" i="1"/>
  <c r="E417" i="1"/>
  <c r="J417" i="1" s="1"/>
  <c r="P418" i="1" s="1"/>
  <c r="W415" i="1"/>
  <c r="S415" i="1"/>
  <c r="O415" i="1"/>
  <c r="K415" i="1"/>
  <c r="E415" i="1"/>
  <c r="J415" i="1" s="1"/>
  <c r="X416" i="1" s="1"/>
  <c r="W414" i="1"/>
  <c r="S414" i="1"/>
  <c r="O414" i="1"/>
  <c r="K414" i="1"/>
  <c r="I413" i="1"/>
  <c r="H413" i="1"/>
  <c r="G413" i="1"/>
  <c r="F413" i="1"/>
  <c r="D413" i="1"/>
  <c r="C413" i="1"/>
  <c r="W411" i="1"/>
  <c r="S411" i="1"/>
  <c r="O411" i="1"/>
  <c r="K411" i="1"/>
  <c r="E411" i="1"/>
  <c r="J411" i="1" s="1"/>
  <c r="W409" i="1"/>
  <c r="S409" i="1"/>
  <c r="O409" i="1"/>
  <c r="K409" i="1"/>
  <c r="E409" i="1"/>
  <c r="J409" i="1" s="1"/>
  <c r="X410" i="1" s="1"/>
  <c r="W408" i="1"/>
  <c r="S408" i="1"/>
  <c r="S406" i="1" s="1"/>
  <c r="O408" i="1"/>
  <c r="K408" i="1"/>
  <c r="I407" i="1"/>
  <c r="H407" i="1"/>
  <c r="G407" i="1"/>
  <c r="F407" i="1"/>
  <c r="D407" i="1"/>
  <c r="C407" i="1"/>
  <c r="W403" i="1"/>
  <c r="S403" i="1"/>
  <c r="O403" i="1"/>
  <c r="K403" i="1"/>
  <c r="E403" i="1"/>
  <c r="J403" i="1" s="1"/>
  <c r="P404" i="1" s="1"/>
  <c r="W401" i="1"/>
  <c r="S401" i="1"/>
  <c r="O401" i="1"/>
  <c r="K401" i="1"/>
  <c r="E401" i="1"/>
  <c r="J401" i="1" s="1"/>
  <c r="W399" i="1"/>
  <c r="S399" i="1"/>
  <c r="O399" i="1"/>
  <c r="K399" i="1"/>
  <c r="E399" i="1"/>
  <c r="J399" i="1" s="1"/>
  <c r="W397" i="1"/>
  <c r="S397" i="1"/>
  <c r="O397" i="1"/>
  <c r="K397" i="1"/>
  <c r="E397" i="1"/>
  <c r="J397" i="1" s="1"/>
  <c r="X397" i="1" s="1"/>
  <c r="W396" i="1"/>
  <c r="S396" i="1"/>
  <c r="O396" i="1"/>
  <c r="K396" i="1"/>
  <c r="I395" i="1"/>
  <c r="H395" i="1"/>
  <c r="G395" i="1"/>
  <c r="F395" i="1"/>
  <c r="D395" i="1"/>
  <c r="C395" i="1"/>
  <c r="W393" i="1"/>
  <c r="S393" i="1"/>
  <c r="O393" i="1"/>
  <c r="K393" i="1"/>
  <c r="E393" i="1"/>
  <c r="J393" i="1" s="1"/>
  <c r="L394" i="1" s="1"/>
  <c r="W391" i="1"/>
  <c r="S391" i="1"/>
  <c r="O391" i="1"/>
  <c r="K391" i="1"/>
  <c r="E391" i="1"/>
  <c r="J391" i="1" s="1"/>
  <c r="W389" i="1"/>
  <c r="S389" i="1"/>
  <c r="O389" i="1"/>
  <c r="K389" i="1"/>
  <c r="E389" i="1"/>
  <c r="J389" i="1" s="1"/>
  <c r="L390" i="1" s="1"/>
  <c r="W387" i="1"/>
  <c r="S387" i="1"/>
  <c r="O387" i="1"/>
  <c r="K387" i="1"/>
  <c r="E387" i="1"/>
  <c r="J387" i="1" s="1"/>
  <c r="W386" i="1"/>
  <c r="S386" i="1"/>
  <c r="O386" i="1"/>
  <c r="K386" i="1"/>
  <c r="I385" i="1"/>
  <c r="H385" i="1"/>
  <c r="G385" i="1"/>
  <c r="F385" i="1"/>
  <c r="D385" i="1"/>
  <c r="C385" i="1"/>
  <c r="W383" i="1"/>
  <c r="S383" i="1"/>
  <c r="O383" i="1"/>
  <c r="K383" i="1"/>
  <c r="E383" i="1"/>
  <c r="J383" i="1" s="1"/>
  <c r="L384" i="1" s="1"/>
  <c r="W381" i="1"/>
  <c r="S381" i="1"/>
  <c r="O381" i="1"/>
  <c r="K381" i="1"/>
  <c r="E381" i="1"/>
  <c r="J381" i="1" s="1"/>
  <c r="T382" i="1" s="1"/>
  <c r="W380" i="1"/>
  <c r="S380" i="1"/>
  <c r="O380" i="1"/>
  <c r="K380" i="1"/>
  <c r="I379" i="1"/>
  <c r="H379" i="1"/>
  <c r="G379" i="1"/>
  <c r="F379" i="1"/>
  <c r="D379" i="1"/>
  <c r="C379" i="1"/>
  <c r="W375" i="1"/>
  <c r="S375" i="1"/>
  <c r="O375" i="1"/>
  <c r="K375" i="1"/>
  <c r="E375" i="1"/>
  <c r="J375" i="1" s="1"/>
  <c r="P376" i="1" s="1"/>
  <c r="W373" i="1"/>
  <c r="S373" i="1"/>
  <c r="O373" i="1"/>
  <c r="K373" i="1"/>
  <c r="E373" i="1"/>
  <c r="J373" i="1" s="1"/>
  <c r="W371" i="1"/>
  <c r="S371" i="1"/>
  <c r="O371" i="1"/>
  <c r="K371" i="1"/>
  <c r="E371" i="1"/>
  <c r="J371" i="1" s="1"/>
  <c r="W369" i="1"/>
  <c r="S369" i="1"/>
  <c r="O369" i="1"/>
  <c r="K369" i="1"/>
  <c r="E369" i="1"/>
  <c r="J369" i="1" s="1"/>
  <c r="W368" i="1"/>
  <c r="S368" i="1"/>
  <c r="O368" i="1"/>
  <c r="K368" i="1"/>
  <c r="I367" i="1"/>
  <c r="H367" i="1"/>
  <c r="G367" i="1"/>
  <c r="F367" i="1"/>
  <c r="D367" i="1"/>
  <c r="E367" i="1" s="1"/>
  <c r="C367" i="1"/>
  <c r="W365" i="1"/>
  <c r="S365" i="1"/>
  <c r="O365" i="1"/>
  <c r="K365" i="1"/>
  <c r="E365" i="1"/>
  <c r="J365" i="1" s="1"/>
  <c r="X366" i="1" s="1"/>
  <c r="W363" i="1"/>
  <c r="S363" i="1"/>
  <c r="O363" i="1"/>
  <c r="K363" i="1"/>
  <c r="E363" i="1"/>
  <c r="J363" i="1" s="1"/>
  <c r="P364" i="1" s="1"/>
  <c r="W361" i="1"/>
  <c r="S361" i="1"/>
  <c r="O361" i="1"/>
  <c r="K361" i="1"/>
  <c r="E361" i="1"/>
  <c r="J361" i="1" s="1"/>
  <c r="T362" i="1" s="1"/>
  <c r="W359" i="1"/>
  <c r="S359" i="1"/>
  <c r="O359" i="1"/>
  <c r="K359" i="1"/>
  <c r="E359" i="1"/>
  <c r="J359" i="1" s="1"/>
  <c r="W358" i="1"/>
  <c r="S358" i="1"/>
  <c r="O358" i="1"/>
  <c r="K358" i="1"/>
  <c r="I357" i="1"/>
  <c r="H357" i="1"/>
  <c r="G357" i="1"/>
  <c r="F357" i="1"/>
  <c r="D357" i="1"/>
  <c r="C357" i="1"/>
  <c r="W355" i="1"/>
  <c r="S355" i="1"/>
  <c r="O355" i="1"/>
  <c r="K355" i="1"/>
  <c r="E355" i="1"/>
  <c r="J355" i="1" s="1"/>
  <c r="T356" i="1" s="1"/>
  <c r="W353" i="1"/>
  <c r="S353" i="1"/>
  <c r="O353" i="1"/>
  <c r="K353" i="1"/>
  <c r="E353" i="1"/>
  <c r="J353" i="1" s="1"/>
  <c r="W352" i="1"/>
  <c r="S352" i="1"/>
  <c r="O352" i="1"/>
  <c r="K352" i="1"/>
  <c r="I351" i="1"/>
  <c r="H351" i="1"/>
  <c r="G351" i="1"/>
  <c r="F351" i="1"/>
  <c r="D351" i="1"/>
  <c r="C351" i="1"/>
  <c r="G349" i="1"/>
  <c r="W347" i="1"/>
  <c r="S347" i="1"/>
  <c r="O347" i="1"/>
  <c r="K347" i="1"/>
  <c r="E347" i="1"/>
  <c r="J347" i="1" s="1"/>
  <c r="T348" i="1" s="1"/>
  <c r="W345" i="1"/>
  <c r="S345" i="1"/>
  <c r="O345" i="1"/>
  <c r="K345" i="1"/>
  <c r="E345" i="1"/>
  <c r="J345" i="1" s="1"/>
  <c r="W343" i="1"/>
  <c r="S343" i="1"/>
  <c r="O343" i="1"/>
  <c r="K343" i="1"/>
  <c r="E343" i="1"/>
  <c r="J343" i="1" s="1"/>
  <c r="X343" i="1" s="1"/>
  <c r="W341" i="1"/>
  <c r="S341" i="1"/>
  <c r="O341" i="1"/>
  <c r="K341" i="1"/>
  <c r="E341" i="1"/>
  <c r="J341" i="1" s="1"/>
  <c r="T342" i="1" s="1"/>
  <c r="W340" i="1"/>
  <c r="S340" i="1"/>
  <c r="O340" i="1"/>
  <c r="K340" i="1"/>
  <c r="I339" i="1"/>
  <c r="H339" i="1"/>
  <c r="G339" i="1"/>
  <c r="F339" i="1"/>
  <c r="D339" i="1"/>
  <c r="C339" i="1"/>
  <c r="W337" i="1"/>
  <c r="S337" i="1"/>
  <c r="O337" i="1"/>
  <c r="K337" i="1"/>
  <c r="E337" i="1"/>
  <c r="J337" i="1" s="1"/>
  <c r="X337" i="1" s="1"/>
  <c r="W335" i="1"/>
  <c r="S335" i="1"/>
  <c r="O335" i="1"/>
  <c r="K335" i="1"/>
  <c r="E335" i="1"/>
  <c r="J335" i="1" s="1"/>
  <c r="W333" i="1"/>
  <c r="S333" i="1"/>
  <c r="O333" i="1"/>
  <c r="K333" i="1"/>
  <c r="E333" i="1"/>
  <c r="J333" i="1" s="1"/>
  <c r="W331" i="1"/>
  <c r="S331" i="1"/>
  <c r="O331" i="1"/>
  <c r="K331" i="1"/>
  <c r="E331" i="1"/>
  <c r="J331" i="1" s="1"/>
  <c r="T332" i="1" s="1"/>
  <c r="W330" i="1"/>
  <c r="S330" i="1"/>
  <c r="O330" i="1"/>
  <c r="K330" i="1"/>
  <c r="I329" i="1"/>
  <c r="H329" i="1"/>
  <c r="G329" i="1"/>
  <c r="F329" i="1"/>
  <c r="D329" i="1"/>
  <c r="C329" i="1"/>
  <c r="W327" i="1"/>
  <c r="S327" i="1"/>
  <c r="O327" i="1"/>
  <c r="K327" i="1"/>
  <c r="E327" i="1"/>
  <c r="J327" i="1" s="1"/>
  <c r="W325" i="1"/>
  <c r="S325" i="1"/>
  <c r="O325" i="1"/>
  <c r="K325" i="1"/>
  <c r="E325" i="1"/>
  <c r="J325" i="1" s="1"/>
  <c r="W324" i="1"/>
  <c r="S324" i="1"/>
  <c r="O324" i="1"/>
  <c r="K324" i="1"/>
  <c r="I323" i="1"/>
  <c r="H323" i="1"/>
  <c r="G323" i="1"/>
  <c r="F323" i="1"/>
  <c r="D323" i="1"/>
  <c r="C323" i="1"/>
  <c r="W319" i="1"/>
  <c r="S319" i="1"/>
  <c r="O319" i="1"/>
  <c r="K319" i="1"/>
  <c r="E319" i="1"/>
  <c r="J319" i="1" s="1"/>
  <c r="X319" i="1" s="1"/>
  <c r="W317" i="1"/>
  <c r="S317" i="1"/>
  <c r="O317" i="1"/>
  <c r="K317" i="1"/>
  <c r="E317" i="1"/>
  <c r="J317" i="1" s="1"/>
  <c r="T318" i="1" s="1"/>
  <c r="W315" i="1"/>
  <c r="S315" i="1"/>
  <c r="O315" i="1"/>
  <c r="K315" i="1"/>
  <c r="E315" i="1"/>
  <c r="J315" i="1" s="1"/>
  <c r="W313" i="1"/>
  <c r="S313" i="1"/>
  <c r="O313" i="1"/>
  <c r="K313" i="1"/>
  <c r="E313" i="1"/>
  <c r="J313" i="1" s="1"/>
  <c r="W312" i="1"/>
  <c r="S312" i="1"/>
  <c r="O312" i="1"/>
  <c r="K312" i="1"/>
  <c r="I311" i="1"/>
  <c r="H311" i="1"/>
  <c r="G311" i="1"/>
  <c r="F311" i="1"/>
  <c r="D311" i="1"/>
  <c r="C311" i="1"/>
  <c r="W309" i="1"/>
  <c r="S309" i="1"/>
  <c r="O309" i="1"/>
  <c r="K309" i="1"/>
  <c r="E309" i="1"/>
  <c r="J309" i="1" s="1"/>
  <c r="W307" i="1"/>
  <c r="S307" i="1"/>
  <c r="O307" i="1"/>
  <c r="K307" i="1"/>
  <c r="E307" i="1"/>
  <c r="J307" i="1" s="1"/>
  <c r="W305" i="1"/>
  <c r="S305" i="1"/>
  <c r="O305" i="1"/>
  <c r="K305" i="1"/>
  <c r="E305" i="1"/>
  <c r="J305" i="1" s="1"/>
  <c r="T306" i="1" s="1"/>
  <c r="W303" i="1"/>
  <c r="S303" i="1"/>
  <c r="O303" i="1"/>
  <c r="K303" i="1"/>
  <c r="E303" i="1"/>
  <c r="J303" i="1" s="1"/>
  <c r="L304" i="1" s="1"/>
  <c r="W302" i="1"/>
  <c r="S302" i="1"/>
  <c r="O302" i="1"/>
  <c r="K302" i="1"/>
  <c r="I301" i="1"/>
  <c r="H301" i="1"/>
  <c r="G301" i="1"/>
  <c r="F301" i="1"/>
  <c r="D301" i="1"/>
  <c r="C301" i="1"/>
  <c r="E301" i="1" s="1"/>
  <c r="W299" i="1"/>
  <c r="S299" i="1"/>
  <c r="O299" i="1"/>
  <c r="K299" i="1"/>
  <c r="E299" i="1"/>
  <c r="J299" i="1" s="1"/>
  <c r="W297" i="1"/>
  <c r="S297" i="1"/>
  <c r="O297" i="1"/>
  <c r="K297" i="1"/>
  <c r="E297" i="1"/>
  <c r="J297" i="1" s="1"/>
  <c r="W296" i="1"/>
  <c r="S296" i="1"/>
  <c r="O296" i="1"/>
  <c r="K296" i="1"/>
  <c r="I295" i="1"/>
  <c r="H295" i="1"/>
  <c r="G295" i="1"/>
  <c r="G293" i="1" s="1"/>
  <c r="F295" i="1"/>
  <c r="D295" i="1"/>
  <c r="C295" i="1"/>
  <c r="W291" i="1"/>
  <c r="S291" i="1"/>
  <c r="O291" i="1"/>
  <c r="K291" i="1"/>
  <c r="E291" i="1"/>
  <c r="J291" i="1" s="1"/>
  <c r="T292" i="1" s="1"/>
  <c r="W289" i="1"/>
  <c r="S289" i="1"/>
  <c r="O289" i="1"/>
  <c r="K289" i="1"/>
  <c r="E289" i="1"/>
  <c r="J289" i="1" s="1"/>
  <c r="L290" i="1" s="1"/>
  <c r="W287" i="1"/>
  <c r="S287" i="1"/>
  <c r="O287" i="1"/>
  <c r="K287" i="1"/>
  <c r="E287" i="1"/>
  <c r="J287" i="1" s="1"/>
  <c r="T288" i="1" s="1"/>
  <c r="W285" i="1"/>
  <c r="S285" i="1"/>
  <c r="O285" i="1"/>
  <c r="K285" i="1"/>
  <c r="E285" i="1"/>
  <c r="J285" i="1" s="1"/>
  <c r="L286" i="1" s="1"/>
  <c r="W284" i="1"/>
  <c r="S284" i="1"/>
  <c r="O284" i="1"/>
  <c r="K284" i="1"/>
  <c r="I283" i="1"/>
  <c r="H283" i="1"/>
  <c r="G283" i="1"/>
  <c r="F283" i="1"/>
  <c r="D283" i="1"/>
  <c r="C283" i="1"/>
  <c r="W281" i="1"/>
  <c r="S281" i="1"/>
  <c r="O281" i="1"/>
  <c r="K281" i="1"/>
  <c r="E281" i="1"/>
  <c r="J281" i="1" s="1"/>
  <c r="X282" i="1" s="1"/>
  <c r="W279" i="1"/>
  <c r="S279" i="1"/>
  <c r="O279" i="1"/>
  <c r="K279" i="1"/>
  <c r="E279" i="1"/>
  <c r="J279" i="1" s="1"/>
  <c r="L278" i="1"/>
  <c r="W277" i="1"/>
  <c r="S277" i="1"/>
  <c r="O277" i="1"/>
  <c r="K277" i="1"/>
  <c r="L277" i="1" s="1"/>
  <c r="E277" i="1"/>
  <c r="J277" i="1" s="1"/>
  <c r="X278" i="1" s="1"/>
  <c r="W275" i="1"/>
  <c r="S275" i="1"/>
  <c r="O275" i="1"/>
  <c r="K275" i="1"/>
  <c r="E275" i="1"/>
  <c r="J275" i="1" s="1"/>
  <c r="W274" i="1"/>
  <c r="S274" i="1"/>
  <c r="O274" i="1"/>
  <c r="K274" i="1"/>
  <c r="I273" i="1"/>
  <c r="H273" i="1"/>
  <c r="G273" i="1"/>
  <c r="F273" i="1"/>
  <c r="D273" i="1"/>
  <c r="C273" i="1"/>
  <c r="W271" i="1"/>
  <c r="S271" i="1"/>
  <c r="O271" i="1"/>
  <c r="K271" i="1"/>
  <c r="K267" i="1" s="1"/>
  <c r="E271" i="1"/>
  <c r="J271" i="1" s="1"/>
  <c r="L272" i="1" s="1"/>
  <c r="W269" i="1"/>
  <c r="S269" i="1"/>
  <c r="O269" i="1"/>
  <c r="K269" i="1"/>
  <c r="E269" i="1"/>
  <c r="J269" i="1" s="1"/>
  <c r="T270" i="1" s="1"/>
  <c r="W268" i="1"/>
  <c r="S268" i="1"/>
  <c r="O268" i="1"/>
  <c r="K268" i="1"/>
  <c r="I267" i="1"/>
  <c r="I265" i="1" s="1"/>
  <c r="H267" i="1"/>
  <c r="G267" i="1"/>
  <c r="G265" i="1" s="1"/>
  <c r="F267" i="1"/>
  <c r="D267" i="1"/>
  <c r="C267" i="1"/>
  <c r="O266" i="1"/>
  <c r="W263" i="1"/>
  <c r="S263" i="1"/>
  <c r="O263" i="1"/>
  <c r="K263" i="1"/>
  <c r="E263" i="1"/>
  <c r="J263" i="1" s="1"/>
  <c r="L264" i="1" s="1"/>
  <c r="W261" i="1"/>
  <c r="S261" i="1"/>
  <c r="O261" i="1"/>
  <c r="K261" i="1"/>
  <c r="E261" i="1"/>
  <c r="J261" i="1" s="1"/>
  <c r="T262" i="1" s="1"/>
  <c r="W259" i="1"/>
  <c r="S259" i="1"/>
  <c r="O259" i="1"/>
  <c r="P259" i="1" s="1"/>
  <c r="K259" i="1"/>
  <c r="E259" i="1"/>
  <c r="J259" i="1" s="1"/>
  <c r="L260" i="1" s="1"/>
  <c r="W257" i="1"/>
  <c r="S257" i="1"/>
  <c r="O257" i="1"/>
  <c r="K257" i="1"/>
  <c r="E257" i="1"/>
  <c r="J257" i="1" s="1"/>
  <c r="T258" i="1" s="1"/>
  <c r="W256" i="1"/>
  <c r="S256" i="1"/>
  <c r="O256" i="1"/>
  <c r="K256" i="1"/>
  <c r="I255" i="1"/>
  <c r="I237" i="1" s="1"/>
  <c r="H255" i="1"/>
  <c r="G255" i="1"/>
  <c r="F255" i="1"/>
  <c r="D255" i="1"/>
  <c r="C255" i="1"/>
  <c r="W253" i="1"/>
  <c r="S253" i="1"/>
  <c r="O253" i="1"/>
  <c r="K253" i="1"/>
  <c r="E253" i="1"/>
  <c r="J253" i="1" s="1"/>
  <c r="W251" i="1"/>
  <c r="S251" i="1"/>
  <c r="O251" i="1"/>
  <c r="K251" i="1"/>
  <c r="E251" i="1"/>
  <c r="J251" i="1" s="1"/>
  <c r="W249" i="1"/>
  <c r="S249" i="1"/>
  <c r="O249" i="1"/>
  <c r="K249" i="1"/>
  <c r="E249" i="1"/>
  <c r="J249" i="1" s="1"/>
  <c r="W247" i="1"/>
  <c r="S247" i="1"/>
  <c r="O247" i="1"/>
  <c r="K247" i="1"/>
  <c r="E247" i="1"/>
  <c r="J247" i="1" s="1"/>
  <c r="W246" i="1"/>
  <c r="S246" i="1"/>
  <c r="O246" i="1"/>
  <c r="K246" i="1"/>
  <c r="I245" i="1"/>
  <c r="H245" i="1"/>
  <c r="G245" i="1"/>
  <c r="F245" i="1"/>
  <c r="D245" i="1"/>
  <c r="C245" i="1"/>
  <c r="E245" i="1" s="1"/>
  <c r="W243" i="1"/>
  <c r="S243" i="1"/>
  <c r="O243" i="1"/>
  <c r="K243" i="1"/>
  <c r="E243" i="1"/>
  <c r="J243" i="1" s="1"/>
  <c r="L244" i="1" s="1"/>
  <c r="W241" i="1"/>
  <c r="S241" i="1"/>
  <c r="O241" i="1"/>
  <c r="O239" i="1" s="1"/>
  <c r="K241" i="1"/>
  <c r="E241" i="1"/>
  <c r="J241" i="1" s="1"/>
  <c r="T242" i="1" s="1"/>
  <c r="W240" i="1"/>
  <c r="S240" i="1"/>
  <c r="O240" i="1"/>
  <c r="K240" i="1"/>
  <c r="I239" i="1"/>
  <c r="H239" i="1"/>
  <c r="G239" i="1"/>
  <c r="G237" i="1" s="1"/>
  <c r="F239" i="1"/>
  <c r="D239" i="1"/>
  <c r="C239" i="1"/>
  <c r="W238" i="1"/>
  <c r="W235" i="1"/>
  <c r="S235" i="1"/>
  <c r="O235" i="1"/>
  <c r="K235" i="1"/>
  <c r="E235" i="1"/>
  <c r="J235" i="1" s="1"/>
  <c r="L236" i="1" s="1"/>
  <c r="W233" i="1"/>
  <c r="S233" i="1"/>
  <c r="O233" i="1"/>
  <c r="K233" i="1"/>
  <c r="E233" i="1"/>
  <c r="J233" i="1" s="1"/>
  <c r="T234" i="1" s="1"/>
  <c r="W231" i="1"/>
  <c r="S231" i="1"/>
  <c r="O231" i="1"/>
  <c r="K231" i="1"/>
  <c r="E231" i="1"/>
  <c r="J231" i="1" s="1"/>
  <c r="L232" i="1" s="1"/>
  <c r="W229" i="1"/>
  <c r="W227" i="1" s="1"/>
  <c r="S229" i="1"/>
  <c r="O229" i="1"/>
  <c r="K229" i="1"/>
  <c r="E229" i="1"/>
  <c r="J229" i="1" s="1"/>
  <c r="T230" i="1" s="1"/>
  <c r="W228" i="1"/>
  <c r="S228" i="1"/>
  <c r="O228" i="1"/>
  <c r="K228" i="1"/>
  <c r="I227" i="1"/>
  <c r="H227" i="1"/>
  <c r="G227" i="1"/>
  <c r="F227" i="1"/>
  <c r="D227" i="1"/>
  <c r="C227" i="1"/>
  <c r="W225" i="1"/>
  <c r="S225" i="1"/>
  <c r="O225" i="1"/>
  <c r="K225" i="1"/>
  <c r="E225" i="1"/>
  <c r="J225" i="1" s="1"/>
  <c r="W223" i="1"/>
  <c r="S223" i="1"/>
  <c r="O223" i="1"/>
  <c r="K223" i="1"/>
  <c r="E223" i="1"/>
  <c r="J223" i="1" s="1"/>
  <c r="W221" i="1"/>
  <c r="S221" i="1"/>
  <c r="O221" i="1"/>
  <c r="K221" i="1"/>
  <c r="E221" i="1"/>
  <c r="J221" i="1" s="1"/>
  <c r="W219" i="1"/>
  <c r="S219" i="1"/>
  <c r="O219" i="1"/>
  <c r="K219" i="1"/>
  <c r="E219" i="1"/>
  <c r="J219" i="1" s="1"/>
  <c r="W218" i="1"/>
  <c r="S218" i="1"/>
  <c r="O218" i="1"/>
  <c r="K218" i="1"/>
  <c r="I217" i="1"/>
  <c r="H217" i="1"/>
  <c r="G217" i="1"/>
  <c r="F217" i="1"/>
  <c r="D217" i="1"/>
  <c r="C217" i="1"/>
  <c r="W215" i="1"/>
  <c r="W211" i="1" s="1"/>
  <c r="S215" i="1"/>
  <c r="O215" i="1"/>
  <c r="K215" i="1"/>
  <c r="E215" i="1"/>
  <c r="J215" i="1" s="1"/>
  <c r="L216" i="1" s="1"/>
  <c r="W213" i="1"/>
  <c r="S213" i="1"/>
  <c r="O213" i="1"/>
  <c r="K213" i="1"/>
  <c r="E213" i="1"/>
  <c r="J213" i="1" s="1"/>
  <c r="X213" i="1" s="1"/>
  <c r="W212" i="1"/>
  <c r="S212" i="1"/>
  <c r="S210" i="1" s="1"/>
  <c r="O212" i="1"/>
  <c r="O210" i="1" s="1"/>
  <c r="K212" i="1"/>
  <c r="I211" i="1"/>
  <c r="H211" i="1"/>
  <c r="G211" i="1"/>
  <c r="F211" i="1"/>
  <c r="D211" i="1"/>
  <c r="C211" i="1"/>
  <c r="W207" i="1"/>
  <c r="S207" i="1"/>
  <c r="O207" i="1"/>
  <c r="K207" i="1"/>
  <c r="E207" i="1"/>
  <c r="J207" i="1" s="1"/>
  <c r="W205" i="1"/>
  <c r="S205" i="1"/>
  <c r="T205" i="1" s="1"/>
  <c r="O205" i="1"/>
  <c r="K205" i="1"/>
  <c r="E205" i="1"/>
  <c r="J205" i="1" s="1"/>
  <c r="L206" i="1" s="1"/>
  <c r="W203" i="1"/>
  <c r="S203" i="1"/>
  <c r="S199" i="1" s="1"/>
  <c r="O203" i="1"/>
  <c r="K203" i="1"/>
  <c r="E203" i="1"/>
  <c r="J203" i="1" s="1"/>
  <c r="X204" i="1" s="1"/>
  <c r="W201" i="1"/>
  <c r="S201" i="1"/>
  <c r="O201" i="1"/>
  <c r="K201" i="1"/>
  <c r="K199" i="1" s="1"/>
  <c r="E201" i="1"/>
  <c r="J201" i="1" s="1"/>
  <c r="W200" i="1"/>
  <c r="S200" i="1"/>
  <c r="O200" i="1"/>
  <c r="K200" i="1"/>
  <c r="I199" i="1"/>
  <c r="H199" i="1"/>
  <c r="G199" i="1"/>
  <c r="G181" i="1" s="1"/>
  <c r="F199" i="1"/>
  <c r="D199" i="1"/>
  <c r="C199" i="1"/>
  <c r="W197" i="1"/>
  <c r="S197" i="1"/>
  <c r="O197" i="1"/>
  <c r="K197" i="1"/>
  <c r="E197" i="1"/>
  <c r="J197" i="1" s="1"/>
  <c r="T198" i="1" s="1"/>
  <c r="W195" i="1"/>
  <c r="S195" i="1"/>
  <c r="O195" i="1"/>
  <c r="K195" i="1"/>
  <c r="E195" i="1"/>
  <c r="J195" i="1" s="1"/>
  <c r="L196" i="1" s="1"/>
  <c r="W193" i="1"/>
  <c r="S193" i="1"/>
  <c r="O193" i="1"/>
  <c r="K193" i="1"/>
  <c r="E193" i="1"/>
  <c r="J193" i="1" s="1"/>
  <c r="T194" i="1" s="1"/>
  <c r="W191" i="1"/>
  <c r="S191" i="1"/>
  <c r="O191" i="1"/>
  <c r="K191" i="1"/>
  <c r="E191" i="1"/>
  <c r="J191" i="1" s="1"/>
  <c r="L192" i="1" s="1"/>
  <c r="W190" i="1"/>
  <c r="S190" i="1"/>
  <c r="O190" i="1"/>
  <c r="K190" i="1"/>
  <c r="I189" i="1"/>
  <c r="H189" i="1"/>
  <c r="G189" i="1"/>
  <c r="F189" i="1"/>
  <c r="D189" i="1"/>
  <c r="C189" i="1"/>
  <c r="W187" i="1"/>
  <c r="S187" i="1"/>
  <c r="O187" i="1"/>
  <c r="K187" i="1"/>
  <c r="E187" i="1"/>
  <c r="J187" i="1" s="1"/>
  <c r="T188" i="1" s="1"/>
  <c r="W185" i="1"/>
  <c r="S185" i="1"/>
  <c r="O185" i="1"/>
  <c r="K185" i="1"/>
  <c r="E185" i="1"/>
  <c r="J185" i="1" s="1"/>
  <c r="W184" i="1"/>
  <c r="S184" i="1"/>
  <c r="O184" i="1"/>
  <c r="K184" i="1"/>
  <c r="I183" i="1"/>
  <c r="H183" i="1"/>
  <c r="H181" i="1" s="1"/>
  <c r="G183" i="1"/>
  <c r="F183" i="1"/>
  <c r="D183" i="1"/>
  <c r="C183" i="1"/>
  <c r="W179" i="1"/>
  <c r="S179" i="1"/>
  <c r="O179" i="1"/>
  <c r="K179" i="1"/>
  <c r="E179" i="1"/>
  <c r="J179" i="1" s="1"/>
  <c r="T180" i="1" s="1"/>
  <c r="W177" i="1"/>
  <c r="S177" i="1"/>
  <c r="O177" i="1"/>
  <c r="K177" i="1"/>
  <c r="E177" i="1"/>
  <c r="J177" i="1" s="1"/>
  <c r="L178" i="1" s="1"/>
  <c r="W175" i="1"/>
  <c r="S175" i="1"/>
  <c r="O175" i="1"/>
  <c r="K175" i="1"/>
  <c r="E175" i="1"/>
  <c r="J175" i="1" s="1"/>
  <c r="W173" i="1"/>
  <c r="S173" i="1"/>
  <c r="O173" i="1"/>
  <c r="O171" i="1" s="1"/>
  <c r="K173" i="1"/>
  <c r="E173" i="1"/>
  <c r="J173" i="1" s="1"/>
  <c r="L174" i="1" s="1"/>
  <c r="W172" i="1"/>
  <c r="S172" i="1"/>
  <c r="O172" i="1"/>
  <c r="K172" i="1"/>
  <c r="I171" i="1"/>
  <c r="H171" i="1"/>
  <c r="G171" i="1"/>
  <c r="F171" i="1"/>
  <c r="D171" i="1"/>
  <c r="C171" i="1"/>
  <c r="W169" i="1"/>
  <c r="S169" i="1"/>
  <c r="O169" i="1"/>
  <c r="K169" i="1"/>
  <c r="E169" i="1"/>
  <c r="J169" i="1" s="1"/>
  <c r="X169" i="1" s="1"/>
  <c r="W167" i="1"/>
  <c r="S167" i="1"/>
  <c r="O167" i="1"/>
  <c r="K167" i="1"/>
  <c r="E167" i="1"/>
  <c r="J167" i="1" s="1"/>
  <c r="L168" i="1" s="1"/>
  <c r="W165" i="1"/>
  <c r="S165" i="1"/>
  <c r="O165" i="1"/>
  <c r="K165" i="1"/>
  <c r="K25" i="1" s="1"/>
  <c r="E165" i="1"/>
  <c r="J165" i="1" s="1"/>
  <c r="X165" i="1" s="1"/>
  <c r="W163" i="1"/>
  <c r="S163" i="1"/>
  <c r="O163" i="1"/>
  <c r="K163" i="1"/>
  <c r="E163" i="1"/>
  <c r="J163" i="1" s="1"/>
  <c r="L164" i="1" s="1"/>
  <c r="W162" i="1"/>
  <c r="S162" i="1"/>
  <c r="O162" i="1"/>
  <c r="K162" i="1"/>
  <c r="I161" i="1"/>
  <c r="H161" i="1"/>
  <c r="G161" i="1"/>
  <c r="F161" i="1"/>
  <c r="D161" i="1"/>
  <c r="C161" i="1"/>
  <c r="W159" i="1"/>
  <c r="S159" i="1"/>
  <c r="O159" i="1"/>
  <c r="K159" i="1"/>
  <c r="E159" i="1"/>
  <c r="J159" i="1" s="1"/>
  <c r="T160" i="1" s="1"/>
  <c r="W157" i="1"/>
  <c r="S157" i="1"/>
  <c r="O157" i="1"/>
  <c r="K157" i="1"/>
  <c r="E157" i="1"/>
  <c r="J157" i="1" s="1"/>
  <c r="L158" i="1" s="1"/>
  <c r="W156" i="1"/>
  <c r="W154" i="1" s="1"/>
  <c r="S156" i="1"/>
  <c r="O156" i="1"/>
  <c r="K156" i="1"/>
  <c r="I155" i="1"/>
  <c r="H155" i="1"/>
  <c r="G155" i="1"/>
  <c r="F155" i="1"/>
  <c r="D155" i="1"/>
  <c r="D153" i="1" s="1"/>
  <c r="C155" i="1"/>
  <c r="E151" i="1"/>
  <c r="J151" i="1" s="1"/>
  <c r="W149" i="1"/>
  <c r="S149" i="1"/>
  <c r="O149" i="1"/>
  <c r="K149" i="1"/>
  <c r="E149" i="1"/>
  <c r="J149" i="1" s="1"/>
  <c r="W147" i="1"/>
  <c r="S147" i="1"/>
  <c r="O147" i="1"/>
  <c r="K147" i="1"/>
  <c r="E147" i="1"/>
  <c r="J147" i="1" s="1"/>
  <c r="T148" i="1" s="1"/>
  <c r="W145" i="1"/>
  <c r="S145" i="1"/>
  <c r="O145" i="1"/>
  <c r="O143" i="1" s="1"/>
  <c r="K145" i="1"/>
  <c r="E145" i="1"/>
  <c r="J145" i="1" s="1"/>
  <c r="W144" i="1"/>
  <c r="S144" i="1"/>
  <c r="O144" i="1"/>
  <c r="K144" i="1"/>
  <c r="I143" i="1"/>
  <c r="H143" i="1"/>
  <c r="G143" i="1"/>
  <c r="F143" i="1"/>
  <c r="D143" i="1"/>
  <c r="D125" i="1" s="1"/>
  <c r="C143" i="1"/>
  <c r="W141" i="1"/>
  <c r="S141" i="1"/>
  <c r="O141" i="1"/>
  <c r="K141" i="1"/>
  <c r="E141" i="1"/>
  <c r="J141" i="1" s="1"/>
  <c r="X141" i="1" s="1"/>
  <c r="W139" i="1"/>
  <c r="S139" i="1"/>
  <c r="S27" i="1" s="1"/>
  <c r="O139" i="1"/>
  <c r="K139" i="1"/>
  <c r="E139" i="1"/>
  <c r="J139" i="1" s="1"/>
  <c r="L140" i="1" s="1"/>
  <c r="E137" i="1"/>
  <c r="J137" i="1" s="1"/>
  <c r="W135" i="1"/>
  <c r="S135" i="1"/>
  <c r="O135" i="1"/>
  <c r="K135" i="1"/>
  <c r="E135" i="1"/>
  <c r="J135" i="1" s="1"/>
  <c r="L136" i="1" s="1"/>
  <c r="W134" i="1"/>
  <c r="S134" i="1"/>
  <c r="O134" i="1"/>
  <c r="K134" i="1"/>
  <c r="I133" i="1"/>
  <c r="H133" i="1"/>
  <c r="G133" i="1"/>
  <c r="F133" i="1"/>
  <c r="D133" i="1"/>
  <c r="C133" i="1"/>
  <c r="W131" i="1"/>
  <c r="S131" i="1"/>
  <c r="O131" i="1"/>
  <c r="K131" i="1"/>
  <c r="E131" i="1"/>
  <c r="J131" i="1" s="1"/>
  <c r="T132" i="1" s="1"/>
  <c r="W129" i="1"/>
  <c r="S129" i="1"/>
  <c r="O129" i="1"/>
  <c r="K129" i="1"/>
  <c r="E129" i="1"/>
  <c r="J129" i="1" s="1"/>
  <c r="L130" i="1" s="1"/>
  <c r="W128" i="1"/>
  <c r="S128" i="1"/>
  <c r="O128" i="1"/>
  <c r="K128" i="1"/>
  <c r="O127" i="1"/>
  <c r="I127" i="1"/>
  <c r="H127" i="1"/>
  <c r="G127" i="1"/>
  <c r="F127" i="1"/>
  <c r="D127" i="1"/>
  <c r="C127" i="1"/>
  <c r="C125" i="1" s="1"/>
  <c r="W123" i="1"/>
  <c r="S123" i="1"/>
  <c r="O123" i="1"/>
  <c r="K123" i="1"/>
  <c r="E123" i="1"/>
  <c r="J123" i="1" s="1"/>
  <c r="T124" i="1" s="1"/>
  <c r="W121" i="1"/>
  <c r="W37" i="1" s="1"/>
  <c r="S121" i="1"/>
  <c r="O121" i="1"/>
  <c r="K121" i="1"/>
  <c r="E121" i="1"/>
  <c r="J121" i="1" s="1"/>
  <c r="W119" i="1"/>
  <c r="S119" i="1"/>
  <c r="O119" i="1"/>
  <c r="K119" i="1"/>
  <c r="E119" i="1"/>
  <c r="J119" i="1" s="1"/>
  <c r="T120" i="1" s="1"/>
  <c r="W117" i="1"/>
  <c r="S117" i="1"/>
  <c r="O117" i="1"/>
  <c r="O115" i="1" s="1"/>
  <c r="K117" i="1"/>
  <c r="E117" i="1"/>
  <c r="J117" i="1" s="1"/>
  <c r="W116" i="1"/>
  <c r="S116" i="1"/>
  <c r="O116" i="1"/>
  <c r="K116" i="1"/>
  <c r="I115" i="1"/>
  <c r="H115" i="1"/>
  <c r="H31" i="1" s="1"/>
  <c r="G115" i="1"/>
  <c r="F115" i="1"/>
  <c r="D115" i="1"/>
  <c r="C115" i="1"/>
  <c r="W113" i="1"/>
  <c r="W29" i="1" s="1"/>
  <c r="S113" i="1"/>
  <c r="O113" i="1"/>
  <c r="K113" i="1"/>
  <c r="K29" i="1" s="1"/>
  <c r="E113" i="1"/>
  <c r="J113" i="1" s="1"/>
  <c r="X113" i="1" s="1"/>
  <c r="W111" i="1"/>
  <c r="S111" i="1"/>
  <c r="O111" i="1"/>
  <c r="O27" i="1" s="1"/>
  <c r="K111" i="1"/>
  <c r="E111" i="1"/>
  <c r="J111" i="1" s="1"/>
  <c r="L112" i="1" s="1"/>
  <c r="E109" i="1"/>
  <c r="J109" i="1" s="1"/>
  <c r="W107" i="1"/>
  <c r="S107" i="1"/>
  <c r="S105" i="1" s="1"/>
  <c r="O107" i="1"/>
  <c r="K107" i="1"/>
  <c r="E107" i="1"/>
  <c r="J107" i="1" s="1"/>
  <c r="L108" i="1" s="1"/>
  <c r="W106" i="1"/>
  <c r="S106" i="1"/>
  <c r="O106" i="1"/>
  <c r="K106" i="1"/>
  <c r="I105" i="1"/>
  <c r="H105" i="1"/>
  <c r="G105" i="1"/>
  <c r="F105" i="1"/>
  <c r="D105" i="1"/>
  <c r="C105" i="1"/>
  <c r="W103" i="1"/>
  <c r="S103" i="1"/>
  <c r="S99" i="1" s="1"/>
  <c r="O103" i="1"/>
  <c r="O99" i="1" s="1"/>
  <c r="K103" i="1"/>
  <c r="E103" i="1"/>
  <c r="J103" i="1" s="1"/>
  <c r="T104" i="1" s="1"/>
  <c r="W101" i="1"/>
  <c r="W17" i="1" s="1"/>
  <c r="S101" i="1"/>
  <c r="O101" i="1"/>
  <c r="K101" i="1"/>
  <c r="E101" i="1"/>
  <c r="J101" i="1" s="1"/>
  <c r="L102" i="1" s="1"/>
  <c r="W100" i="1"/>
  <c r="S100" i="1"/>
  <c r="O100" i="1"/>
  <c r="K100" i="1"/>
  <c r="K16" i="1" s="1"/>
  <c r="I99" i="1"/>
  <c r="H99" i="1"/>
  <c r="G99" i="1"/>
  <c r="F99" i="1"/>
  <c r="D99" i="1"/>
  <c r="C99" i="1"/>
  <c r="W95" i="1"/>
  <c r="S95" i="1"/>
  <c r="S39" i="1" s="1"/>
  <c r="O95" i="1"/>
  <c r="K95" i="1"/>
  <c r="E95" i="1"/>
  <c r="J95" i="1" s="1"/>
  <c r="T96" i="1" s="1"/>
  <c r="E93" i="1"/>
  <c r="J93" i="1" s="1"/>
  <c r="W91" i="1"/>
  <c r="W87" i="1" s="1"/>
  <c r="S91" i="1"/>
  <c r="S87" i="1" s="1"/>
  <c r="O91" i="1"/>
  <c r="O87" i="1" s="1"/>
  <c r="K91" i="1"/>
  <c r="E91" i="1"/>
  <c r="J91" i="1" s="1"/>
  <c r="E89" i="1"/>
  <c r="J89" i="1" s="1"/>
  <c r="W88" i="1"/>
  <c r="S88" i="1"/>
  <c r="O88" i="1"/>
  <c r="I87" i="1"/>
  <c r="H87" i="1"/>
  <c r="G87" i="1"/>
  <c r="F87" i="1"/>
  <c r="D87" i="1"/>
  <c r="E87" i="1" s="1"/>
  <c r="W85" i="1"/>
  <c r="S85" i="1"/>
  <c r="O85" i="1"/>
  <c r="K85" i="1"/>
  <c r="E85" i="1"/>
  <c r="J85" i="1" s="1"/>
  <c r="X85" i="1" s="1"/>
  <c r="E83" i="1"/>
  <c r="J83" i="1" s="1"/>
  <c r="E81" i="1"/>
  <c r="J81" i="1" s="1"/>
  <c r="E79" i="1"/>
  <c r="J79" i="1" s="1"/>
  <c r="W78" i="1"/>
  <c r="S78" i="1"/>
  <c r="O78" i="1"/>
  <c r="K78" i="1"/>
  <c r="W77" i="1"/>
  <c r="S77" i="1"/>
  <c r="O77" i="1"/>
  <c r="K77" i="1"/>
  <c r="I77" i="1"/>
  <c r="H77" i="1"/>
  <c r="H69" i="1" s="1"/>
  <c r="G77" i="1"/>
  <c r="F77" i="1"/>
  <c r="D77" i="1"/>
  <c r="C77" i="1"/>
  <c r="E75" i="1"/>
  <c r="J75" i="1" s="1"/>
  <c r="W73" i="1"/>
  <c r="W71" i="1" s="1"/>
  <c r="S73" i="1"/>
  <c r="O73" i="1"/>
  <c r="K73" i="1"/>
  <c r="K71" i="1" s="1"/>
  <c r="E73" i="1"/>
  <c r="J73" i="1" s="1"/>
  <c r="L74" i="1" s="1"/>
  <c r="W70" i="1"/>
  <c r="S72" i="1"/>
  <c r="S70" i="1" s="1"/>
  <c r="I71" i="1"/>
  <c r="H71" i="1"/>
  <c r="G71" i="1"/>
  <c r="F71" i="1"/>
  <c r="D71" i="1"/>
  <c r="C71" i="1"/>
  <c r="F69" i="1"/>
  <c r="W67" i="1"/>
  <c r="S67" i="1"/>
  <c r="O67" i="1"/>
  <c r="K67" i="1"/>
  <c r="K39" i="1" s="1"/>
  <c r="E67" i="1"/>
  <c r="J67" i="1" s="1"/>
  <c r="W65" i="1"/>
  <c r="S65" i="1"/>
  <c r="O65" i="1"/>
  <c r="K65" i="1"/>
  <c r="E65" i="1"/>
  <c r="W63" i="1"/>
  <c r="S63" i="1"/>
  <c r="O63" i="1"/>
  <c r="K63" i="1"/>
  <c r="E63" i="1"/>
  <c r="J63" i="1" s="1"/>
  <c r="W61" i="1"/>
  <c r="W33" i="1" s="1"/>
  <c r="S61" i="1"/>
  <c r="O61" i="1"/>
  <c r="K61" i="1"/>
  <c r="E61" i="1"/>
  <c r="J61" i="1" s="1"/>
  <c r="X62" i="1" s="1"/>
  <c r="W60" i="1"/>
  <c r="S60" i="1"/>
  <c r="O60" i="1"/>
  <c r="K60" i="1"/>
  <c r="I59" i="1"/>
  <c r="H59" i="1"/>
  <c r="G59" i="1"/>
  <c r="F59" i="1"/>
  <c r="F41" i="1" s="1"/>
  <c r="D59" i="1"/>
  <c r="C59" i="1"/>
  <c r="E57" i="1"/>
  <c r="J57" i="1" s="1"/>
  <c r="E55" i="1"/>
  <c r="J55" i="1" s="1"/>
  <c r="E53" i="1"/>
  <c r="J53" i="1" s="1"/>
  <c r="W49" i="1"/>
  <c r="E51" i="1"/>
  <c r="J51" i="1" s="1"/>
  <c r="W50" i="1"/>
  <c r="S50" i="1"/>
  <c r="O50" i="1"/>
  <c r="O42" i="1" s="1"/>
  <c r="K50" i="1"/>
  <c r="S49" i="1"/>
  <c r="O49" i="1"/>
  <c r="I49" i="1"/>
  <c r="H49" i="1"/>
  <c r="G49" i="1"/>
  <c r="F49" i="1"/>
  <c r="E49" i="1"/>
  <c r="D49" i="1"/>
  <c r="E47" i="1"/>
  <c r="J47" i="1" s="1"/>
  <c r="E45" i="1"/>
  <c r="J45" i="1" s="1"/>
  <c r="S44" i="1"/>
  <c r="I43" i="1"/>
  <c r="H43" i="1"/>
  <c r="G43" i="1"/>
  <c r="F43" i="1"/>
  <c r="E43" i="1"/>
  <c r="G41" i="1"/>
  <c r="W40" i="1"/>
  <c r="S40" i="1"/>
  <c r="O40" i="1"/>
  <c r="K40" i="1"/>
  <c r="I39" i="1"/>
  <c r="H39" i="1"/>
  <c r="G39" i="1"/>
  <c r="F39" i="1"/>
  <c r="D39" i="1"/>
  <c r="C39" i="1"/>
  <c r="W38" i="1"/>
  <c r="S38" i="1"/>
  <c r="O38" i="1"/>
  <c r="K38" i="1"/>
  <c r="I37" i="1"/>
  <c r="H37" i="1"/>
  <c r="G37" i="1"/>
  <c r="F37" i="1"/>
  <c r="D37" i="1"/>
  <c r="C37" i="1"/>
  <c r="W36" i="1"/>
  <c r="S36" i="1"/>
  <c r="O36" i="1"/>
  <c r="K36" i="1"/>
  <c r="K35" i="1"/>
  <c r="I35" i="1"/>
  <c r="H35" i="1"/>
  <c r="G35" i="1"/>
  <c r="F35" i="1"/>
  <c r="D35" i="1"/>
  <c r="C35" i="1"/>
  <c r="W34" i="1"/>
  <c r="S34" i="1"/>
  <c r="O34" i="1"/>
  <c r="K34" i="1"/>
  <c r="I33" i="1"/>
  <c r="H33" i="1"/>
  <c r="G33" i="1"/>
  <c r="F33" i="1"/>
  <c r="D33" i="1"/>
  <c r="C33" i="1"/>
  <c r="W30" i="1"/>
  <c r="S30" i="1"/>
  <c r="O30" i="1"/>
  <c r="K30" i="1"/>
  <c r="I29" i="1"/>
  <c r="H29" i="1"/>
  <c r="G29" i="1"/>
  <c r="F29" i="1"/>
  <c r="E29" i="1"/>
  <c r="D29" i="1"/>
  <c r="C29" i="1"/>
  <c r="W28" i="1"/>
  <c r="S28" i="1"/>
  <c r="O28" i="1"/>
  <c r="K28" i="1"/>
  <c r="I27" i="1"/>
  <c r="H27" i="1"/>
  <c r="G27" i="1"/>
  <c r="F27" i="1"/>
  <c r="D27" i="1"/>
  <c r="C27" i="1"/>
  <c r="W26" i="1"/>
  <c r="S26" i="1"/>
  <c r="O26" i="1"/>
  <c r="K26" i="1"/>
  <c r="I25" i="1"/>
  <c r="H25" i="1"/>
  <c r="G25" i="1"/>
  <c r="F25" i="1"/>
  <c r="D25" i="1"/>
  <c r="C25" i="1"/>
  <c r="W24" i="1"/>
  <c r="S24" i="1"/>
  <c r="O24" i="1"/>
  <c r="K24" i="1"/>
  <c r="W23" i="1"/>
  <c r="I23" i="1"/>
  <c r="H23" i="1"/>
  <c r="G23" i="1"/>
  <c r="F23" i="1"/>
  <c r="D23" i="1"/>
  <c r="C23" i="1"/>
  <c r="F21" i="1"/>
  <c r="W20" i="1"/>
  <c r="S20" i="1"/>
  <c r="O20" i="1"/>
  <c r="K20" i="1"/>
  <c r="S19" i="1"/>
  <c r="I19" i="1"/>
  <c r="H19" i="1"/>
  <c r="G19" i="1"/>
  <c r="F19" i="1"/>
  <c r="D19" i="1"/>
  <c r="C19" i="1"/>
  <c r="W18" i="1"/>
  <c r="S18" i="1"/>
  <c r="O18" i="1"/>
  <c r="K18" i="1"/>
  <c r="O17" i="1"/>
  <c r="I17" i="1"/>
  <c r="H17" i="1"/>
  <c r="G17" i="1"/>
  <c r="F17" i="1"/>
  <c r="D17" i="1"/>
  <c r="C17" i="1"/>
  <c r="H41" i="1" l="1"/>
  <c r="S37" i="1"/>
  <c r="O39" i="1"/>
  <c r="S17" i="1"/>
  <c r="D69" i="1"/>
  <c r="I69" i="1"/>
  <c r="W32" i="1"/>
  <c r="G97" i="1"/>
  <c r="L131" i="1"/>
  <c r="P135" i="1"/>
  <c r="S155" i="1"/>
  <c r="W161" i="1"/>
  <c r="S25" i="1"/>
  <c r="K239" i="1"/>
  <c r="K237" i="1" s="1"/>
  <c r="H21" i="1"/>
  <c r="O23" i="1"/>
  <c r="W27" i="1"/>
  <c r="S29" i="1"/>
  <c r="F31" i="1"/>
  <c r="D321" i="1"/>
  <c r="G321" i="1"/>
  <c r="C349" i="1"/>
  <c r="H349" i="1"/>
  <c r="S378" i="1"/>
  <c r="L383" i="1"/>
  <c r="P384" i="1"/>
  <c r="W378" i="1"/>
  <c r="C433" i="1"/>
  <c r="K469" i="1"/>
  <c r="J507" i="1"/>
  <c r="F15" i="1"/>
  <c r="F13" i="1" s="1"/>
  <c r="J49" i="1"/>
  <c r="I21" i="1"/>
  <c r="E59" i="1"/>
  <c r="O33" i="1"/>
  <c r="E37" i="1"/>
  <c r="E71" i="1"/>
  <c r="E99" i="1"/>
  <c r="J99" i="1" s="1"/>
  <c r="H97" i="1"/>
  <c r="S127" i="1"/>
  <c r="O19" i="1"/>
  <c r="S23" i="1"/>
  <c r="G125" i="1"/>
  <c r="S35" i="1"/>
  <c r="F293" i="1"/>
  <c r="E339" i="1"/>
  <c r="K407" i="1"/>
  <c r="L411" i="1"/>
  <c r="W479" i="1"/>
  <c r="C489" i="1"/>
  <c r="H489" i="1"/>
  <c r="G489" i="1"/>
  <c r="K497" i="1"/>
  <c r="F545" i="1"/>
  <c r="K546" i="1"/>
  <c r="S547" i="1"/>
  <c r="F573" i="1"/>
  <c r="C573" i="1"/>
  <c r="S59" i="1"/>
  <c r="O32" i="1"/>
  <c r="W35" i="1"/>
  <c r="W127" i="1"/>
  <c r="W125" i="1" s="1"/>
  <c r="E143" i="1"/>
  <c r="K211" i="1"/>
  <c r="G21" i="1"/>
  <c r="W25" i="1"/>
  <c r="O29" i="1"/>
  <c r="D31" i="1"/>
  <c r="I31" i="1"/>
  <c r="S33" i="1"/>
  <c r="O35" i="1"/>
  <c r="W39" i="1"/>
  <c r="O273" i="1"/>
  <c r="S339" i="1"/>
  <c r="S441" i="1"/>
  <c r="T459" i="1"/>
  <c r="K479" i="1"/>
  <c r="H517" i="1"/>
  <c r="O553" i="1"/>
  <c r="F97" i="1"/>
  <c r="I15" i="1"/>
  <c r="I13" i="1" s="1"/>
  <c r="O25" i="1"/>
  <c r="O238" i="1"/>
  <c r="E17" i="1"/>
  <c r="D21" i="1"/>
  <c r="E25" i="1"/>
  <c r="G31" i="1"/>
  <c r="E35" i="1"/>
  <c r="E39" i="1"/>
  <c r="C41" i="1"/>
  <c r="I125" i="1"/>
  <c r="E133" i="1"/>
  <c r="S126" i="1"/>
  <c r="F153" i="1"/>
  <c r="E183" i="1"/>
  <c r="O183" i="1"/>
  <c r="E189" i="1"/>
  <c r="J189" i="1" s="1"/>
  <c r="W217" i="1"/>
  <c r="W301" i="1"/>
  <c r="E311" i="1"/>
  <c r="J311" i="1" s="1"/>
  <c r="S329" i="1"/>
  <c r="T329" i="1" s="1"/>
  <c r="W329" i="1"/>
  <c r="K451" i="1"/>
  <c r="G461" i="1"/>
  <c r="O525" i="1"/>
  <c r="W591" i="1"/>
  <c r="T595" i="1"/>
  <c r="O546" i="1"/>
  <c r="E19" i="1"/>
  <c r="W19" i="1"/>
  <c r="E33" i="1"/>
  <c r="O59" i="1"/>
  <c r="J65" i="1"/>
  <c r="X65" i="1" s="1"/>
  <c r="W133" i="1"/>
  <c r="P139" i="1"/>
  <c r="J143" i="1"/>
  <c r="P143" i="1" s="1"/>
  <c r="H153" i="1"/>
  <c r="H209" i="1"/>
  <c r="D237" i="1"/>
  <c r="H293" i="1"/>
  <c r="T320" i="1"/>
  <c r="D349" i="1"/>
  <c r="G405" i="1"/>
  <c r="L445" i="1"/>
  <c r="O507" i="1"/>
  <c r="S563" i="1"/>
  <c r="H15" i="1"/>
  <c r="H13" i="1" s="1"/>
  <c r="K19" i="1"/>
  <c r="C21" i="1"/>
  <c r="E27" i="1"/>
  <c r="K32" i="1"/>
  <c r="C97" i="1"/>
  <c r="P101" i="1"/>
  <c r="H125" i="1"/>
  <c r="W171" i="1"/>
  <c r="O199" i="1"/>
  <c r="D209" i="1"/>
  <c r="I209" i="1"/>
  <c r="W239" i="1"/>
  <c r="W245" i="1"/>
  <c r="T249" i="1"/>
  <c r="E255" i="1"/>
  <c r="O255" i="1"/>
  <c r="K255" i="1"/>
  <c r="F265" i="1"/>
  <c r="D293" i="1"/>
  <c r="H321" i="1"/>
  <c r="S351" i="1"/>
  <c r="S479" i="1"/>
  <c r="T479" i="1" s="1"/>
  <c r="K490" i="1"/>
  <c r="S497" i="1"/>
  <c r="W546" i="1"/>
  <c r="S574" i="1"/>
  <c r="L585" i="1"/>
  <c r="X125" i="3"/>
  <c r="X35" i="3"/>
  <c r="T36" i="3"/>
  <c r="U35" i="3" s="1"/>
  <c r="T35" i="3"/>
  <c r="P35" i="3"/>
  <c r="Q35" i="3" s="1"/>
  <c r="Y35" i="3"/>
  <c r="Q49" i="3"/>
  <c r="U441" i="3"/>
  <c r="Q59" i="3"/>
  <c r="U19" i="3"/>
  <c r="L573" i="3"/>
  <c r="T574" i="3"/>
  <c r="U573" i="3" s="1"/>
  <c r="L574" i="3"/>
  <c r="M573" i="3" s="1"/>
  <c r="T90" i="1"/>
  <c r="P90" i="1"/>
  <c r="X90" i="1"/>
  <c r="L90" i="1"/>
  <c r="L89" i="1"/>
  <c r="P89" i="1"/>
  <c r="Q89" i="1" s="1"/>
  <c r="T89" i="1"/>
  <c r="X89" i="1"/>
  <c r="Y89" i="1" s="1"/>
  <c r="S98" i="1"/>
  <c r="P107" i="1"/>
  <c r="P110" i="1"/>
  <c r="X110" i="1"/>
  <c r="L110" i="1"/>
  <c r="T110" i="1"/>
  <c r="P109" i="1"/>
  <c r="Q109" i="1" s="1"/>
  <c r="L109" i="1"/>
  <c r="T109" i="1"/>
  <c r="U109" i="1" s="1"/>
  <c r="X109" i="1"/>
  <c r="X233" i="1"/>
  <c r="M451" i="4"/>
  <c r="S42" i="1"/>
  <c r="L54" i="1"/>
  <c r="T54" i="1"/>
  <c r="P53" i="1"/>
  <c r="P54" i="1"/>
  <c r="X54" i="1"/>
  <c r="X53" i="1"/>
  <c r="Y53" i="1" s="1"/>
  <c r="T53" i="1"/>
  <c r="L53" i="1"/>
  <c r="M53" i="1" s="1"/>
  <c r="L80" i="1"/>
  <c r="T80" i="1"/>
  <c r="X80" i="1"/>
  <c r="P80" i="1"/>
  <c r="L79" i="1"/>
  <c r="M79" i="1" s="1"/>
  <c r="P79" i="1"/>
  <c r="Q79" i="1" s="1"/>
  <c r="X79" i="1"/>
  <c r="Y79" i="1" s="1"/>
  <c r="T79" i="1"/>
  <c r="D97" i="1"/>
  <c r="P138" i="1"/>
  <c r="L138" i="1"/>
  <c r="X138" i="1"/>
  <c r="T138" i="1"/>
  <c r="P137" i="1"/>
  <c r="Q137" i="1" s="1"/>
  <c r="L137" i="1"/>
  <c r="T137" i="1"/>
  <c r="X137" i="1"/>
  <c r="S189" i="1"/>
  <c r="E217" i="1"/>
  <c r="T223" i="1"/>
  <c r="P243" i="1"/>
  <c r="P261" i="1"/>
  <c r="D265" i="1"/>
  <c r="O350" i="1"/>
  <c r="P363" i="1"/>
  <c r="Q363" i="1" s="1"/>
  <c r="L365" i="1"/>
  <c r="T366" i="1"/>
  <c r="S379" i="1"/>
  <c r="W423" i="1"/>
  <c r="G433" i="1"/>
  <c r="W490" i="1"/>
  <c r="P510" i="1"/>
  <c r="T511" i="1"/>
  <c r="I545" i="1"/>
  <c r="G573" i="1"/>
  <c r="K575" i="1"/>
  <c r="Y547" i="3"/>
  <c r="X31" i="4"/>
  <c r="Q395" i="4"/>
  <c r="L69" i="4"/>
  <c r="M43" i="3"/>
  <c r="I41" i="1"/>
  <c r="X48" i="1"/>
  <c r="T48" i="1"/>
  <c r="P48" i="1"/>
  <c r="L48" i="1"/>
  <c r="P47" i="1"/>
  <c r="T47" i="1"/>
  <c r="U47" i="1" s="1"/>
  <c r="L47" i="1"/>
  <c r="X47" i="1"/>
  <c r="T56" i="1"/>
  <c r="P56" i="1"/>
  <c r="Q55" i="1" s="1"/>
  <c r="X56" i="1"/>
  <c r="L56" i="1"/>
  <c r="P55" i="1"/>
  <c r="L55" i="1"/>
  <c r="T55" i="1"/>
  <c r="X55" i="1"/>
  <c r="L76" i="1"/>
  <c r="L75" i="1"/>
  <c r="P76" i="1"/>
  <c r="X76" i="1"/>
  <c r="T76" i="1"/>
  <c r="X75" i="1"/>
  <c r="Y75" i="1" s="1"/>
  <c r="T75" i="1"/>
  <c r="P75" i="1"/>
  <c r="L82" i="1"/>
  <c r="X82" i="1"/>
  <c r="P82" i="1"/>
  <c r="T82" i="1"/>
  <c r="P81" i="1"/>
  <c r="L81" i="1"/>
  <c r="X81" i="1"/>
  <c r="T81" i="1"/>
  <c r="U81" i="1" s="1"/>
  <c r="K98" i="1"/>
  <c r="E127" i="1"/>
  <c r="J127" i="1" s="1"/>
  <c r="T127" i="1" s="1"/>
  <c r="F125" i="1"/>
  <c r="O133" i="1"/>
  <c r="O125" i="1" s="1"/>
  <c r="O154" i="1"/>
  <c r="P167" i="1"/>
  <c r="T170" i="1"/>
  <c r="K154" i="1"/>
  <c r="X197" i="1"/>
  <c r="P207" i="1"/>
  <c r="P233" i="1"/>
  <c r="K245" i="1"/>
  <c r="J255" i="1"/>
  <c r="X259" i="1"/>
  <c r="P263" i="1"/>
  <c r="T277" i="1"/>
  <c r="J301" i="1"/>
  <c r="T309" i="1"/>
  <c r="W323" i="1"/>
  <c r="X323" i="1" s="1"/>
  <c r="I377" i="1"/>
  <c r="O406" i="1"/>
  <c r="L421" i="1"/>
  <c r="I461" i="1"/>
  <c r="W497" i="1"/>
  <c r="K519" i="1"/>
  <c r="X571" i="1"/>
  <c r="T182" i="4"/>
  <c r="J15" i="6"/>
  <c r="U25" i="3"/>
  <c r="K42" i="1"/>
  <c r="L52" i="1"/>
  <c r="X52" i="1"/>
  <c r="T52" i="1"/>
  <c r="P52" i="1"/>
  <c r="L51" i="1"/>
  <c r="P51" i="1"/>
  <c r="T51" i="1"/>
  <c r="U51" i="1" s="1"/>
  <c r="X51" i="1"/>
  <c r="X58" i="1"/>
  <c r="T58" i="1"/>
  <c r="L58" i="1"/>
  <c r="P58" i="1"/>
  <c r="L57" i="1"/>
  <c r="T57" i="1"/>
  <c r="U57" i="1" s="1"/>
  <c r="X57" i="1"/>
  <c r="P57" i="1"/>
  <c r="Q57" i="1" s="1"/>
  <c r="P61" i="1"/>
  <c r="X84" i="1"/>
  <c r="P84" i="1"/>
  <c r="T84" i="1"/>
  <c r="L84" i="1"/>
  <c r="X83" i="1"/>
  <c r="Y83" i="1" s="1"/>
  <c r="P83" i="1"/>
  <c r="Q83" i="1" s="1"/>
  <c r="L83" i="1"/>
  <c r="T83" i="1"/>
  <c r="P94" i="1"/>
  <c r="L93" i="1"/>
  <c r="L94" i="1"/>
  <c r="T94" i="1"/>
  <c r="X94" i="1"/>
  <c r="P93" i="1"/>
  <c r="Q93" i="1" s="1"/>
  <c r="T93" i="1"/>
  <c r="X93" i="1"/>
  <c r="X103" i="1"/>
  <c r="E115" i="1"/>
  <c r="J115" i="1" s="1"/>
  <c r="P115" i="1" s="1"/>
  <c r="P129" i="1"/>
  <c r="X131" i="1"/>
  <c r="K126" i="1"/>
  <c r="S133" i="1"/>
  <c r="X152" i="1"/>
  <c r="Y151" i="1" s="1"/>
  <c r="T152" i="1"/>
  <c r="L151" i="1"/>
  <c r="P152" i="1"/>
  <c r="L152" i="1"/>
  <c r="P151" i="1"/>
  <c r="X151" i="1"/>
  <c r="T151" i="1"/>
  <c r="P157" i="1"/>
  <c r="E171" i="1"/>
  <c r="J171" i="1" s="1"/>
  <c r="T208" i="1"/>
  <c r="F209" i="1"/>
  <c r="G209" i="1"/>
  <c r="O283" i="1"/>
  <c r="E323" i="1"/>
  <c r="J323" i="1" s="1"/>
  <c r="E329" i="1"/>
  <c r="J329" i="1" s="1"/>
  <c r="S322" i="1"/>
  <c r="W351" i="1"/>
  <c r="X351" i="1" s="1"/>
  <c r="J367" i="1"/>
  <c r="L368" i="1" s="1"/>
  <c r="S367" i="1"/>
  <c r="P371" i="1"/>
  <c r="W385" i="1"/>
  <c r="S423" i="1"/>
  <c r="S435" i="1"/>
  <c r="I433" i="1"/>
  <c r="F461" i="1"/>
  <c r="W462" i="1"/>
  <c r="C461" i="1"/>
  <c r="H461" i="1"/>
  <c r="S462" i="1"/>
  <c r="X541" i="1"/>
  <c r="K563" i="1"/>
  <c r="W563" i="1"/>
  <c r="L571" i="1"/>
  <c r="W574" i="1"/>
  <c r="S575" i="1"/>
  <c r="I573" i="1"/>
  <c r="S581" i="1"/>
  <c r="P587" i="1"/>
  <c r="L589" i="1"/>
  <c r="P153" i="3"/>
  <c r="Y293" i="4"/>
  <c r="O22" i="1"/>
  <c r="Y517" i="7"/>
  <c r="Q69" i="7"/>
  <c r="M209" i="7"/>
  <c r="Y49" i="3"/>
  <c r="Q43" i="3"/>
  <c r="M49" i="3"/>
  <c r="M23" i="3"/>
  <c r="K70" i="1"/>
  <c r="O16" i="1"/>
  <c r="S22" i="1"/>
  <c r="W98" i="1"/>
  <c r="O98" i="1"/>
  <c r="O69" i="1"/>
  <c r="W22" i="1"/>
  <c r="W16" i="1"/>
  <c r="W42" i="1"/>
  <c r="D41" i="1"/>
  <c r="S41" i="1"/>
  <c r="L62" i="1"/>
  <c r="P63" i="1"/>
  <c r="T74" i="1"/>
  <c r="I97" i="1"/>
  <c r="W99" i="1"/>
  <c r="P111" i="1"/>
  <c r="T128" i="1"/>
  <c r="J133" i="1"/>
  <c r="T142" i="1"/>
  <c r="G153" i="1"/>
  <c r="O155" i="1"/>
  <c r="E161" i="1"/>
  <c r="J183" i="1"/>
  <c r="O189" i="1"/>
  <c r="L197" i="1"/>
  <c r="W210" i="1"/>
  <c r="P215" i="1"/>
  <c r="H237" i="1"/>
  <c r="X261" i="1"/>
  <c r="H265" i="1"/>
  <c r="X281" i="1"/>
  <c r="P289" i="1"/>
  <c r="X291" i="1"/>
  <c r="I293" i="1"/>
  <c r="X305" i="1"/>
  <c r="P307" i="1"/>
  <c r="P317" i="1"/>
  <c r="F321" i="1"/>
  <c r="P345" i="1"/>
  <c r="K350" i="1"/>
  <c r="W379" i="1"/>
  <c r="K395" i="1"/>
  <c r="D405" i="1"/>
  <c r="I405" i="1"/>
  <c r="L455" i="1"/>
  <c r="L473" i="1"/>
  <c r="P475" i="1"/>
  <c r="X513" i="1"/>
  <c r="W518" i="1"/>
  <c r="K525" i="1"/>
  <c r="K553" i="1"/>
  <c r="S591" i="1"/>
  <c r="M183" i="6"/>
  <c r="M25" i="5"/>
  <c r="Y377" i="7"/>
  <c r="P62" i="1"/>
  <c r="T73" i="1"/>
  <c r="E77" i="1"/>
  <c r="J87" i="1"/>
  <c r="L88" i="1" s="1"/>
  <c r="E105" i="1"/>
  <c r="W105" i="1"/>
  <c r="T114" i="1"/>
  <c r="W115" i="1"/>
  <c r="X115" i="1" s="1"/>
  <c r="W126" i="1"/>
  <c r="W143" i="1"/>
  <c r="S143" i="1"/>
  <c r="E155" i="1"/>
  <c r="J155" i="1" s="1"/>
  <c r="D181" i="1"/>
  <c r="X193" i="1"/>
  <c r="E199" i="1"/>
  <c r="J199" i="1" s="1"/>
  <c r="W199" i="1"/>
  <c r="P231" i="1"/>
  <c r="P235" i="1"/>
  <c r="P271" i="1"/>
  <c r="E273" i="1"/>
  <c r="L281" i="1"/>
  <c r="L282" i="1"/>
  <c r="X287" i="1"/>
  <c r="W295" i="1"/>
  <c r="W294" i="1"/>
  <c r="S294" i="1"/>
  <c r="C321" i="1"/>
  <c r="K322" i="1"/>
  <c r="P331" i="1"/>
  <c r="P341" i="1"/>
  <c r="T344" i="1"/>
  <c r="E351" i="1"/>
  <c r="X355" i="1"/>
  <c r="I349" i="1"/>
  <c r="O367" i="1"/>
  <c r="K367" i="1"/>
  <c r="L367" i="1" s="1"/>
  <c r="G377" i="1"/>
  <c r="O378" i="1"/>
  <c r="E385" i="1"/>
  <c r="J385" i="1" s="1"/>
  <c r="E395" i="1"/>
  <c r="F405" i="1"/>
  <c r="E413" i="1"/>
  <c r="J413" i="1" s="1"/>
  <c r="T414" i="1" s="1"/>
  <c r="L417" i="1"/>
  <c r="S434" i="1"/>
  <c r="L449" i="1"/>
  <c r="O434" i="1"/>
  <c r="E463" i="1"/>
  <c r="E461" i="1" s="1"/>
  <c r="O462" i="1"/>
  <c r="E479" i="1"/>
  <c r="J479" i="1" s="1"/>
  <c r="L480" i="1" s="1"/>
  <c r="E491" i="1"/>
  <c r="S491" i="1"/>
  <c r="L513" i="1"/>
  <c r="F517" i="1"/>
  <c r="T533" i="1"/>
  <c r="W535" i="1"/>
  <c r="K574" i="1"/>
  <c r="X589" i="1"/>
  <c r="M295" i="3"/>
  <c r="Q99" i="4"/>
  <c r="M463" i="4"/>
  <c r="X59" i="6"/>
  <c r="P144" i="1"/>
  <c r="Q143" i="1" s="1"/>
  <c r="X159" i="1"/>
  <c r="S32" i="1"/>
  <c r="X203" i="1"/>
  <c r="X229" i="1"/>
  <c r="X269" i="1"/>
  <c r="M277" i="1"/>
  <c r="X361" i="1"/>
  <c r="X561" i="1"/>
  <c r="X41" i="6"/>
  <c r="O41" i="1"/>
  <c r="L61" i="1"/>
  <c r="W59" i="1"/>
  <c r="W41" i="1" s="1"/>
  <c r="P66" i="1"/>
  <c r="T67" i="1"/>
  <c r="L73" i="1"/>
  <c r="M73" i="1" s="1"/>
  <c r="K22" i="1"/>
  <c r="K14" i="1" s="1"/>
  <c r="T86" i="1"/>
  <c r="L103" i="1"/>
  <c r="O105" i="1"/>
  <c r="O126" i="1"/>
  <c r="S154" i="1"/>
  <c r="P163" i="1"/>
  <c r="F181" i="1"/>
  <c r="W182" i="1"/>
  <c r="L203" i="1"/>
  <c r="K227" i="1"/>
  <c r="F237" i="1"/>
  <c r="X243" i="1"/>
  <c r="X263" i="1"/>
  <c r="X271" i="1"/>
  <c r="K273" i="1"/>
  <c r="W266" i="1"/>
  <c r="T285" i="1"/>
  <c r="E295" i="1"/>
  <c r="J295" i="1" s="1"/>
  <c r="O295" i="1"/>
  <c r="W311" i="1"/>
  <c r="O323" i="1"/>
  <c r="W339" i="1"/>
  <c r="X347" i="1"/>
  <c r="F349" i="1"/>
  <c r="W350" i="1"/>
  <c r="E357" i="1"/>
  <c r="J357" i="1" s="1"/>
  <c r="P365" i="1"/>
  <c r="X369" i="1"/>
  <c r="L375" i="1"/>
  <c r="D377" i="1"/>
  <c r="F377" i="1"/>
  <c r="P389" i="1"/>
  <c r="T393" i="1"/>
  <c r="W407" i="1"/>
  <c r="L414" i="1"/>
  <c r="K423" i="1"/>
  <c r="K434" i="1"/>
  <c r="W435" i="1"/>
  <c r="S463" i="1"/>
  <c r="O490" i="1"/>
  <c r="F489" i="1"/>
  <c r="E519" i="1"/>
  <c r="G517" i="1"/>
  <c r="O535" i="1"/>
  <c r="C545" i="1"/>
  <c r="L561" i="1"/>
  <c r="L562" i="1"/>
  <c r="O574" i="1"/>
  <c r="E591" i="1"/>
  <c r="J15" i="3"/>
  <c r="X16" i="3" s="1"/>
  <c r="X294" i="3"/>
  <c r="L293" i="3"/>
  <c r="X237" i="3"/>
  <c r="P125" i="3"/>
  <c r="Q295" i="3"/>
  <c r="Q385" i="3"/>
  <c r="L545" i="3"/>
  <c r="L210" i="4"/>
  <c r="T69" i="4"/>
  <c r="T181" i="4"/>
  <c r="Y491" i="4"/>
  <c r="M519" i="4"/>
  <c r="P434" i="5"/>
  <c r="M155" i="6"/>
  <c r="T573" i="6"/>
  <c r="P97" i="6"/>
  <c r="P71" i="6"/>
  <c r="M379" i="6"/>
  <c r="U377" i="7"/>
  <c r="Q227" i="5"/>
  <c r="X573" i="5"/>
  <c r="Y573" i="5" s="1"/>
  <c r="M497" i="5"/>
  <c r="P87" i="1"/>
  <c r="W69" i="1"/>
  <c r="U115" i="3"/>
  <c r="U245" i="3"/>
  <c r="U87" i="3"/>
  <c r="M293" i="3"/>
  <c r="Y59" i="3"/>
  <c r="U189" i="3"/>
  <c r="M227" i="6"/>
  <c r="M273" i="6"/>
  <c r="M217" i="6"/>
  <c r="Q23" i="6"/>
  <c r="M211" i="6"/>
  <c r="M407" i="6"/>
  <c r="M239" i="6"/>
  <c r="M23" i="6"/>
  <c r="Y69" i="7"/>
  <c r="M15" i="7"/>
  <c r="M69" i="7"/>
  <c r="Q461" i="7"/>
  <c r="U15" i="7"/>
  <c r="T349" i="5"/>
  <c r="X535" i="5"/>
  <c r="P573" i="5"/>
  <c r="T155" i="5"/>
  <c r="L155" i="5"/>
  <c r="U435" i="5"/>
  <c r="X545" i="5"/>
  <c r="P490" i="5"/>
  <c r="M581" i="5"/>
  <c r="X127" i="5"/>
  <c r="Q573" i="5"/>
  <c r="M39" i="5"/>
  <c r="U39" i="5"/>
  <c r="P155" i="5"/>
  <c r="M323" i="5"/>
  <c r="Q451" i="5"/>
  <c r="P23" i="5"/>
  <c r="X13" i="7"/>
  <c r="Q377" i="7"/>
  <c r="Q517" i="7"/>
  <c r="U209" i="7"/>
  <c r="M517" i="7"/>
  <c r="T14" i="7"/>
  <c r="P14" i="7"/>
  <c r="L14" i="7"/>
  <c r="M13" i="7" s="1"/>
  <c r="X14" i="7"/>
  <c r="Y13" i="7" s="1"/>
  <c r="Q209" i="7"/>
  <c r="U517" i="7"/>
  <c r="P13" i="7"/>
  <c r="T13" i="7"/>
  <c r="P49" i="4"/>
  <c r="P97" i="3"/>
  <c r="U23" i="3"/>
  <c r="Q25" i="3"/>
  <c r="L116" i="1"/>
  <c r="P116" i="1"/>
  <c r="Q115" i="1" s="1"/>
  <c r="J27" i="1"/>
  <c r="P27" i="1" s="1"/>
  <c r="E23" i="1"/>
  <c r="T49" i="1"/>
  <c r="X50" i="1"/>
  <c r="P49" i="1"/>
  <c r="Q211" i="5"/>
  <c r="P209" i="5"/>
  <c r="Q407" i="5"/>
  <c r="M77" i="5"/>
  <c r="M547" i="5"/>
  <c r="U87" i="5"/>
  <c r="L349" i="5"/>
  <c r="P349" i="5"/>
  <c r="Q349" i="5" s="1"/>
  <c r="Y435" i="5"/>
  <c r="M573" i="5"/>
  <c r="Y553" i="5"/>
  <c r="L545" i="5"/>
  <c r="M35" i="5"/>
  <c r="L240" i="5"/>
  <c r="M239" i="5" s="1"/>
  <c r="T240" i="5"/>
  <c r="U239" i="5" s="1"/>
  <c r="X239" i="5"/>
  <c r="X240" i="5"/>
  <c r="P240" i="5"/>
  <c r="J237" i="5"/>
  <c r="T237" i="5" s="1"/>
  <c r="P239" i="5"/>
  <c r="Q435" i="5"/>
  <c r="P24" i="5"/>
  <c r="T23" i="5"/>
  <c r="L24" i="5"/>
  <c r="T24" i="5"/>
  <c r="X24" i="5"/>
  <c r="Y23" i="5" s="1"/>
  <c r="L23" i="5"/>
  <c r="Q39" i="5"/>
  <c r="M133" i="6"/>
  <c r="M367" i="6"/>
  <c r="M435" i="6"/>
  <c r="X433" i="6"/>
  <c r="X33" i="6"/>
  <c r="X34" i="6"/>
  <c r="L34" i="6"/>
  <c r="T34" i="6"/>
  <c r="T33" i="6"/>
  <c r="P34" i="6"/>
  <c r="Q33" i="6" s="1"/>
  <c r="L33" i="6"/>
  <c r="M451" i="6"/>
  <c r="X17" i="6"/>
  <c r="T17" i="6"/>
  <c r="T18" i="6"/>
  <c r="L17" i="6"/>
  <c r="P18" i="6"/>
  <c r="P17" i="6"/>
  <c r="L18" i="6"/>
  <c r="X18" i="6"/>
  <c r="P352" i="6"/>
  <c r="X351" i="6"/>
  <c r="X352" i="6"/>
  <c r="Y351" i="6" s="1"/>
  <c r="L352" i="6"/>
  <c r="M351" i="6" s="1"/>
  <c r="T352" i="6"/>
  <c r="U351" i="6" s="1"/>
  <c r="P351" i="6"/>
  <c r="J349" i="6"/>
  <c r="P349" i="6" s="1"/>
  <c r="Y23" i="6"/>
  <c r="T40" i="6"/>
  <c r="P40" i="6"/>
  <c r="L39" i="6"/>
  <c r="X40" i="6"/>
  <c r="Y39" i="6" s="1"/>
  <c r="L40" i="6"/>
  <c r="T39" i="6"/>
  <c r="M245" i="6"/>
  <c r="U267" i="6"/>
  <c r="X27" i="6"/>
  <c r="T27" i="6"/>
  <c r="L28" i="6"/>
  <c r="M27" i="6" s="1"/>
  <c r="P28" i="6"/>
  <c r="P27" i="6"/>
  <c r="T28" i="6"/>
  <c r="X28" i="6"/>
  <c r="P39" i="6"/>
  <c r="X25" i="6"/>
  <c r="L25" i="6"/>
  <c r="L26" i="6"/>
  <c r="T26" i="6"/>
  <c r="T25" i="6"/>
  <c r="P26" i="6"/>
  <c r="P25" i="6"/>
  <c r="X26" i="6"/>
  <c r="U23" i="6"/>
  <c r="Q441" i="4"/>
  <c r="U323" i="4"/>
  <c r="M405" i="4"/>
  <c r="M329" i="4"/>
  <c r="M535" i="4"/>
  <c r="U329" i="4"/>
  <c r="X153" i="3"/>
  <c r="M183" i="3"/>
  <c r="U127" i="3"/>
  <c r="U217" i="3"/>
  <c r="Y127" i="3"/>
  <c r="Q27" i="3"/>
  <c r="T293" i="3"/>
  <c r="P405" i="3"/>
  <c r="L321" i="3"/>
  <c r="T545" i="3"/>
  <c r="Q329" i="3"/>
  <c r="Y155" i="3"/>
  <c r="M127" i="3"/>
  <c r="M29" i="3"/>
  <c r="X545" i="3"/>
  <c r="Q525" i="3"/>
  <c r="Q135" i="3"/>
  <c r="P183" i="1"/>
  <c r="C153" i="1"/>
  <c r="T156" i="1"/>
  <c r="T166" i="1"/>
  <c r="T179" i="1"/>
  <c r="U179" i="1" s="1"/>
  <c r="X191" i="1"/>
  <c r="L195" i="1"/>
  <c r="L207" i="1"/>
  <c r="X207" i="1"/>
  <c r="K217" i="1"/>
  <c r="K209" i="1" s="1"/>
  <c r="E293" i="1"/>
  <c r="T314" i="1"/>
  <c r="L314" i="1"/>
  <c r="T443" i="1"/>
  <c r="X512" i="1"/>
  <c r="L512" i="1"/>
  <c r="T155" i="1"/>
  <c r="L184" i="1"/>
  <c r="P201" i="1"/>
  <c r="T202" i="1"/>
  <c r="X257" i="1"/>
  <c r="W255" i="1"/>
  <c r="T354" i="1"/>
  <c r="L354" i="1"/>
  <c r="X387" i="1"/>
  <c r="X444" i="1"/>
  <c r="L444" i="1"/>
  <c r="L159" i="1"/>
  <c r="S161" i="1"/>
  <c r="S171" i="1"/>
  <c r="C181" i="1"/>
  <c r="P184" i="1"/>
  <c r="L193" i="1"/>
  <c r="Y203" i="1"/>
  <c r="T203" i="1"/>
  <c r="T326" i="1"/>
  <c r="L326" i="1"/>
  <c r="T336" i="1"/>
  <c r="P335" i="1"/>
  <c r="L336" i="1"/>
  <c r="J351" i="1"/>
  <c r="E349" i="1"/>
  <c r="T360" i="1"/>
  <c r="P359" i="1"/>
  <c r="L360" i="1"/>
  <c r="G15" i="1"/>
  <c r="G13" i="1" s="1"/>
  <c r="I153" i="1"/>
  <c r="W155" i="1"/>
  <c r="W153" i="1" s="1"/>
  <c r="O161" i="1"/>
  <c r="P172" i="1"/>
  <c r="K182" i="1"/>
  <c r="I181" i="1"/>
  <c r="M195" i="1"/>
  <c r="X195" i="1"/>
  <c r="X208" i="1"/>
  <c r="L208" i="1"/>
  <c r="T207" i="1"/>
  <c r="U207" i="1" s="1"/>
  <c r="W209" i="1"/>
  <c r="T308" i="1"/>
  <c r="L308" i="1"/>
  <c r="T346" i="1"/>
  <c r="L346" i="1"/>
  <c r="X534" i="1"/>
  <c r="L534" i="1"/>
  <c r="P540" i="1"/>
  <c r="X540" i="1"/>
  <c r="X539" i="1"/>
  <c r="X215" i="1"/>
  <c r="O217" i="1"/>
  <c r="T225" i="1"/>
  <c r="O227" i="1"/>
  <c r="X235" i="1"/>
  <c r="X241" i="1"/>
  <c r="W267" i="1"/>
  <c r="X277" i="1"/>
  <c r="Y277" i="1" s="1"/>
  <c r="Y281" i="1"/>
  <c r="T281" i="1"/>
  <c r="E283" i="1"/>
  <c r="J283" i="1" s="1"/>
  <c r="L307" i="1"/>
  <c r="P312" i="1"/>
  <c r="I321" i="1"/>
  <c r="L345" i="1"/>
  <c r="X358" i="1"/>
  <c r="O357" i="1"/>
  <c r="P369" i="1"/>
  <c r="K379" i="1"/>
  <c r="P394" i="1"/>
  <c r="T403" i="1"/>
  <c r="K406" i="1"/>
  <c r="H405" i="1"/>
  <c r="S407" i="1"/>
  <c r="P412" i="1"/>
  <c r="X421" i="1"/>
  <c r="L431" i="1"/>
  <c r="E441" i="1"/>
  <c r="J441" i="1" s="1"/>
  <c r="H433" i="1"/>
  <c r="T445" i="1"/>
  <c r="U445" i="1" s="1"/>
  <c r="L457" i="1"/>
  <c r="K463" i="1"/>
  <c r="X473" i="1"/>
  <c r="L475" i="1"/>
  <c r="T495" i="1"/>
  <c r="E497" i="1"/>
  <c r="J497" i="1" s="1"/>
  <c r="W507" i="1"/>
  <c r="T513" i="1"/>
  <c r="U513" i="1" s="1"/>
  <c r="T532" i="1"/>
  <c r="P533" i="1"/>
  <c r="S535" i="1"/>
  <c r="T541" i="1"/>
  <c r="X544" i="1"/>
  <c r="Y543" i="1" s="1"/>
  <c r="J547" i="1"/>
  <c r="T551" i="1"/>
  <c r="L555" i="1"/>
  <c r="P557" i="1"/>
  <c r="W575" i="1"/>
  <c r="T579" i="1"/>
  <c r="K581" i="1"/>
  <c r="L593" i="1"/>
  <c r="X301" i="1"/>
  <c r="P302" i="1"/>
  <c r="P330" i="1"/>
  <c r="M367" i="1"/>
  <c r="M383" i="1"/>
  <c r="L443" i="1"/>
  <c r="T477" i="1"/>
  <c r="I489" i="1"/>
  <c r="T531" i="1"/>
  <c r="T543" i="1"/>
  <c r="L551" i="1"/>
  <c r="J553" i="1"/>
  <c r="L559" i="1"/>
  <c r="X559" i="1"/>
  <c r="M561" i="1"/>
  <c r="P569" i="1"/>
  <c r="L577" i="1"/>
  <c r="X587" i="1"/>
  <c r="Y587" i="1" s="1"/>
  <c r="X231" i="1"/>
  <c r="T251" i="1"/>
  <c r="W273" i="1"/>
  <c r="T279" i="1"/>
  <c r="W283" i="1"/>
  <c r="X283" i="1" s="1"/>
  <c r="C293" i="1"/>
  <c r="K294" i="1"/>
  <c r="S301" i="1"/>
  <c r="T301" i="1" s="1"/>
  <c r="T302" i="1"/>
  <c r="O301" i="1"/>
  <c r="P301" i="1" s="1"/>
  <c r="O311" i="1"/>
  <c r="L317" i="1"/>
  <c r="P325" i="1"/>
  <c r="T338" i="1"/>
  <c r="O351" i="1"/>
  <c r="L363" i="1"/>
  <c r="H377" i="1"/>
  <c r="L389" i="1"/>
  <c r="M389" i="1" s="1"/>
  <c r="X389" i="1"/>
  <c r="L391" i="1"/>
  <c r="L403" i="1"/>
  <c r="L404" i="1"/>
  <c r="S413" i="1"/>
  <c r="L419" i="1"/>
  <c r="D433" i="1"/>
  <c r="P447" i="1"/>
  <c r="E451" i="1"/>
  <c r="E469" i="1"/>
  <c r="X477" i="1"/>
  <c r="T483" i="1"/>
  <c r="X499" i="1"/>
  <c r="Y499" i="1" s="1"/>
  <c r="T501" i="1"/>
  <c r="P511" i="1"/>
  <c r="P515" i="1"/>
  <c r="C517" i="1"/>
  <c r="L521" i="1"/>
  <c r="E525" i="1"/>
  <c r="X531" i="1"/>
  <c r="E535" i="1"/>
  <c r="O518" i="1"/>
  <c r="L542" i="1"/>
  <c r="M541" i="1" s="1"/>
  <c r="L543" i="1"/>
  <c r="L550" i="1"/>
  <c r="T555" i="1"/>
  <c r="Y561" i="1"/>
  <c r="T561" i="1"/>
  <c r="H545" i="1"/>
  <c r="T589" i="1"/>
  <c r="J591" i="1"/>
  <c r="L592" i="1" s="1"/>
  <c r="O245" i="1"/>
  <c r="O237" i="1" s="1"/>
  <c r="S16" i="1"/>
  <c r="O267" i="1"/>
  <c r="K266" i="1"/>
  <c r="M281" i="1"/>
  <c r="P303" i="1"/>
  <c r="P313" i="1"/>
  <c r="L318" i="1"/>
  <c r="O329" i="1"/>
  <c r="O321" i="1" s="1"/>
  <c r="L332" i="1"/>
  <c r="L335" i="1"/>
  <c r="O339" i="1"/>
  <c r="L342" i="1"/>
  <c r="P353" i="1"/>
  <c r="L364" i="1"/>
  <c r="L381" i="1"/>
  <c r="T383" i="1"/>
  <c r="L393" i="1"/>
  <c r="M393" i="1" s="1"/>
  <c r="S395" i="1"/>
  <c r="L399" i="1"/>
  <c r="W406" i="1"/>
  <c r="K413" i="1"/>
  <c r="L413" i="1" s="1"/>
  <c r="M413" i="1" s="1"/>
  <c r="P419" i="1"/>
  <c r="T421" i="1"/>
  <c r="X449" i="1"/>
  <c r="T455" i="1"/>
  <c r="S469" i="1"/>
  <c r="L477" i="1"/>
  <c r="T480" i="1"/>
  <c r="L479" i="1"/>
  <c r="M479" i="1" s="1"/>
  <c r="K491" i="1"/>
  <c r="L531" i="1"/>
  <c r="L533" i="1"/>
  <c r="T539" i="1"/>
  <c r="P541" i="1"/>
  <c r="Q541" i="1" s="1"/>
  <c r="T544" i="1"/>
  <c r="U543" i="1" s="1"/>
  <c r="L557" i="1"/>
  <c r="Y559" i="1"/>
  <c r="D545" i="1"/>
  <c r="X593" i="1"/>
  <c r="Y593" i="1" s="1"/>
  <c r="E575" i="1"/>
  <c r="H573" i="1"/>
  <c r="X585" i="1"/>
  <c r="L587" i="1"/>
  <c r="U211" i="6"/>
  <c r="U189" i="6"/>
  <c r="L462" i="6"/>
  <c r="T462" i="6"/>
  <c r="L461" i="6"/>
  <c r="X462" i="6"/>
  <c r="P462" i="6"/>
  <c r="Q461" i="6" s="1"/>
  <c r="T461" i="6"/>
  <c r="M491" i="6"/>
  <c r="X16" i="6"/>
  <c r="P16" i="6"/>
  <c r="L16" i="6"/>
  <c r="T16" i="6"/>
  <c r="L41" i="6"/>
  <c r="T42" i="6"/>
  <c r="P42" i="6"/>
  <c r="L42" i="6"/>
  <c r="T41" i="6"/>
  <c r="L153" i="6"/>
  <c r="L78" i="6"/>
  <c r="T78" i="6"/>
  <c r="L77" i="6"/>
  <c r="J21" i="6"/>
  <c r="L21" i="6" s="1"/>
  <c r="T77" i="6"/>
  <c r="P78" i="6"/>
  <c r="Q77" i="6" s="1"/>
  <c r="X78" i="6"/>
  <c r="P209" i="6"/>
  <c r="X209" i="6"/>
  <c r="J125" i="6"/>
  <c r="P125" i="6" s="1"/>
  <c r="L128" i="6"/>
  <c r="T128" i="6"/>
  <c r="L127" i="6"/>
  <c r="X128" i="6"/>
  <c r="T127" i="6"/>
  <c r="P128" i="6"/>
  <c r="Q127" i="6" s="1"/>
  <c r="X127" i="6"/>
  <c r="X42" i="6"/>
  <c r="X77" i="6"/>
  <c r="X266" i="6"/>
  <c r="Y265" i="6" s="1"/>
  <c r="P266" i="6"/>
  <c r="Q265" i="6" s="1"/>
  <c r="T265" i="6"/>
  <c r="L266" i="6"/>
  <c r="M265" i="6" s="1"/>
  <c r="T266" i="6"/>
  <c r="U367" i="6"/>
  <c r="X461" i="6"/>
  <c r="M479" i="6"/>
  <c r="X15" i="6"/>
  <c r="W13" i="6"/>
  <c r="T154" i="6"/>
  <c r="L154" i="6"/>
  <c r="X154" i="6"/>
  <c r="P154" i="6"/>
  <c r="T210" i="6"/>
  <c r="L209" i="6"/>
  <c r="L210" i="6"/>
  <c r="X210" i="6"/>
  <c r="Y209" i="6" s="1"/>
  <c r="P210" i="6"/>
  <c r="T209" i="6"/>
  <c r="T546" i="6"/>
  <c r="X546" i="6"/>
  <c r="L546" i="6"/>
  <c r="L378" i="6"/>
  <c r="T378" i="6"/>
  <c r="L377" i="6"/>
  <c r="P378" i="6"/>
  <c r="X378" i="6"/>
  <c r="Y377" i="6" s="1"/>
  <c r="T377" i="6"/>
  <c r="T490" i="6"/>
  <c r="L490" i="6"/>
  <c r="P490" i="6"/>
  <c r="P546" i="6"/>
  <c r="Q545" i="6" s="1"/>
  <c r="X545" i="6"/>
  <c r="X153" i="6"/>
  <c r="Q227" i="6"/>
  <c r="U407" i="6"/>
  <c r="Q407" i="6"/>
  <c r="T489" i="6"/>
  <c r="L60" i="6"/>
  <c r="T60" i="6"/>
  <c r="L59" i="6"/>
  <c r="J31" i="6"/>
  <c r="P31" i="6" s="1"/>
  <c r="P60" i="6"/>
  <c r="Q59" i="6" s="1"/>
  <c r="X60" i="6"/>
  <c r="Y59" i="6" s="1"/>
  <c r="T59" i="6"/>
  <c r="P153" i="6"/>
  <c r="U239" i="6"/>
  <c r="Q239" i="6"/>
  <c r="Q367" i="6"/>
  <c r="S13" i="6"/>
  <c r="T15" i="6"/>
  <c r="T182" i="6"/>
  <c r="L182" i="6"/>
  <c r="X182" i="6"/>
  <c r="Y181" i="6" s="1"/>
  <c r="P182" i="6"/>
  <c r="L181" i="6"/>
  <c r="T181" i="6"/>
  <c r="U463" i="6"/>
  <c r="L98" i="6"/>
  <c r="T98" i="6"/>
  <c r="L97" i="6"/>
  <c r="T97" i="6"/>
  <c r="P98" i="6"/>
  <c r="Q97" i="6" s="1"/>
  <c r="X98" i="6"/>
  <c r="Y97" i="6" s="1"/>
  <c r="L15" i="6"/>
  <c r="K13" i="6"/>
  <c r="P181" i="6"/>
  <c r="L545" i="6"/>
  <c r="L125" i="6"/>
  <c r="Y239" i="6"/>
  <c r="Q267" i="6"/>
  <c r="Y367" i="6"/>
  <c r="X405" i="6"/>
  <c r="X489" i="6"/>
  <c r="Y489" i="6" s="1"/>
  <c r="M115" i="6"/>
  <c r="T153" i="6"/>
  <c r="X573" i="6"/>
  <c r="P574" i="6"/>
  <c r="T574" i="6"/>
  <c r="U573" i="6" s="1"/>
  <c r="X574" i="6"/>
  <c r="P15" i="6"/>
  <c r="O13" i="6"/>
  <c r="M463" i="6"/>
  <c r="L573" i="6"/>
  <c r="M573" i="6" s="1"/>
  <c r="M99" i="6"/>
  <c r="X406" i="6"/>
  <c r="Y405" i="6" s="1"/>
  <c r="P406" i="6"/>
  <c r="Q405" i="6" s="1"/>
  <c r="T405" i="6"/>
  <c r="T406" i="6"/>
  <c r="L405" i="6"/>
  <c r="L406" i="6"/>
  <c r="P489" i="6"/>
  <c r="T545" i="6"/>
  <c r="P573" i="6"/>
  <c r="J69" i="6"/>
  <c r="P69" i="6" s="1"/>
  <c r="L72" i="6"/>
  <c r="T72" i="6"/>
  <c r="L71" i="6"/>
  <c r="X72" i="6"/>
  <c r="Y71" i="6" s="1"/>
  <c r="T71" i="6"/>
  <c r="P72" i="6"/>
  <c r="Q71" i="6" s="1"/>
  <c r="X296" i="6"/>
  <c r="P296" i="6"/>
  <c r="Q295" i="6" s="1"/>
  <c r="T295" i="6"/>
  <c r="J293" i="6"/>
  <c r="L296" i="6"/>
  <c r="T296" i="6"/>
  <c r="L295" i="6"/>
  <c r="X295" i="6"/>
  <c r="L238" i="6"/>
  <c r="T238" i="6"/>
  <c r="L237" i="6"/>
  <c r="X238" i="6"/>
  <c r="Y237" i="6" s="1"/>
  <c r="P238" i="6"/>
  <c r="Q237" i="6" s="1"/>
  <c r="T237" i="6"/>
  <c r="M267" i="6"/>
  <c r="Y267" i="6"/>
  <c r="P377" i="6"/>
  <c r="T434" i="6"/>
  <c r="T433" i="6"/>
  <c r="L433" i="6"/>
  <c r="P434" i="6"/>
  <c r="L434" i="6"/>
  <c r="X434" i="6"/>
  <c r="Y433" i="6" s="1"/>
  <c r="P433" i="6"/>
  <c r="L489" i="6"/>
  <c r="Y463" i="6"/>
  <c r="P41" i="6"/>
  <c r="L210" i="5"/>
  <c r="T210" i="5"/>
  <c r="P210" i="5"/>
  <c r="Q209" i="5" s="1"/>
  <c r="T209" i="5"/>
  <c r="T100" i="5"/>
  <c r="U99" i="5" s="1"/>
  <c r="L100" i="5"/>
  <c r="J97" i="5"/>
  <c r="T97" i="5" s="1"/>
  <c r="X100" i="5"/>
  <c r="P100" i="5"/>
  <c r="T321" i="5"/>
  <c r="L184" i="5"/>
  <c r="J181" i="5"/>
  <c r="L181" i="5" s="1"/>
  <c r="T184" i="5"/>
  <c r="U183" i="5" s="1"/>
  <c r="P184" i="5"/>
  <c r="P183" i="5"/>
  <c r="X184" i="5"/>
  <c r="L405" i="5"/>
  <c r="M405" i="5" s="1"/>
  <c r="T406" i="5"/>
  <c r="J21" i="5"/>
  <c r="L21" i="5" s="1"/>
  <c r="X50" i="5"/>
  <c r="P50" i="5"/>
  <c r="Q49" i="5" s="1"/>
  <c r="L49" i="5"/>
  <c r="T49" i="5"/>
  <c r="T50" i="5"/>
  <c r="L50" i="5"/>
  <c r="X60" i="5"/>
  <c r="P60" i="5"/>
  <c r="T60" i="5"/>
  <c r="L60" i="5"/>
  <c r="T59" i="5"/>
  <c r="J31" i="5"/>
  <c r="T31" i="5" s="1"/>
  <c r="L59" i="5"/>
  <c r="P59" i="5"/>
  <c r="X59" i="5"/>
  <c r="X99" i="5"/>
  <c r="X183" i="5"/>
  <c r="L183" i="5"/>
  <c r="T156" i="5"/>
  <c r="L156" i="5"/>
  <c r="M155" i="5" s="1"/>
  <c r="J153" i="5"/>
  <c r="T153" i="5" s="1"/>
  <c r="P156" i="5"/>
  <c r="Q155" i="5" s="1"/>
  <c r="X156" i="5"/>
  <c r="Y155" i="5" s="1"/>
  <c r="X321" i="5"/>
  <c r="X469" i="5"/>
  <c r="T546" i="5"/>
  <c r="L546" i="5"/>
  <c r="P546" i="5"/>
  <c r="Q545" i="5" s="1"/>
  <c r="X546" i="5"/>
  <c r="Y545" i="5" s="1"/>
  <c r="L99" i="5"/>
  <c r="W13" i="5"/>
  <c r="T265" i="5"/>
  <c r="X153" i="5"/>
  <c r="M87" i="5"/>
  <c r="Q323" i="5"/>
  <c r="M407" i="5"/>
  <c r="T545" i="5"/>
  <c r="P517" i="5"/>
  <c r="X433" i="5"/>
  <c r="X489" i="5"/>
  <c r="T536" i="5"/>
  <c r="L536" i="5"/>
  <c r="L535" i="5"/>
  <c r="P536" i="5"/>
  <c r="X536" i="5"/>
  <c r="Y535" i="5" s="1"/>
  <c r="P535" i="5"/>
  <c r="T535" i="5"/>
  <c r="T70" i="5"/>
  <c r="L70" i="5"/>
  <c r="X70" i="5"/>
  <c r="P70" i="5"/>
  <c r="Q69" i="5" s="1"/>
  <c r="T69" i="5"/>
  <c r="L69" i="5"/>
  <c r="E13" i="5"/>
  <c r="T266" i="5"/>
  <c r="L266" i="5"/>
  <c r="M265" i="5" s="1"/>
  <c r="L322" i="5"/>
  <c r="T322" i="5"/>
  <c r="X322" i="5"/>
  <c r="P322" i="5"/>
  <c r="U351" i="5"/>
  <c r="T518" i="5"/>
  <c r="U517" i="5" s="1"/>
  <c r="L518" i="5"/>
  <c r="P518" i="5"/>
  <c r="X518" i="5"/>
  <c r="L321" i="5"/>
  <c r="L517" i="5"/>
  <c r="U573" i="5"/>
  <c r="T470" i="5"/>
  <c r="U469" i="5" s="1"/>
  <c r="L470" i="5"/>
  <c r="X470" i="5"/>
  <c r="J461" i="5"/>
  <c r="P461" i="5" s="1"/>
  <c r="P470" i="5"/>
  <c r="Q469" i="5" s="1"/>
  <c r="S13" i="5"/>
  <c r="X210" i="5"/>
  <c r="P266" i="5"/>
  <c r="T379" i="5"/>
  <c r="J377" i="5"/>
  <c r="L377" i="5" s="1"/>
  <c r="T380" i="5"/>
  <c r="X379" i="5"/>
  <c r="L379" i="5"/>
  <c r="P380" i="5"/>
  <c r="Q379" i="5" s="1"/>
  <c r="X380" i="5"/>
  <c r="L380" i="5"/>
  <c r="U77" i="5"/>
  <c r="T128" i="5"/>
  <c r="U127" i="5" s="1"/>
  <c r="L128" i="5"/>
  <c r="J125" i="5"/>
  <c r="X128" i="5"/>
  <c r="P128" i="5"/>
  <c r="Q127" i="5" s="1"/>
  <c r="T296" i="5"/>
  <c r="U295" i="5" s="1"/>
  <c r="L296" i="5"/>
  <c r="J293" i="5"/>
  <c r="X293" i="5" s="1"/>
  <c r="P296" i="5"/>
  <c r="Q295" i="5" s="1"/>
  <c r="L295" i="5"/>
  <c r="X296" i="5"/>
  <c r="M491" i="5"/>
  <c r="T405" i="5"/>
  <c r="T44" i="5"/>
  <c r="L44" i="5"/>
  <c r="J41" i="5"/>
  <c r="P41" i="5" s="1"/>
  <c r="P44" i="5"/>
  <c r="Q43" i="5" s="1"/>
  <c r="X44" i="5"/>
  <c r="T43" i="5"/>
  <c r="L43" i="5"/>
  <c r="J15" i="5"/>
  <c r="X15" i="5" s="1"/>
  <c r="M267" i="5"/>
  <c r="Q87" i="5"/>
  <c r="L127" i="5"/>
  <c r="X406" i="5"/>
  <c r="T350" i="5"/>
  <c r="U349" i="5" s="1"/>
  <c r="L350" i="5"/>
  <c r="L434" i="5"/>
  <c r="M433" i="5" s="1"/>
  <c r="X434" i="5"/>
  <c r="M525" i="5"/>
  <c r="L489" i="5"/>
  <c r="X69" i="5"/>
  <c r="L469" i="5"/>
  <c r="X265" i="5"/>
  <c r="P265" i="5"/>
  <c r="O13" i="5"/>
  <c r="P153" i="5"/>
  <c r="X209" i="5"/>
  <c r="X266" i="5"/>
  <c r="X49" i="5"/>
  <c r="X181" i="5"/>
  <c r="L209" i="5"/>
  <c r="P406" i="5"/>
  <c r="Q405" i="5" s="1"/>
  <c r="T490" i="5"/>
  <c r="U489" i="5" s="1"/>
  <c r="L490" i="5"/>
  <c r="Q25" i="5"/>
  <c r="K13" i="5"/>
  <c r="X43" i="5"/>
  <c r="P99" i="5"/>
  <c r="U267" i="5"/>
  <c r="X295" i="5"/>
  <c r="Y87" i="5"/>
  <c r="L125" i="5"/>
  <c r="Y217" i="5"/>
  <c r="Y323" i="5"/>
  <c r="X405" i="5"/>
  <c r="X349" i="5"/>
  <c r="Y349" i="5" s="1"/>
  <c r="Q553" i="5"/>
  <c r="U553" i="5"/>
  <c r="P433" i="5"/>
  <c r="Q433" i="5" s="1"/>
  <c r="P489" i="5"/>
  <c r="Q489" i="5" s="1"/>
  <c r="X490" i="5"/>
  <c r="T433" i="5"/>
  <c r="U433" i="5" s="1"/>
  <c r="X517" i="5"/>
  <c r="P321" i="5"/>
  <c r="L16" i="4"/>
  <c r="T16" i="4"/>
  <c r="X16" i="4"/>
  <c r="P16" i="4"/>
  <c r="Q153" i="4"/>
  <c r="M525" i="4"/>
  <c r="Y255" i="4"/>
  <c r="U127" i="4"/>
  <c r="M323" i="4"/>
  <c r="X461" i="4"/>
  <c r="T265" i="4"/>
  <c r="U265" i="4" s="1"/>
  <c r="P434" i="4"/>
  <c r="X434" i="4"/>
  <c r="Y433" i="4" s="1"/>
  <c r="L434" i="4"/>
  <c r="M517" i="4"/>
  <c r="Y211" i="4"/>
  <c r="L265" i="4"/>
  <c r="X352" i="4"/>
  <c r="P352" i="4"/>
  <c r="Q351" i="4" s="1"/>
  <c r="T351" i="4"/>
  <c r="J349" i="4"/>
  <c r="X349" i="4" s="1"/>
  <c r="L352" i="4"/>
  <c r="T352" i="4"/>
  <c r="L351" i="4"/>
  <c r="X351" i="4"/>
  <c r="P433" i="4"/>
  <c r="U519" i="4"/>
  <c r="Q329" i="4"/>
  <c r="T15" i="4"/>
  <c r="S13" i="4"/>
  <c r="T237" i="4"/>
  <c r="U237" i="4" s="1"/>
  <c r="P462" i="4"/>
  <c r="Q461" i="4" s="1"/>
  <c r="X462" i="4"/>
  <c r="Y461" i="4" s="1"/>
  <c r="L462" i="4"/>
  <c r="Q255" i="4"/>
  <c r="X368" i="4"/>
  <c r="P368" i="4"/>
  <c r="T367" i="4"/>
  <c r="L368" i="4"/>
  <c r="T368" i="4"/>
  <c r="L367" i="4"/>
  <c r="X367" i="4"/>
  <c r="Y267" i="4"/>
  <c r="U209" i="4"/>
  <c r="P209" i="4"/>
  <c r="P210" i="4"/>
  <c r="X210" i="4"/>
  <c r="L15" i="4"/>
  <c r="K13" i="4"/>
  <c r="L461" i="4"/>
  <c r="T322" i="4"/>
  <c r="L322" i="4"/>
  <c r="T321" i="4"/>
  <c r="L321" i="4"/>
  <c r="X322" i="4"/>
  <c r="P322" i="4"/>
  <c r="P321" i="4"/>
  <c r="X489" i="4"/>
  <c r="X573" i="4"/>
  <c r="P573" i="4"/>
  <c r="T574" i="4"/>
  <c r="U573" i="4" s="1"/>
  <c r="P574" i="4"/>
  <c r="X574" i="4"/>
  <c r="Y573" i="4" s="1"/>
  <c r="Q435" i="4"/>
  <c r="L70" i="4"/>
  <c r="M69" i="4" s="1"/>
  <c r="P70" i="4"/>
  <c r="Q69" i="4" s="1"/>
  <c r="X69" i="4"/>
  <c r="T70" i="4"/>
  <c r="U69" i="4" s="1"/>
  <c r="X70" i="4"/>
  <c r="Q125" i="4"/>
  <c r="M199" i="4"/>
  <c r="M189" i="4"/>
  <c r="X321" i="4"/>
  <c r="X405" i="4"/>
  <c r="X518" i="4"/>
  <c r="Y517" i="4" s="1"/>
  <c r="P518" i="4"/>
  <c r="Q517" i="4" s="1"/>
  <c r="T518" i="4"/>
  <c r="U517" i="4" s="1"/>
  <c r="L433" i="4"/>
  <c r="T489" i="4"/>
  <c r="M591" i="4"/>
  <c r="L574" i="4"/>
  <c r="Y329" i="4"/>
  <c r="M209" i="4"/>
  <c r="X238" i="4"/>
  <c r="L238" i="4"/>
  <c r="P238" i="4"/>
  <c r="P349" i="4"/>
  <c r="U433" i="4"/>
  <c r="P490" i="4"/>
  <c r="X490" i="4"/>
  <c r="Y489" i="4" s="1"/>
  <c r="T490" i="4"/>
  <c r="U489" i="4" s="1"/>
  <c r="L489" i="4"/>
  <c r="L490" i="4"/>
  <c r="P15" i="4"/>
  <c r="O13" i="4"/>
  <c r="T32" i="4"/>
  <c r="L32" i="4"/>
  <c r="X32" i="4"/>
  <c r="Y31" i="4" s="1"/>
  <c r="P32" i="4"/>
  <c r="Q463" i="4"/>
  <c r="L31" i="4"/>
  <c r="T50" i="4"/>
  <c r="X49" i="4"/>
  <c r="J21" i="4"/>
  <c r="X21" i="4" s="1"/>
  <c r="J41" i="4"/>
  <c r="L41" i="4" s="1"/>
  <c r="T49" i="4"/>
  <c r="L50" i="4"/>
  <c r="M49" i="4" s="1"/>
  <c r="X50" i="4"/>
  <c r="P50" i="4"/>
  <c r="Q49" i="4" s="1"/>
  <c r="P266" i="4"/>
  <c r="X266" i="4"/>
  <c r="Y265" i="4" s="1"/>
  <c r="L266" i="4"/>
  <c r="M265" i="4" s="1"/>
  <c r="L237" i="4"/>
  <c r="X380" i="4"/>
  <c r="P380" i="4"/>
  <c r="Q379" i="4" s="1"/>
  <c r="J377" i="4"/>
  <c r="L377" i="4" s="1"/>
  <c r="L380" i="4"/>
  <c r="L379" i="4"/>
  <c r="T380" i="4"/>
  <c r="X379" i="4"/>
  <c r="T379" i="4"/>
  <c r="M545" i="4"/>
  <c r="P546" i="4"/>
  <c r="X545" i="4"/>
  <c r="Y545" i="4" s="1"/>
  <c r="T546" i="4"/>
  <c r="U545" i="4" s="1"/>
  <c r="M125" i="4"/>
  <c r="T31" i="4"/>
  <c r="Q245" i="4"/>
  <c r="P406" i="4"/>
  <c r="Q405" i="4" s="1"/>
  <c r="X406" i="4"/>
  <c r="Y405" i="4" s="1"/>
  <c r="T406" i="4"/>
  <c r="U405" i="4" s="1"/>
  <c r="E13" i="4"/>
  <c r="P545" i="4"/>
  <c r="L573" i="4"/>
  <c r="Y199" i="4"/>
  <c r="T461" i="4"/>
  <c r="W13" i="4"/>
  <c r="X15" i="4"/>
  <c r="P31" i="4"/>
  <c r="U153" i="4"/>
  <c r="P237" i="4"/>
  <c r="P367" i="4"/>
  <c r="T462" i="4"/>
  <c r="Q581" i="4"/>
  <c r="U181" i="4"/>
  <c r="Y435" i="4"/>
  <c r="P489" i="4"/>
  <c r="Y125" i="4"/>
  <c r="X181" i="4"/>
  <c r="P181" i="4"/>
  <c r="P182" i="4"/>
  <c r="Q181" i="4" s="1"/>
  <c r="X182" i="4"/>
  <c r="X209" i="4"/>
  <c r="Y245" i="4"/>
  <c r="Q407" i="4"/>
  <c r="X237" i="4"/>
  <c r="L181" i="4"/>
  <c r="M181" i="4" s="1"/>
  <c r="P265" i="4"/>
  <c r="J13" i="3"/>
  <c r="T16" i="3"/>
  <c r="L16" i="3"/>
  <c r="T32" i="3"/>
  <c r="L32" i="3"/>
  <c r="P32" i="3"/>
  <c r="X32" i="3"/>
  <c r="T98" i="3"/>
  <c r="L98" i="3"/>
  <c r="X98" i="3"/>
  <c r="P98" i="3"/>
  <c r="Q97" i="3" s="1"/>
  <c r="T97" i="3"/>
  <c r="L97" i="3"/>
  <c r="X33" i="3"/>
  <c r="P33" i="3"/>
  <c r="T34" i="3"/>
  <c r="P34" i="3"/>
  <c r="X34" i="3"/>
  <c r="Y33" i="3" s="1"/>
  <c r="L34" i="3"/>
  <c r="L33" i="3"/>
  <c r="U211" i="3"/>
  <c r="X350" i="3"/>
  <c r="P350" i="3"/>
  <c r="P349" i="3"/>
  <c r="T350" i="3"/>
  <c r="Y413" i="3"/>
  <c r="E13" i="3"/>
  <c r="T349" i="3"/>
  <c r="L518" i="3"/>
  <c r="T518" i="3"/>
  <c r="X518" i="3"/>
  <c r="Q573" i="3"/>
  <c r="X380" i="3"/>
  <c r="P380" i="3"/>
  <c r="J377" i="3"/>
  <c r="L377" i="3" s="1"/>
  <c r="P379" i="3"/>
  <c r="T380" i="3"/>
  <c r="L380" i="3"/>
  <c r="X379" i="3"/>
  <c r="T15" i="3"/>
  <c r="S13" i="3"/>
  <c r="L69" i="3"/>
  <c r="T70" i="3"/>
  <c r="U69" i="3" s="1"/>
  <c r="X70" i="3"/>
  <c r="L70" i="3"/>
  <c r="P70" i="3"/>
  <c r="P41" i="3"/>
  <c r="P42" i="3"/>
  <c r="L41" i="3"/>
  <c r="X42" i="3"/>
  <c r="L42" i="3"/>
  <c r="T42" i="3"/>
  <c r="M115" i="3"/>
  <c r="M351" i="3"/>
  <c r="T377" i="3"/>
  <c r="L31" i="3"/>
  <c r="T41" i="3"/>
  <c r="X31" i="3"/>
  <c r="Y65" i="3"/>
  <c r="Q65" i="3"/>
  <c r="Y99" i="3"/>
  <c r="M99" i="3"/>
  <c r="Q323" i="3"/>
  <c r="T182" i="3"/>
  <c r="L182" i="3"/>
  <c r="M181" i="3" s="1"/>
  <c r="P182" i="3"/>
  <c r="Q181" i="3" s="1"/>
  <c r="T181" i="3"/>
  <c r="X182" i="3"/>
  <c r="U183" i="3"/>
  <c r="X268" i="3"/>
  <c r="P268" i="3"/>
  <c r="T267" i="3"/>
  <c r="J265" i="3"/>
  <c r="X265" i="3" s="1"/>
  <c r="L268" i="3"/>
  <c r="T268" i="3"/>
  <c r="U267" i="3" s="1"/>
  <c r="L267" i="3"/>
  <c r="Y295" i="3"/>
  <c r="X69" i="3"/>
  <c r="T238" i="3"/>
  <c r="L238" i="3"/>
  <c r="X238" i="3"/>
  <c r="Y237" i="3" s="1"/>
  <c r="P238" i="3"/>
  <c r="T237" i="3"/>
  <c r="P237" i="3"/>
  <c r="P265" i="3"/>
  <c r="X267" i="3"/>
  <c r="Y27" i="3"/>
  <c r="P69" i="3"/>
  <c r="M27" i="3"/>
  <c r="X21" i="3"/>
  <c r="U71" i="3"/>
  <c r="Y61" i="3"/>
  <c r="Q61" i="3"/>
  <c r="Q211" i="3"/>
  <c r="T321" i="3"/>
  <c r="L350" i="3"/>
  <c r="Q339" i="3"/>
  <c r="Q351" i="3"/>
  <c r="U385" i="3"/>
  <c r="Y385" i="3"/>
  <c r="P517" i="3"/>
  <c r="Q517" i="3" s="1"/>
  <c r="X405" i="3"/>
  <c r="X546" i="3"/>
  <c r="Y545" i="3" s="1"/>
  <c r="P546" i="3"/>
  <c r="T546" i="3"/>
  <c r="U545" i="3" s="1"/>
  <c r="J461" i="3"/>
  <c r="X463" i="3"/>
  <c r="P463" i="3"/>
  <c r="T464" i="3"/>
  <c r="X464" i="3"/>
  <c r="T463" i="3"/>
  <c r="L464" i="3"/>
  <c r="M463" i="3" s="1"/>
  <c r="P464" i="3"/>
  <c r="Q535" i="3"/>
  <c r="P545" i="3"/>
  <c r="L546" i="3"/>
  <c r="M545" i="3" s="1"/>
  <c r="Y573" i="3"/>
  <c r="P435" i="3"/>
  <c r="J433" i="3"/>
  <c r="L433" i="3" s="1"/>
  <c r="T436" i="3"/>
  <c r="X435" i="3"/>
  <c r="T435" i="3"/>
  <c r="X436" i="3"/>
  <c r="P436" i="3"/>
  <c r="L436" i="3"/>
  <c r="M435" i="3" s="1"/>
  <c r="O13" i="3"/>
  <c r="P15" i="3"/>
  <c r="P31" i="3"/>
  <c r="T379" i="3"/>
  <c r="X97" i="3"/>
  <c r="U99" i="3"/>
  <c r="T154" i="3"/>
  <c r="L154" i="3"/>
  <c r="L153" i="3"/>
  <c r="X154" i="3"/>
  <c r="Y153" i="3" s="1"/>
  <c r="P154" i="3"/>
  <c r="Q153" i="3" s="1"/>
  <c r="T153" i="3"/>
  <c r="Y323" i="3"/>
  <c r="X322" i="3"/>
  <c r="Y321" i="3" s="1"/>
  <c r="P321" i="3"/>
  <c r="T322" i="3"/>
  <c r="P322" i="3"/>
  <c r="Q127" i="3"/>
  <c r="P267" i="3"/>
  <c r="Q283" i="3"/>
  <c r="Q245" i="3"/>
  <c r="M245" i="3"/>
  <c r="Y211" i="3"/>
  <c r="P21" i="3"/>
  <c r="P293" i="3"/>
  <c r="U413" i="3"/>
  <c r="L21" i="3"/>
  <c r="M385" i="3"/>
  <c r="X517" i="3"/>
  <c r="T517" i="3"/>
  <c r="Q547" i="3"/>
  <c r="X349" i="3"/>
  <c r="M441" i="3"/>
  <c r="J489" i="3"/>
  <c r="L489" i="3" s="1"/>
  <c r="L492" i="3"/>
  <c r="X492" i="3"/>
  <c r="Y491" i="3" s="1"/>
  <c r="T491" i="3"/>
  <c r="T492" i="3"/>
  <c r="U491" i="3" s="1"/>
  <c r="L491" i="3"/>
  <c r="P492" i="3"/>
  <c r="Q491" i="3" s="1"/>
  <c r="Y535" i="3"/>
  <c r="T21" i="3"/>
  <c r="X37" i="3"/>
  <c r="P37" i="3"/>
  <c r="X38" i="3"/>
  <c r="L38" i="3"/>
  <c r="L37" i="3"/>
  <c r="P38" i="3"/>
  <c r="T38" i="3"/>
  <c r="T37" i="3"/>
  <c r="U155" i="3"/>
  <c r="T33" i="3"/>
  <c r="X406" i="3"/>
  <c r="P406" i="3"/>
  <c r="Q405" i="3" s="1"/>
  <c r="T406" i="3"/>
  <c r="L406" i="3"/>
  <c r="M405" i="3" s="1"/>
  <c r="T405" i="3"/>
  <c r="Q99" i="3"/>
  <c r="M155" i="3"/>
  <c r="L322" i="3"/>
  <c r="M321" i="3" s="1"/>
  <c r="P294" i="3"/>
  <c r="T294" i="3"/>
  <c r="U293" i="3" s="1"/>
  <c r="X41" i="3"/>
  <c r="T126" i="3"/>
  <c r="L126" i="3"/>
  <c r="L125" i="3"/>
  <c r="P126" i="3"/>
  <c r="Q125" i="3" s="1"/>
  <c r="T125" i="3"/>
  <c r="X126" i="3"/>
  <c r="Y125" i="3" s="1"/>
  <c r="X181" i="3"/>
  <c r="L237" i="3"/>
  <c r="M283" i="3"/>
  <c r="Y245" i="3"/>
  <c r="X293" i="3"/>
  <c r="Y293" i="3" s="1"/>
  <c r="X22" i="3"/>
  <c r="P22" i="3"/>
  <c r="T22" i="3"/>
  <c r="L22" i="3"/>
  <c r="U59" i="3"/>
  <c r="T210" i="3"/>
  <c r="L210" i="3"/>
  <c r="M209" i="3" s="1"/>
  <c r="P210" i="3"/>
  <c r="Q209" i="3" s="1"/>
  <c r="T209" i="3"/>
  <c r="X210" i="3"/>
  <c r="Y209" i="3" s="1"/>
  <c r="L379" i="3"/>
  <c r="L349" i="3"/>
  <c r="Q413" i="3"/>
  <c r="T31" i="3"/>
  <c r="T461" i="3"/>
  <c r="X15" i="3"/>
  <c r="W13" i="3"/>
  <c r="L15" i="3"/>
  <c r="K13" i="3"/>
  <c r="L461" i="3"/>
  <c r="Y525" i="3"/>
  <c r="M547" i="3"/>
  <c r="L517" i="3"/>
  <c r="M519" i="3"/>
  <c r="J43" i="1"/>
  <c r="X44" i="1" s="1"/>
  <c r="X46" i="1"/>
  <c r="P46" i="1"/>
  <c r="P45" i="1"/>
  <c r="L46" i="1"/>
  <c r="L45" i="1"/>
  <c r="J19" i="1"/>
  <c r="T19" i="1" s="1"/>
  <c r="X49" i="1"/>
  <c r="X64" i="1"/>
  <c r="J35" i="1"/>
  <c r="X35" i="1" s="1"/>
  <c r="P64" i="1"/>
  <c r="Q63" i="1" s="1"/>
  <c r="L63" i="1"/>
  <c r="T64" i="1"/>
  <c r="L64" i="1"/>
  <c r="X63" i="1"/>
  <c r="P67" i="1"/>
  <c r="J29" i="1"/>
  <c r="X29" i="1" s="1"/>
  <c r="X68" i="1"/>
  <c r="J39" i="1"/>
  <c r="X67" i="1"/>
  <c r="P68" i="1"/>
  <c r="L67" i="1"/>
  <c r="L68" i="1"/>
  <c r="T68" i="1"/>
  <c r="U67" i="1" s="1"/>
  <c r="J77" i="1"/>
  <c r="L77" i="1" s="1"/>
  <c r="T50" i="1"/>
  <c r="L50" i="1"/>
  <c r="P50" i="1"/>
  <c r="J25" i="1"/>
  <c r="T63" i="1"/>
  <c r="J71" i="1"/>
  <c r="X72" i="1" s="1"/>
  <c r="E69" i="1"/>
  <c r="L92" i="1"/>
  <c r="P91" i="1"/>
  <c r="X92" i="1"/>
  <c r="P92" i="1"/>
  <c r="J105" i="1"/>
  <c r="P106" i="1" s="1"/>
  <c r="T118" i="1"/>
  <c r="X117" i="1"/>
  <c r="P118" i="1"/>
  <c r="X118" i="1"/>
  <c r="T119" i="1"/>
  <c r="U119" i="1" s="1"/>
  <c r="T121" i="1"/>
  <c r="T145" i="1"/>
  <c r="T150" i="1"/>
  <c r="X149" i="1"/>
  <c r="P150" i="1"/>
  <c r="X150" i="1"/>
  <c r="L176" i="1"/>
  <c r="P175" i="1"/>
  <c r="X176" i="1"/>
  <c r="P176" i="1"/>
  <c r="T177" i="1"/>
  <c r="T185" i="1"/>
  <c r="T187" i="1"/>
  <c r="U187" i="1" s="1"/>
  <c r="K189" i="1"/>
  <c r="L191" i="1"/>
  <c r="M191" i="1" s="1"/>
  <c r="C15" i="1"/>
  <c r="K17" i="1"/>
  <c r="K23" i="1"/>
  <c r="K27" i="1"/>
  <c r="L27" i="1" s="1"/>
  <c r="C31" i="1"/>
  <c r="K33" i="1"/>
  <c r="K37" i="1"/>
  <c r="X45" i="1"/>
  <c r="T46" i="1"/>
  <c r="K59" i="1"/>
  <c r="X61" i="1"/>
  <c r="Y61" i="1" s="1"/>
  <c r="T62" i="1"/>
  <c r="C69" i="1"/>
  <c r="G69" i="1"/>
  <c r="L85" i="1"/>
  <c r="X91" i="1"/>
  <c r="X95" i="1"/>
  <c r="T102" i="1"/>
  <c r="X101" i="1"/>
  <c r="P102" i="1"/>
  <c r="Q101" i="1" s="1"/>
  <c r="X102" i="1"/>
  <c r="T101" i="1"/>
  <c r="L104" i="1"/>
  <c r="M103" i="1" s="1"/>
  <c r="P103" i="1"/>
  <c r="X104" i="1"/>
  <c r="Y103" i="1" s="1"/>
  <c r="P104" i="1"/>
  <c r="T103" i="1"/>
  <c r="U103" i="1" s="1"/>
  <c r="K105" i="1"/>
  <c r="L107" i="1"/>
  <c r="M107" i="1" s="1"/>
  <c r="L111" i="1"/>
  <c r="M111" i="1" s="1"/>
  <c r="L113" i="1"/>
  <c r="S115" i="1"/>
  <c r="T115" i="1" s="1"/>
  <c r="T116" i="1"/>
  <c r="X119" i="1"/>
  <c r="X123" i="1"/>
  <c r="E125" i="1"/>
  <c r="T130" i="1"/>
  <c r="X129" i="1"/>
  <c r="P130" i="1"/>
  <c r="Q129" i="1" s="1"/>
  <c r="X130" i="1"/>
  <c r="T129" i="1"/>
  <c r="L132" i="1"/>
  <c r="M131" i="1" s="1"/>
  <c r="P131" i="1"/>
  <c r="X132" i="1"/>
  <c r="P132" i="1"/>
  <c r="T131" i="1"/>
  <c r="U131" i="1" s="1"/>
  <c r="P134" i="1"/>
  <c r="K133" i="1"/>
  <c r="L135" i="1"/>
  <c r="M135" i="1" s="1"/>
  <c r="L139" i="1"/>
  <c r="M139" i="1" s="1"/>
  <c r="L141" i="1"/>
  <c r="T144" i="1"/>
  <c r="X147" i="1"/>
  <c r="L156" i="1"/>
  <c r="T158" i="1"/>
  <c r="X157" i="1"/>
  <c r="P158" i="1"/>
  <c r="Q157" i="1" s="1"/>
  <c r="X158" i="1"/>
  <c r="T157" i="1"/>
  <c r="L160" i="1"/>
  <c r="P159" i="1"/>
  <c r="X160" i="1"/>
  <c r="Y159" i="1" s="1"/>
  <c r="P160" i="1"/>
  <c r="T159" i="1"/>
  <c r="U159" i="1" s="1"/>
  <c r="K161" i="1"/>
  <c r="L163" i="1"/>
  <c r="M163" i="1" s="1"/>
  <c r="L165" i="1"/>
  <c r="L167" i="1"/>
  <c r="M167" i="1" s="1"/>
  <c r="L169" i="1"/>
  <c r="X175" i="1"/>
  <c r="X179" i="1"/>
  <c r="E181" i="1"/>
  <c r="S183" i="1"/>
  <c r="T184" i="1"/>
  <c r="X185" i="1"/>
  <c r="X187" i="1"/>
  <c r="P191" i="1"/>
  <c r="P193" i="1"/>
  <c r="P195" i="1"/>
  <c r="P197" i="1"/>
  <c r="P206" i="1"/>
  <c r="X206" i="1"/>
  <c r="X205" i="1"/>
  <c r="T206" i="1"/>
  <c r="U205" i="1" s="1"/>
  <c r="T219" i="1"/>
  <c r="S217" i="1"/>
  <c r="P226" i="1"/>
  <c r="X226" i="1"/>
  <c r="T226" i="1"/>
  <c r="U225" i="1" s="1"/>
  <c r="L226" i="1"/>
  <c r="P225" i="1"/>
  <c r="X252" i="1"/>
  <c r="P252" i="1"/>
  <c r="L252" i="1"/>
  <c r="X251" i="1"/>
  <c r="T252" i="1"/>
  <c r="T253" i="1"/>
  <c r="L316" i="1"/>
  <c r="P315" i="1"/>
  <c r="X316" i="1"/>
  <c r="P316" i="1"/>
  <c r="L315" i="1"/>
  <c r="T316" i="1"/>
  <c r="X315" i="1"/>
  <c r="T95" i="1"/>
  <c r="U95" i="1" s="1"/>
  <c r="T117" i="1"/>
  <c r="T122" i="1"/>
  <c r="U121" i="1" s="1"/>
  <c r="X121" i="1"/>
  <c r="P122" i="1"/>
  <c r="X122" i="1"/>
  <c r="T123" i="1"/>
  <c r="U123" i="1" s="1"/>
  <c r="T146" i="1"/>
  <c r="X145" i="1"/>
  <c r="P146" i="1"/>
  <c r="X146" i="1"/>
  <c r="T147" i="1"/>
  <c r="U147" i="1" s="1"/>
  <c r="T175" i="1"/>
  <c r="T186" i="1"/>
  <c r="U185" i="1" s="1"/>
  <c r="P186" i="1"/>
  <c r="X186" i="1"/>
  <c r="P205" i="1"/>
  <c r="O181" i="1"/>
  <c r="P222" i="1"/>
  <c r="X222" i="1"/>
  <c r="T222" i="1"/>
  <c r="L222" i="1"/>
  <c r="P221" i="1"/>
  <c r="E239" i="1"/>
  <c r="C237" i="1"/>
  <c r="D15" i="1"/>
  <c r="T45" i="1"/>
  <c r="T61" i="1"/>
  <c r="T65" i="1"/>
  <c r="S71" i="1"/>
  <c r="P74" i="1"/>
  <c r="X74" i="1"/>
  <c r="P73" i="1"/>
  <c r="X73" i="1"/>
  <c r="X88" i="1"/>
  <c r="T92" i="1"/>
  <c r="K99" i="1"/>
  <c r="L101" i="1"/>
  <c r="M101" i="1" s="1"/>
  <c r="T106" i="1"/>
  <c r="X116" i="1"/>
  <c r="P117" i="1"/>
  <c r="L118" i="1"/>
  <c r="P121" i="1"/>
  <c r="L122" i="1"/>
  <c r="P128" i="1"/>
  <c r="K127" i="1"/>
  <c r="L129" i="1"/>
  <c r="M129" i="1" s="1"/>
  <c r="X143" i="1"/>
  <c r="X144" i="1"/>
  <c r="P145" i="1"/>
  <c r="L146" i="1"/>
  <c r="P149" i="1"/>
  <c r="L150" i="1"/>
  <c r="P156" i="1"/>
  <c r="K155" i="1"/>
  <c r="L157" i="1"/>
  <c r="M157" i="1" s="1"/>
  <c r="P173" i="1"/>
  <c r="T176" i="1"/>
  <c r="P177" i="1"/>
  <c r="O182" i="1"/>
  <c r="X184" i="1"/>
  <c r="P185" i="1"/>
  <c r="L186" i="1"/>
  <c r="P187" i="1"/>
  <c r="T192" i="1"/>
  <c r="P192" i="1"/>
  <c r="Q191" i="1" s="1"/>
  <c r="X192" i="1"/>
  <c r="Y191" i="1" s="1"/>
  <c r="T191" i="1"/>
  <c r="L194" i="1"/>
  <c r="M193" i="1" s="1"/>
  <c r="X194" i="1"/>
  <c r="Y193" i="1" s="1"/>
  <c r="P194" i="1"/>
  <c r="T193" i="1"/>
  <c r="U193" i="1" s="1"/>
  <c r="T196" i="1"/>
  <c r="P196" i="1"/>
  <c r="Q195" i="1" s="1"/>
  <c r="X196" i="1"/>
  <c r="Y195" i="1" s="1"/>
  <c r="T195" i="1"/>
  <c r="X198" i="1"/>
  <c r="Y197" i="1" s="1"/>
  <c r="L198" i="1"/>
  <c r="M197" i="1" s="1"/>
  <c r="P198" i="1"/>
  <c r="T197" i="1"/>
  <c r="U197" i="1" s="1"/>
  <c r="P202" i="1"/>
  <c r="Q201" i="1" s="1"/>
  <c r="X202" i="1"/>
  <c r="X201" i="1"/>
  <c r="L202" i="1"/>
  <c r="T201" i="1"/>
  <c r="K210" i="1"/>
  <c r="X220" i="1"/>
  <c r="P220" i="1"/>
  <c r="L220" i="1"/>
  <c r="X219" i="1"/>
  <c r="T220" i="1"/>
  <c r="T221" i="1"/>
  <c r="E227" i="1"/>
  <c r="C209" i="1"/>
  <c r="S238" i="1"/>
  <c r="T247" i="1"/>
  <c r="S245" i="1"/>
  <c r="P254" i="1"/>
  <c r="X254" i="1"/>
  <c r="T254" i="1"/>
  <c r="L254" i="1"/>
  <c r="P253" i="1"/>
  <c r="T256" i="1"/>
  <c r="T298" i="1"/>
  <c r="X297" i="1"/>
  <c r="P298" i="1"/>
  <c r="X298" i="1"/>
  <c r="L298" i="1"/>
  <c r="P297" i="1"/>
  <c r="T299" i="1"/>
  <c r="S295" i="1"/>
  <c r="K301" i="1"/>
  <c r="L301" i="1" s="1"/>
  <c r="L303" i="1"/>
  <c r="M303" i="1" s="1"/>
  <c r="L78" i="1"/>
  <c r="T91" i="1"/>
  <c r="L96" i="1"/>
  <c r="P95" i="1"/>
  <c r="X96" i="1"/>
  <c r="Y95" i="1" s="1"/>
  <c r="P96" i="1"/>
  <c r="L120" i="1"/>
  <c r="P119" i="1"/>
  <c r="X120" i="1"/>
  <c r="Y119" i="1" s="1"/>
  <c r="P120" i="1"/>
  <c r="L124" i="1"/>
  <c r="P123" i="1"/>
  <c r="X124" i="1"/>
  <c r="P124" i="1"/>
  <c r="L148" i="1"/>
  <c r="P147" i="1"/>
  <c r="X148" i="1"/>
  <c r="Y147" i="1" s="1"/>
  <c r="P148" i="1"/>
  <c r="T149" i="1"/>
  <c r="T174" i="1"/>
  <c r="X173" i="1"/>
  <c r="P174" i="1"/>
  <c r="X174" i="1"/>
  <c r="T173" i="1"/>
  <c r="T178" i="1"/>
  <c r="X177" i="1"/>
  <c r="P178" i="1"/>
  <c r="Q177" i="1" s="1"/>
  <c r="X178" i="1"/>
  <c r="L180" i="1"/>
  <c r="P179" i="1"/>
  <c r="X180" i="1"/>
  <c r="P180" i="1"/>
  <c r="L188" i="1"/>
  <c r="X188" i="1"/>
  <c r="Y187" i="1" s="1"/>
  <c r="P188" i="1"/>
  <c r="Q187" i="1" s="1"/>
  <c r="S182" i="1"/>
  <c r="X248" i="1"/>
  <c r="P248" i="1"/>
  <c r="L248" i="1"/>
  <c r="X247" i="1"/>
  <c r="T248" i="1"/>
  <c r="U247" i="1" s="1"/>
  <c r="P255" i="1"/>
  <c r="S266" i="1"/>
  <c r="T275" i="1"/>
  <c r="S273" i="1"/>
  <c r="J17" i="1"/>
  <c r="L18" i="1" s="1"/>
  <c r="J23" i="1"/>
  <c r="T24" i="1" s="1"/>
  <c r="J33" i="1"/>
  <c r="X33" i="1" s="1"/>
  <c r="J37" i="1"/>
  <c r="X38" i="1" s="1"/>
  <c r="O37" i="1"/>
  <c r="O70" i="1"/>
  <c r="P78" i="1"/>
  <c r="L86" i="1"/>
  <c r="P85" i="1"/>
  <c r="X86" i="1"/>
  <c r="Y85" i="1" s="1"/>
  <c r="P86" i="1"/>
  <c r="T85" i="1"/>
  <c r="K87" i="1"/>
  <c r="L87" i="1" s="1"/>
  <c r="L91" i="1"/>
  <c r="L95" i="1"/>
  <c r="L106" i="1"/>
  <c r="T108" i="1"/>
  <c r="X107" i="1"/>
  <c r="P108" i="1"/>
  <c r="Q107" i="1" s="1"/>
  <c r="X108" i="1"/>
  <c r="T107" i="1"/>
  <c r="T112" i="1"/>
  <c r="X111" i="1"/>
  <c r="P112" i="1"/>
  <c r="Q111" i="1" s="1"/>
  <c r="X112" i="1"/>
  <c r="T111" i="1"/>
  <c r="L114" i="1"/>
  <c r="M113" i="1" s="1"/>
  <c r="P113" i="1"/>
  <c r="X114" i="1"/>
  <c r="Y113" i="1" s="1"/>
  <c r="P114" i="1"/>
  <c r="T113" i="1"/>
  <c r="K115" i="1"/>
  <c r="L115" i="1" s="1"/>
  <c r="L117" i="1"/>
  <c r="L119" i="1"/>
  <c r="L121" i="1"/>
  <c r="L123" i="1"/>
  <c r="P127" i="1"/>
  <c r="X127" i="1"/>
  <c r="X128" i="1"/>
  <c r="T136" i="1"/>
  <c r="X135" i="1"/>
  <c r="P136" i="1"/>
  <c r="X136" i="1"/>
  <c r="T135" i="1"/>
  <c r="T140" i="1"/>
  <c r="X139" i="1"/>
  <c r="P140" i="1"/>
  <c r="Q139" i="1" s="1"/>
  <c r="X140" i="1"/>
  <c r="T139" i="1"/>
  <c r="L142" i="1"/>
  <c r="P141" i="1"/>
  <c r="X142" i="1"/>
  <c r="Y141" i="1" s="1"/>
  <c r="P142" i="1"/>
  <c r="T141" i="1"/>
  <c r="K143" i="1"/>
  <c r="L143" i="1" s="1"/>
  <c r="L145" i="1"/>
  <c r="L147" i="1"/>
  <c r="L149" i="1"/>
  <c r="P155" i="1"/>
  <c r="X155" i="1"/>
  <c r="X156" i="1"/>
  <c r="T164" i="1"/>
  <c r="X163" i="1"/>
  <c r="P164" i="1"/>
  <c r="Q163" i="1" s="1"/>
  <c r="X164" i="1"/>
  <c r="T163" i="1"/>
  <c r="L166" i="1"/>
  <c r="M165" i="1" s="1"/>
  <c r="P165" i="1"/>
  <c r="X166" i="1"/>
  <c r="Y165" i="1" s="1"/>
  <c r="P166" i="1"/>
  <c r="T165" i="1"/>
  <c r="T168" i="1"/>
  <c r="X167" i="1"/>
  <c r="P168" i="1"/>
  <c r="Q167" i="1" s="1"/>
  <c r="X168" i="1"/>
  <c r="T167" i="1"/>
  <c r="L170" i="1"/>
  <c r="P169" i="1"/>
  <c r="X170" i="1"/>
  <c r="Y169" i="1" s="1"/>
  <c r="P170" i="1"/>
  <c r="T169" i="1"/>
  <c r="K171" i="1"/>
  <c r="L171" i="1" s="1"/>
  <c r="L173" i="1"/>
  <c r="M173" i="1" s="1"/>
  <c r="L175" i="1"/>
  <c r="L177" i="1"/>
  <c r="M177" i="1" s="1"/>
  <c r="L179" i="1"/>
  <c r="K183" i="1"/>
  <c r="L185" i="1"/>
  <c r="L187" i="1"/>
  <c r="X214" i="1"/>
  <c r="Y213" i="1" s="1"/>
  <c r="P214" i="1"/>
  <c r="L214" i="1"/>
  <c r="T214" i="1"/>
  <c r="X224" i="1"/>
  <c r="P224" i="1"/>
  <c r="L224" i="1"/>
  <c r="X223" i="1"/>
  <c r="T224" i="1"/>
  <c r="U223" i="1" s="1"/>
  <c r="K238" i="1"/>
  <c r="P250" i="1"/>
  <c r="X250" i="1"/>
  <c r="T250" i="1"/>
  <c r="U249" i="1" s="1"/>
  <c r="L250" i="1"/>
  <c r="P249" i="1"/>
  <c r="E267" i="1"/>
  <c r="C265" i="1"/>
  <c r="P276" i="1"/>
  <c r="T276" i="1"/>
  <c r="L276" i="1"/>
  <c r="X275" i="1"/>
  <c r="X276" i="1"/>
  <c r="P280" i="1"/>
  <c r="X280" i="1"/>
  <c r="X279" i="1"/>
  <c r="L280" i="1"/>
  <c r="T280" i="1"/>
  <c r="U279" i="1" s="1"/>
  <c r="P279" i="1"/>
  <c r="T327" i="1"/>
  <c r="S323" i="1"/>
  <c r="W183" i="1"/>
  <c r="W189" i="1"/>
  <c r="P200" i="1"/>
  <c r="P203" i="1"/>
  <c r="T204" i="1"/>
  <c r="U203" i="1" s="1"/>
  <c r="P208" i="1"/>
  <c r="Q207" i="1" s="1"/>
  <c r="E211" i="1"/>
  <c r="L213" i="1"/>
  <c r="L215" i="1"/>
  <c r="M215" i="1" s="1"/>
  <c r="P223" i="1"/>
  <c r="L229" i="1"/>
  <c r="L231" i="1"/>
  <c r="M231" i="1" s="1"/>
  <c r="L233" i="1"/>
  <c r="L235" i="1"/>
  <c r="M235" i="1" s="1"/>
  <c r="L241" i="1"/>
  <c r="L243" i="1"/>
  <c r="M243" i="1" s="1"/>
  <c r="P251" i="1"/>
  <c r="P256" i="1"/>
  <c r="L257" i="1"/>
  <c r="L259" i="1"/>
  <c r="M259" i="1" s="1"/>
  <c r="L261" i="1"/>
  <c r="L263" i="1"/>
  <c r="M263" i="1" s="1"/>
  <c r="L269" i="1"/>
  <c r="L271" i="1"/>
  <c r="M271" i="1" s="1"/>
  <c r="S283" i="1"/>
  <c r="T283" i="1" s="1"/>
  <c r="L285" i="1"/>
  <c r="M285" i="1" s="1"/>
  <c r="K283" i="1"/>
  <c r="T297" i="1"/>
  <c r="T315" i="1"/>
  <c r="L334" i="1"/>
  <c r="P333" i="1"/>
  <c r="X334" i="1"/>
  <c r="P334" i="1"/>
  <c r="L333" i="1"/>
  <c r="T334" i="1"/>
  <c r="X333" i="1"/>
  <c r="L201" i="1"/>
  <c r="L204" i="1"/>
  <c r="M203" i="1" s="1"/>
  <c r="O211" i="1"/>
  <c r="P213" i="1"/>
  <c r="L219" i="1"/>
  <c r="L221" i="1"/>
  <c r="L223" i="1"/>
  <c r="L225" i="1"/>
  <c r="L247" i="1"/>
  <c r="L249" i="1"/>
  <c r="L251" i="1"/>
  <c r="L253" i="1"/>
  <c r="X255" i="1"/>
  <c r="X256" i="1"/>
  <c r="L275" i="1"/>
  <c r="L284" i="1"/>
  <c r="L300" i="1"/>
  <c r="P299" i="1"/>
  <c r="X300" i="1"/>
  <c r="P300" i="1"/>
  <c r="T300" i="1"/>
  <c r="X299" i="1"/>
  <c r="L328" i="1"/>
  <c r="P327" i="1"/>
  <c r="X328" i="1"/>
  <c r="P328" i="1"/>
  <c r="L327" i="1"/>
  <c r="T328" i="1"/>
  <c r="X327" i="1"/>
  <c r="P374" i="1"/>
  <c r="L374" i="1"/>
  <c r="X374" i="1"/>
  <c r="T374" i="1"/>
  <c r="X373" i="1"/>
  <c r="T442" i="1"/>
  <c r="L442" i="1"/>
  <c r="P204" i="1"/>
  <c r="L205" i="1"/>
  <c r="M205" i="1" s="1"/>
  <c r="T213" i="1"/>
  <c r="S211" i="1"/>
  <c r="P216" i="1"/>
  <c r="Q215" i="1" s="1"/>
  <c r="X216" i="1"/>
  <c r="T216" i="1"/>
  <c r="T215" i="1"/>
  <c r="J217" i="1"/>
  <c r="X221" i="1"/>
  <c r="X225" i="1"/>
  <c r="X230" i="1"/>
  <c r="P230" i="1"/>
  <c r="L230" i="1"/>
  <c r="T229" i="1"/>
  <c r="U229" i="1" s="1"/>
  <c r="S227" i="1"/>
  <c r="P232" i="1"/>
  <c r="Q231" i="1" s="1"/>
  <c r="X232" i="1"/>
  <c r="T232" i="1"/>
  <c r="T231" i="1"/>
  <c r="X234" i="1"/>
  <c r="Y233" i="1" s="1"/>
  <c r="P234" i="1"/>
  <c r="L234" i="1"/>
  <c r="T233" i="1"/>
  <c r="U233" i="1" s="1"/>
  <c r="P236" i="1"/>
  <c r="Q235" i="1" s="1"/>
  <c r="X236" i="1"/>
  <c r="T236" i="1"/>
  <c r="T235" i="1"/>
  <c r="X242" i="1"/>
  <c r="P242" i="1"/>
  <c r="L242" i="1"/>
  <c r="T241" i="1"/>
  <c r="U241" i="1" s="1"/>
  <c r="S239" i="1"/>
  <c r="P244" i="1"/>
  <c r="Q243" i="1" s="1"/>
  <c r="X244" i="1"/>
  <c r="T244" i="1"/>
  <c r="T243" i="1"/>
  <c r="J245" i="1"/>
  <c r="X249" i="1"/>
  <c r="X253" i="1"/>
  <c r="L255" i="1"/>
  <c r="L256" i="1"/>
  <c r="X258" i="1"/>
  <c r="P258" i="1"/>
  <c r="L258" i="1"/>
  <c r="T257" i="1"/>
  <c r="U257" i="1" s="1"/>
  <c r="S255" i="1"/>
  <c r="T255" i="1" s="1"/>
  <c r="P260" i="1"/>
  <c r="Q259" i="1" s="1"/>
  <c r="X260" i="1"/>
  <c r="Y259" i="1" s="1"/>
  <c r="T260" i="1"/>
  <c r="T259" i="1"/>
  <c r="X262" i="1"/>
  <c r="Y261" i="1" s="1"/>
  <c r="P262" i="1"/>
  <c r="Q261" i="1" s="1"/>
  <c r="L262" i="1"/>
  <c r="M261" i="1" s="1"/>
  <c r="T261" i="1"/>
  <c r="U261" i="1" s="1"/>
  <c r="P264" i="1"/>
  <c r="Q263" i="1" s="1"/>
  <c r="X264" i="1"/>
  <c r="Y263" i="1" s="1"/>
  <c r="T264" i="1"/>
  <c r="T263" i="1"/>
  <c r="X270" i="1"/>
  <c r="Y269" i="1" s="1"/>
  <c r="P270" i="1"/>
  <c r="L270" i="1"/>
  <c r="T269" i="1"/>
  <c r="U269" i="1" s="1"/>
  <c r="S267" i="1"/>
  <c r="P272" i="1"/>
  <c r="X272" i="1"/>
  <c r="Y271" i="1" s="1"/>
  <c r="T272" i="1"/>
  <c r="T271" i="1"/>
  <c r="J273" i="1"/>
  <c r="P273" i="1" s="1"/>
  <c r="P286" i="1"/>
  <c r="X286" i="1"/>
  <c r="T286" i="1"/>
  <c r="U285" i="1" s="1"/>
  <c r="X285" i="1"/>
  <c r="L310" i="1"/>
  <c r="P309" i="1"/>
  <c r="X310" i="1"/>
  <c r="P310" i="1"/>
  <c r="L309" i="1"/>
  <c r="T310" i="1"/>
  <c r="U309" i="1" s="1"/>
  <c r="X309" i="1"/>
  <c r="S311" i="1"/>
  <c r="T311" i="1" s="1"/>
  <c r="P324" i="1"/>
  <c r="O322" i="1"/>
  <c r="T333" i="1"/>
  <c r="K351" i="1"/>
  <c r="L353" i="1"/>
  <c r="X365" i="1"/>
  <c r="Y365" i="1" s="1"/>
  <c r="W357" i="1"/>
  <c r="P219" i="1"/>
  <c r="P229" i="1"/>
  <c r="P241" i="1"/>
  <c r="P247" i="1"/>
  <c r="P257" i="1"/>
  <c r="P269" i="1"/>
  <c r="P275" i="1"/>
  <c r="P277" i="1"/>
  <c r="T278" i="1"/>
  <c r="U277" i="1" s="1"/>
  <c r="P282" i="1"/>
  <c r="P284" i="1"/>
  <c r="L288" i="1"/>
  <c r="P287" i="1"/>
  <c r="X288" i="1"/>
  <c r="P288" i="1"/>
  <c r="T287" i="1"/>
  <c r="U287" i="1" s="1"/>
  <c r="T290" i="1"/>
  <c r="X289" i="1"/>
  <c r="P290" i="1"/>
  <c r="Q289" i="1" s="1"/>
  <c r="X290" i="1"/>
  <c r="T289" i="1"/>
  <c r="L292" i="1"/>
  <c r="P291" i="1"/>
  <c r="X292" i="1"/>
  <c r="Y291" i="1" s="1"/>
  <c r="P292" i="1"/>
  <c r="T291" i="1"/>
  <c r="U291" i="1" s="1"/>
  <c r="O294" i="1"/>
  <c r="O293" i="1"/>
  <c r="X302" i="1"/>
  <c r="Y301" i="1" s="1"/>
  <c r="T312" i="1"/>
  <c r="L312" i="1"/>
  <c r="X311" i="1"/>
  <c r="X312" i="1"/>
  <c r="P311" i="1"/>
  <c r="T324" i="1"/>
  <c r="L324" i="1"/>
  <c r="X324" i="1"/>
  <c r="P323" i="1"/>
  <c r="T330" i="1"/>
  <c r="L330" i="1"/>
  <c r="X329" i="1"/>
  <c r="X330" i="1"/>
  <c r="K339" i="1"/>
  <c r="L341" i="1"/>
  <c r="L348" i="1"/>
  <c r="P347" i="1"/>
  <c r="X348" i="1"/>
  <c r="Y347" i="1" s="1"/>
  <c r="P348" i="1"/>
  <c r="L347" i="1"/>
  <c r="T347" i="1"/>
  <c r="U347" i="1" s="1"/>
  <c r="P358" i="1"/>
  <c r="L362" i="1"/>
  <c r="P361" i="1"/>
  <c r="X362" i="1"/>
  <c r="Y361" i="1" s="1"/>
  <c r="P362" i="1"/>
  <c r="L361" i="1"/>
  <c r="T361" i="1"/>
  <c r="U361" i="1" s="1"/>
  <c r="P370" i="1"/>
  <c r="L370" i="1"/>
  <c r="T370" i="1"/>
  <c r="U369" i="1" s="1"/>
  <c r="T369" i="1"/>
  <c r="X370" i="1"/>
  <c r="X371" i="1"/>
  <c r="W367" i="1"/>
  <c r="X367" i="1" s="1"/>
  <c r="O385" i="1"/>
  <c r="P387" i="1"/>
  <c r="P281" i="1"/>
  <c r="T282" i="1"/>
  <c r="P285" i="1"/>
  <c r="L287" i="1"/>
  <c r="L289" i="1"/>
  <c r="M289" i="1" s="1"/>
  <c r="L291" i="1"/>
  <c r="L302" i="1"/>
  <c r="M301" i="1" s="1"/>
  <c r="T304" i="1"/>
  <c r="X303" i="1"/>
  <c r="P304" i="1"/>
  <c r="X304" i="1"/>
  <c r="T303" i="1"/>
  <c r="L306" i="1"/>
  <c r="P305" i="1"/>
  <c r="X306" i="1"/>
  <c r="Y305" i="1" s="1"/>
  <c r="P306" i="1"/>
  <c r="L305" i="1"/>
  <c r="T305" i="1"/>
  <c r="U305" i="1" s="1"/>
  <c r="W322" i="1"/>
  <c r="T351" i="1"/>
  <c r="P352" i="1"/>
  <c r="L356" i="1"/>
  <c r="P355" i="1"/>
  <c r="X356" i="1"/>
  <c r="Y355" i="1" s="1"/>
  <c r="P356" i="1"/>
  <c r="L355" i="1"/>
  <c r="T355" i="1"/>
  <c r="U355" i="1" s="1"/>
  <c r="S357" i="1"/>
  <c r="K357" i="1"/>
  <c r="L357" i="1" s="1"/>
  <c r="L359" i="1"/>
  <c r="S350" i="1"/>
  <c r="T368" i="1"/>
  <c r="T373" i="1"/>
  <c r="X399" i="1"/>
  <c r="W395" i="1"/>
  <c r="L428" i="1"/>
  <c r="P427" i="1"/>
  <c r="X428" i="1"/>
  <c r="T428" i="1"/>
  <c r="P428" i="1"/>
  <c r="L427" i="1"/>
  <c r="P278" i="1"/>
  <c r="L279" i="1"/>
  <c r="X284" i="1"/>
  <c r="Y283" i="1" s="1"/>
  <c r="K295" i="1"/>
  <c r="L297" i="1"/>
  <c r="L299" i="1"/>
  <c r="K311" i="1"/>
  <c r="L311" i="1" s="1"/>
  <c r="L313" i="1"/>
  <c r="L320" i="1"/>
  <c r="P319" i="1"/>
  <c r="X320" i="1"/>
  <c r="Y319" i="1" s="1"/>
  <c r="P320" i="1"/>
  <c r="L319" i="1"/>
  <c r="T319" i="1"/>
  <c r="K323" i="1"/>
  <c r="L325" i="1"/>
  <c r="K329" i="1"/>
  <c r="L329" i="1" s="1"/>
  <c r="L331" i="1"/>
  <c r="L338" i="1"/>
  <c r="P337" i="1"/>
  <c r="X338" i="1"/>
  <c r="Y337" i="1" s="1"/>
  <c r="P338" i="1"/>
  <c r="L337" i="1"/>
  <c r="T337" i="1"/>
  <c r="L344" i="1"/>
  <c r="P343" i="1"/>
  <c r="X344" i="1"/>
  <c r="Y343" i="1" s="1"/>
  <c r="P344" i="1"/>
  <c r="L343" i="1"/>
  <c r="T343" i="1"/>
  <c r="J349" i="1"/>
  <c r="L350" i="1" s="1"/>
  <c r="T352" i="1"/>
  <c r="L352" i="1"/>
  <c r="X352" i="1"/>
  <c r="P351" i="1"/>
  <c r="T358" i="1"/>
  <c r="L358" i="1"/>
  <c r="M357" i="1" s="1"/>
  <c r="X372" i="1"/>
  <c r="T372" i="1"/>
  <c r="P372" i="1"/>
  <c r="Q371" i="1" s="1"/>
  <c r="L371" i="1"/>
  <c r="L372" i="1"/>
  <c r="K378" i="1"/>
  <c r="T438" i="1"/>
  <c r="X437" i="1"/>
  <c r="P438" i="1"/>
  <c r="L438" i="1"/>
  <c r="X438" i="1"/>
  <c r="T437" i="1"/>
  <c r="T307" i="1"/>
  <c r="X308" i="1"/>
  <c r="T313" i="1"/>
  <c r="X314" i="1"/>
  <c r="T317" i="1"/>
  <c r="U317" i="1" s="1"/>
  <c r="X318" i="1"/>
  <c r="T325" i="1"/>
  <c r="X326" i="1"/>
  <c r="T331" i="1"/>
  <c r="U331" i="1" s="1"/>
  <c r="X332" i="1"/>
  <c r="T335" i="1"/>
  <c r="X336" i="1"/>
  <c r="T341" i="1"/>
  <c r="U341" i="1" s="1"/>
  <c r="X342" i="1"/>
  <c r="T345" i="1"/>
  <c r="X346" i="1"/>
  <c r="T353" i="1"/>
  <c r="X354" i="1"/>
  <c r="T359" i="1"/>
  <c r="X360" i="1"/>
  <c r="T363" i="1"/>
  <c r="P366" i="1"/>
  <c r="Q365" i="1" s="1"/>
  <c r="P368" i="1"/>
  <c r="P373" i="1"/>
  <c r="X376" i="1"/>
  <c r="L376" i="1"/>
  <c r="M375" i="1" s="1"/>
  <c r="P375" i="1"/>
  <c r="Q375" i="1" s="1"/>
  <c r="X375" i="1"/>
  <c r="E379" i="1"/>
  <c r="C377" i="1"/>
  <c r="O395" i="1"/>
  <c r="P397" i="1"/>
  <c r="X400" i="1"/>
  <c r="T400" i="1"/>
  <c r="L400" i="1"/>
  <c r="M399" i="1" s="1"/>
  <c r="P400" i="1"/>
  <c r="O413" i="1"/>
  <c r="P413" i="1" s="1"/>
  <c r="P415" i="1"/>
  <c r="X455" i="1"/>
  <c r="W451" i="1"/>
  <c r="X495" i="1"/>
  <c r="W491" i="1"/>
  <c r="T504" i="1"/>
  <c r="P504" i="1"/>
  <c r="L504" i="1"/>
  <c r="X504" i="1"/>
  <c r="T503" i="1"/>
  <c r="P308" i="1"/>
  <c r="Q307" i="1" s="1"/>
  <c r="P314" i="1"/>
  <c r="Q313" i="1" s="1"/>
  <c r="P318" i="1"/>
  <c r="Q317" i="1" s="1"/>
  <c r="P326" i="1"/>
  <c r="Q325" i="1" s="1"/>
  <c r="P332" i="1"/>
  <c r="Q331" i="1" s="1"/>
  <c r="P336" i="1"/>
  <c r="Q335" i="1" s="1"/>
  <c r="P342" i="1"/>
  <c r="Q341" i="1" s="1"/>
  <c r="P346" i="1"/>
  <c r="Q345" i="1" s="1"/>
  <c r="P354" i="1"/>
  <c r="P360" i="1"/>
  <c r="Q359" i="1" s="1"/>
  <c r="T364" i="1"/>
  <c r="U363" i="1" s="1"/>
  <c r="T367" i="1"/>
  <c r="L369" i="1"/>
  <c r="L373" i="1"/>
  <c r="T375" i="1"/>
  <c r="T376" i="1"/>
  <c r="K385" i="1"/>
  <c r="S385" i="1"/>
  <c r="T387" i="1"/>
  <c r="X390" i="1"/>
  <c r="Y389" i="1" s="1"/>
  <c r="T390" i="1"/>
  <c r="P390" i="1"/>
  <c r="P398" i="1"/>
  <c r="L398" i="1"/>
  <c r="X398" i="1"/>
  <c r="Y397" i="1" s="1"/>
  <c r="T398" i="1"/>
  <c r="T401" i="1"/>
  <c r="E407" i="1"/>
  <c r="C405" i="1"/>
  <c r="X417" i="1"/>
  <c r="W413" i="1"/>
  <c r="X307" i="1"/>
  <c r="X313" i="1"/>
  <c r="X317" i="1"/>
  <c r="X325" i="1"/>
  <c r="X331" i="1"/>
  <c r="X335" i="1"/>
  <c r="X341" i="1"/>
  <c r="X345" i="1"/>
  <c r="X353" i="1"/>
  <c r="X359" i="1"/>
  <c r="X363" i="1"/>
  <c r="X364" i="1"/>
  <c r="T365" i="1"/>
  <c r="U365" i="1" s="1"/>
  <c r="L366" i="1"/>
  <c r="X368" i="1"/>
  <c r="T371" i="1"/>
  <c r="P382" i="1"/>
  <c r="L382" i="1"/>
  <c r="M381" i="1" s="1"/>
  <c r="X381" i="1"/>
  <c r="X382" i="1"/>
  <c r="T381" i="1"/>
  <c r="U381" i="1" s="1"/>
  <c r="P388" i="1"/>
  <c r="Q387" i="1" s="1"/>
  <c r="L388" i="1"/>
  <c r="X388" i="1"/>
  <c r="T388" i="1"/>
  <c r="P392" i="1"/>
  <c r="L392" i="1"/>
  <c r="M391" i="1" s="1"/>
  <c r="T392" i="1"/>
  <c r="X391" i="1"/>
  <c r="X392" i="1"/>
  <c r="T391" i="1"/>
  <c r="P399" i="1"/>
  <c r="P402" i="1"/>
  <c r="L402" i="1"/>
  <c r="T402" i="1"/>
  <c r="X401" i="1"/>
  <c r="X402" i="1"/>
  <c r="S405" i="1"/>
  <c r="T426" i="1"/>
  <c r="X425" i="1"/>
  <c r="P426" i="1"/>
  <c r="L426" i="1"/>
  <c r="X426" i="1"/>
  <c r="T425" i="1"/>
  <c r="L440" i="1"/>
  <c r="P439" i="1"/>
  <c r="X440" i="1"/>
  <c r="T440" i="1"/>
  <c r="P440" i="1"/>
  <c r="L439" i="1"/>
  <c r="L387" i="1"/>
  <c r="T389" i="1"/>
  <c r="J395" i="1"/>
  <c r="T396" i="1" s="1"/>
  <c r="L397" i="1"/>
  <c r="T397" i="1"/>
  <c r="T399" i="1"/>
  <c r="L409" i="1"/>
  <c r="T411" i="1"/>
  <c r="T416" i="1"/>
  <c r="X415" i="1"/>
  <c r="Y415" i="1" s="1"/>
  <c r="P416" i="1"/>
  <c r="L416" i="1"/>
  <c r="T415" i="1"/>
  <c r="L418" i="1"/>
  <c r="M417" i="1" s="1"/>
  <c r="P417" i="1"/>
  <c r="Q417" i="1" s="1"/>
  <c r="X418" i="1"/>
  <c r="Y417" i="1" s="1"/>
  <c r="T418" i="1"/>
  <c r="O423" i="1"/>
  <c r="P425" i="1"/>
  <c r="X427" i="1"/>
  <c r="L429" i="1"/>
  <c r="T431" i="1"/>
  <c r="O435" i="1"/>
  <c r="P437" i="1"/>
  <c r="X439" i="1"/>
  <c r="X445" i="1"/>
  <c r="W441" i="1"/>
  <c r="X441" i="1" s="1"/>
  <c r="O451" i="1"/>
  <c r="P453" i="1"/>
  <c r="D461" i="1"/>
  <c r="O491" i="1"/>
  <c r="P493" i="1"/>
  <c r="P506" i="1"/>
  <c r="L506" i="1"/>
  <c r="X506" i="1"/>
  <c r="T506" i="1"/>
  <c r="L505" i="1"/>
  <c r="X568" i="1"/>
  <c r="T568" i="1"/>
  <c r="L568" i="1"/>
  <c r="P567" i="1"/>
  <c r="P568" i="1"/>
  <c r="L567" i="1"/>
  <c r="O379" i="1"/>
  <c r="P381" i="1"/>
  <c r="X384" i="1"/>
  <c r="T384" i="1"/>
  <c r="U383" i="1" s="1"/>
  <c r="P383" i="1"/>
  <c r="X383" i="1"/>
  <c r="P391" i="1"/>
  <c r="X394" i="1"/>
  <c r="T394" i="1"/>
  <c r="U393" i="1" s="1"/>
  <c r="P393" i="1"/>
  <c r="X393" i="1"/>
  <c r="P401" i="1"/>
  <c r="X404" i="1"/>
  <c r="T404" i="1"/>
  <c r="U403" i="1" s="1"/>
  <c r="P403" i="1"/>
  <c r="Q403" i="1" s="1"/>
  <c r="X403" i="1"/>
  <c r="O407" i="1"/>
  <c r="P409" i="1"/>
  <c r="X411" i="1"/>
  <c r="L415" i="1"/>
  <c r="T417" i="1"/>
  <c r="T420" i="1"/>
  <c r="X419" i="1"/>
  <c r="Y419" i="1" s="1"/>
  <c r="P420" i="1"/>
  <c r="Q419" i="1" s="1"/>
  <c r="L420" i="1"/>
  <c r="M419" i="1" s="1"/>
  <c r="T419" i="1"/>
  <c r="L422" i="1"/>
  <c r="M421" i="1" s="1"/>
  <c r="P421" i="1"/>
  <c r="Q421" i="1" s="1"/>
  <c r="X422" i="1"/>
  <c r="T422" i="1"/>
  <c r="U421" i="1" s="1"/>
  <c r="E423" i="1"/>
  <c r="J423" i="1" s="1"/>
  <c r="P429" i="1"/>
  <c r="X431" i="1"/>
  <c r="E435" i="1"/>
  <c r="S433" i="1"/>
  <c r="L468" i="1"/>
  <c r="P467" i="1"/>
  <c r="X468" i="1"/>
  <c r="T468" i="1"/>
  <c r="P468" i="1"/>
  <c r="L467" i="1"/>
  <c r="T486" i="1"/>
  <c r="X485" i="1"/>
  <c r="P486" i="1"/>
  <c r="L486" i="1"/>
  <c r="X486" i="1"/>
  <c r="T485" i="1"/>
  <c r="L511" i="1"/>
  <c r="K507" i="1"/>
  <c r="L401" i="1"/>
  <c r="T410" i="1"/>
  <c r="X409" i="1"/>
  <c r="Y409" i="1" s="1"/>
  <c r="P410" i="1"/>
  <c r="L410" i="1"/>
  <c r="T409" i="1"/>
  <c r="L412" i="1"/>
  <c r="M411" i="1" s="1"/>
  <c r="P411" i="1"/>
  <c r="X412" i="1"/>
  <c r="T412" i="1"/>
  <c r="P414" i="1"/>
  <c r="Q413" i="1" s="1"/>
  <c r="T413" i="1"/>
  <c r="U413" i="1" s="1"/>
  <c r="L425" i="1"/>
  <c r="T427" i="1"/>
  <c r="T430" i="1"/>
  <c r="X429" i="1"/>
  <c r="Y429" i="1" s="1"/>
  <c r="P430" i="1"/>
  <c r="L430" i="1"/>
  <c r="T429" i="1"/>
  <c r="L432" i="1"/>
  <c r="M431" i="1" s="1"/>
  <c r="P431" i="1"/>
  <c r="Q431" i="1" s="1"/>
  <c r="X432" i="1"/>
  <c r="Y431" i="1" s="1"/>
  <c r="T432" i="1"/>
  <c r="L437" i="1"/>
  <c r="T439" i="1"/>
  <c r="X442" i="1"/>
  <c r="W434" i="1"/>
  <c r="O441" i="1"/>
  <c r="P441" i="1" s="1"/>
  <c r="P443" i="1"/>
  <c r="J463" i="1"/>
  <c r="T466" i="1"/>
  <c r="X465" i="1"/>
  <c r="P466" i="1"/>
  <c r="L466" i="1"/>
  <c r="X466" i="1"/>
  <c r="T465" i="1"/>
  <c r="L488" i="1"/>
  <c r="P487" i="1"/>
  <c r="X488" i="1"/>
  <c r="T488" i="1"/>
  <c r="P488" i="1"/>
  <c r="L487" i="1"/>
  <c r="L528" i="1"/>
  <c r="P527" i="1"/>
  <c r="X528" i="1"/>
  <c r="T528" i="1"/>
  <c r="L527" i="1"/>
  <c r="P528" i="1"/>
  <c r="Q527" i="1" s="1"/>
  <c r="X527" i="1"/>
  <c r="P442" i="1"/>
  <c r="L446" i="1"/>
  <c r="M445" i="1" s="1"/>
  <c r="P445" i="1"/>
  <c r="X446" i="1"/>
  <c r="Y445" i="1" s="1"/>
  <c r="T448" i="1"/>
  <c r="X447" i="1"/>
  <c r="Y447" i="1" s="1"/>
  <c r="P448" i="1"/>
  <c r="Q447" i="1" s="1"/>
  <c r="L448" i="1"/>
  <c r="T447" i="1"/>
  <c r="L450" i="1"/>
  <c r="M449" i="1" s="1"/>
  <c r="P449" i="1"/>
  <c r="Q449" i="1" s="1"/>
  <c r="X450" i="1"/>
  <c r="Y449" i="1" s="1"/>
  <c r="T450" i="1"/>
  <c r="P457" i="1"/>
  <c r="L459" i="1"/>
  <c r="X459" i="1"/>
  <c r="K461" i="1"/>
  <c r="T467" i="1"/>
  <c r="J469" i="1"/>
  <c r="X470" i="1" s="1"/>
  <c r="W469" i="1"/>
  <c r="T472" i="1"/>
  <c r="X471" i="1"/>
  <c r="Y471" i="1" s="1"/>
  <c r="P472" i="1"/>
  <c r="L472" i="1"/>
  <c r="T471" i="1"/>
  <c r="L474" i="1"/>
  <c r="P473" i="1"/>
  <c r="Q473" i="1" s="1"/>
  <c r="X474" i="1"/>
  <c r="Y473" i="1" s="1"/>
  <c r="T474" i="1"/>
  <c r="X480" i="1"/>
  <c r="O479" i="1"/>
  <c r="P479" i="1" s="1"/>
  <c r="P481" i="1"/>
  <c r="L483" i="1"/>
  <c r="X483" i="1"/>
  <c r="L485" i="1"/>
  <c r="T487" i="1"/>
  <c r="D489" i="1"/>
  <c r="X498" i="1"/>
  <c r="O497" i="1"/>
  <c r="P497" i="1" s="1"/>
  <c r="P499" i="1"/>
  <c r="L501" i="1"/>
  <c r="X501" i="1"/>
  <c r="L503" i="1"/>
  <c r="X503" i="1"/>
  <c r="T505" i="1"/>
  <c r="O519" i="1"/>
  <c r="P523" i="1"/>
  <c r="P529" i="1"/>
  <c r="L539" i="1"/>
  <c r="K535" i="1"/>
  <c r="K441" i="1"/>
  <c r="T444" i="1"/>
  <c r="U443" i="1" s="1"/>
  <c r="X443" i="1"/>
  <c r="P444" i="1"/>
  <c r="P446" i="1"/>
  <c r="Q445" i="1" s="1"/>
  <c r="L447" i="1"/>
  <c r="T449" i="1"/>
  <c r="J451" i="1"/>
  <c r="X452" i="1" s="1"/>
  <c r="T454" i="1"/>
  <c r="X453" i="1"/>
  <c r="Y453" i="1" s="1"/>
  <c r="P454" i="1"/>
  <c r="L454" i="1"/>
  <c r="T453" i="1"/>
  <c r="L456" i="1"/>
  <c r="M455" i="1" s="1"/>
  <c r="P455" i="1"/>
  <c r="Q455" i="1" s="1"/>
  <c r="X456" i="1"/>
  <c r="T456" i="1"/>
  <c r="X464" i="1"/>
  <c r="O463" i="1"/>
  <c r="P465" i="1"/>
  <c r="X467" i="1"/>
  <c r="T473" i="1"/>
  <c r="T476" i="1"/>
  <c r="X475" i="1"/>
  <c r="Y475" i="1" s="1"/>
  <c r="P476" i="1"/>
  <c r="Q475" i="1" s="1"/>
  <c r="L476" i="1"/>
  <c r="M475" i="1" s="1"/>
  <c r="T475" i="1"/>
  <c r="L478" i="1"/>
  <c r="M477" i="1" s="1"/>
  <c r="P477" i="1"/>
  <c r="Q477" i="1" s="1"/>
  <c r="X478" i="1"/>
  <c r="Y477" i="1" s="1"/>
  <c r="T478" i="1"/>
  <c r="U477" i="1" s="1"/>
  <c r="P480" i="1"/>
  <c r="Q479" i="1" s="1"/>
  <c r="P485" i="1"/>
  <c r="X487" i="1"/>
  <c r="J491" i="1"/>
  <c r="E489" i="1"/>
  <c r="T494" i="1"/>
  <c r="X493" i="1"/>
  <c r="Y493" i="1" s="1"/>
  <c r="P494" i="1"/>
  <c r="Q493" i="1" s="1"/>
  <c r="L494" i="1"/>
  <c r="T493" i="1"/>
  <c r="L496" i="1"/>
  <c r="M495" i="1" s="1"/>
  <c r="P495" i="1"/>
  <c r="Q495" i="1" s="1"/>
  <c r="X496" i="1"/>
  <c r="Y495" i="1" s="1"/>
  <c r="T496" i="1"/>
  <c r="U495" i="1" s="1"/>
  <c r="T497" i="1"/>
  <c r="P498" i="1"/>
  <c r="P501" i="1"/>
  <c r="Q501" i="1" s="1"/>
  <c r="P503" i="1"/>
  <c r="X505" i="1"/>
  <c r="J525" i="1"/>
  <c r="T547" i="1"/>
  <c r="T441" i="1"/>
  <c r="T458" i="1"/>
  <c r="X457" i="1"/>
  <c r="Y457" i="1" s="1"/>
  <c r="P458" i="1"/>
  <c r="Q457" i="1" s="1"/>
  <c r="L458" i="1"/>
  <c r="M457" i="1" s="1"/>
  <c r="T457" i="1"/>
  <c r="L460" i="1"/>
  <c r="P459" i="1"/>
  <c r="Q459" i="1" s="1"/>
  <c r="X460" i="1"/>
  <c r="T460" i="1"/>
  <c r="U459" i="1" s="1"/>
  <c r="T463" i="1"/>
  <c r="O469" i="1"/>
  <c r="P471" i="1"/>
  <c r="X479" i="1"/>
  <c r="T482" i="1"/>
  <c r="X481" i="1"/>
  <c r="Y481" i="1" s="1"/>
  <c r="P482" i="1"/>
  <c r="L482" i="1"/>
  <c r="T481" i="1"/>
  <c r="L484" i="1"/>
  <c r="P483" i="1"/>
  <c r="Q483" i="1" s="1"/>
  <c r="X484" i="1"/>
  <c r="Y483" i="1" s="1"/>
  <c r="T484" i="1"/>
  <c r="U483" i="1" s="1"/>
  <c r="X497" i="1"/>
  <c r="T500" i="1"/>
  <c r="P500" i="1"/>
  <c r="Q499" i="1" s="1"/>
  <c r="L500" i="1"/>
  <c r="T499" i="1"/>
  <c r="L502" i="1"/>
  <c r="X502" i="1"/>
  <c r="Y501" i="1" s="1"/>
  <c r="T502" i="1"/>
  <c r="U501" i="1" s="1"/>
  <c r="P505" i="1"/>
  <c r="S490" i="1"/>
  <c r="K518" i="1"/>
  <c r="S519" i="1"/>
  <c r="T521" i="1"/>
  <c r="U521" i="1" s="1"/>
  <c r="T530" i="1"/>
  <c r="X529" i="1"/>
  <c r="P530" i="1"/>
  <c r="X530" i="1"/>
  <c r="L530" i="1"/>
  <c r="M529" i="1" s="1"/>
  <c r="T529" i="1"/>
  <c r="S507" i="1"/>
  <c r="T509" i="1"/>
  <c r="U509" i="1" s="1"/>
  <c r="J519" i="1"/>
  <c r="X519" i="1" s="1"/>
  <c r="L529" i="1"/>
  <c r="P598" i="1"/>
  <c r="L598" i="1"/>
  <c r="T598" i="1"/>
  <c r="X598" i="1"/>
  <c r="T597" i="1"/>
  <c r="L453" i="1"/>
  <c r="L465" i="1"/>
  <c r="L471" i="1"/>
  <c r="L481" i="1"/>
  <c r="L493" i="1"/>
  <c r="L499" i="1"/>
  <c r="L514" i="1"/>
  <c r="M513" i="1" s="1"/>
  <c r="P513" i="1"/>
  <c r="X514" i="1"/>
  <c r="Y513" i="1" s="1"/>
  <c r="T516" i="1"/>
  <c r="X515" i="1"/>
  <c r="Y515" i="1" s="1"/>
  <c r="P516" i="1"/>
  <c r="Q515" i="1" s="1"/>
  <c r="L522" i="1"/>
  <c r="M521" i="1" s="1"/>
  <c r="P521" i="1"/>
  <c r="X522" i="1"/>
  <c r="X521" i="1"/>
  <c r="T524" i="1"/>
  <c r="X523" i="1"/>
  <c r="Y523" i="1" s="1"/>
  <c r="P524" i="1"/>
  <c r="Q523" i="1" s="1"/>
  <c r="L526" i="1"/>
  <c r="S525" i="1"/>
  <c r="T527" i="1"/>
  <c r="K547" i="1"/>
  <c r="L549" i="1"/>
  <c r="L510" i="1"/>
  <c r="M509" i="1" s="1"/>
  <c r="P509" i="1"/>
  <c r="Q509" i="1" s="1"/>
  <c r="X510" i="1"/>
  <c r="X509" i="1"/>
  <c r="T512" i="1"/>
  <c r="U511" i="1" s="1"/>
  <c r="X511" i="1"/>
  <c r="P512" i="1"/>
  <c r="Q511" i="1" s="1"/>
  <c r="P514" i="1"/>
  <c r="L515" i="1"/>
  <c r="T515" i="1"/>
  <c r="L516" i="1"/>
  <c r="P522" i="1"/>
  <c r="Q521" i="1" s="1"/>
  <c r="L523" i="1"/>
  <c r="T523" i="1"/>
  <c r="L524" i="1"/>
  <c r="W525" i="1"/>
  <c r="L532" i="1"/>
  <c r="M531" i="1" s="1"/>
  <c r="P531" i="1"/>
  <c r="Q531" i="1" s="1"/>
  <c r="X532" i="1"/>
  <c r="Y531" i="1" s="1"/>
  <c r="T534" i="1"/>
  <c r="U533" i="1" s="1"/>
  <c r="X533" i="1"/>
  <c r="P534" i="1"/>
  <c r="Q533" i="1" s="1"/>
  <c r="X538" i="1"/>
  <c r="L538" i="1"/>
  <c r="X537" i="1"/>
  <c r="L537" i="1"/>
  <c r="T538" i="1"/>
  <c r="P537" i="1"/>
  <c r="Q537" i="1" s="1"/>
  <c r="P548" i="1"/>
  <c r="X548" i="1"/>
  <c r="P547" i="1"/>
  <c r="T548" i="1"/>
  <c r="X542" i="1"/>
  <c r="Y541" i="1" s="1"/>
  <c r="T542" i="1"/>
  <c r="P543" i="1"/>
  <c r="L548" i="1"/>
  <c r="T549" i="1"/>
  <c r="L556" i="1"/>
  <c r="P555" i="1"/>
  <c r="Q555" i="1" s="1"/>
  <c r="X556" i="1"/>
  <c r="T556" i="1"/>
  <c r="U555" i="1" s="1"/>
  <c r="L540" i="1"/>
  <c r="P544" i="1"/>
  <c r="L544" i="1"/>
  <c r="M543" i="1" s="1"/>
  <c r="P551" i="1"/>
  <c r="T558" i="1"/>
  <c r="X557" i="1"/>
  <c r="Y557" i="1" s="1"/>
  <c r="P558" i="1"/>
  <c r="Q557" i="1" s="1"/>
  <c r="L558" i="1"/>
  <c r="M557" i="1" s="1"/>
  <c r="T557" i="1"/>
  <c r="P560" i="1"/>
  <c r="Q559" i="1" s="1"/>
  <c r="T560" i="1"/>
  <c r="P559" i="1"/>
  <c r="L560" i="1"/>
  <c r="M559" i="1" s="1"/>
  <c r="S553" i="1"/>
  <c r="T553" i="1" s="1"/>
  <c r="T559" i="1"/>
  <c r="P566" i="1"/>
  <c r="L566" i="1"/>
  <c r="T566" i="1"/>
  <c r="U565" i="1" s="1"/>
  <c r="X565" i="1"/>
  <c r="X566" i="1"/>
  <c r="T565" i="1"/>
  <c r="E581" i="1"/>
  <c r="J581" i="1" s="1"/>
  <c r="T581" i="1" s="1"/>
  <c r="D573" i="1"/>
  <c r="X600" i="1"/>
  <c r="T600" i="1"/>
  <c r="L600" i="1"/>
  <c r="M599" i="1" s="1"/>
  <c r="P600" i="1"/>
  <c r="L599" i="1"/>
  <c r="T537" i="1"/>
  <c r="P539" i="1"/>
  <c r="T540" i="1"/>
  <c r="X550" i="1"/>
  <c r="T550" i="1"/>
  <c r="P549" i="1"/>
  <c r="Q549" i="1" s="1"/>
  <c r="W547" i="1"/>
  <c r="X549" i="1"/>
  <c r="T552" i="1"/>
  <c r="U551" i="1" s="1"/>
  <c r="X551" i="1"/>
  <c r="P552" i="1"/>
  <c r="L552" i="1"/>
  <c r="M551" i="1" s="1"/>
  <c r="X552" i="1"/>
  <c r="L554" i="1"/>
  <c r="W553" i="1"/>
  <c r="X555" i="1"/>
  <c r="E563" i="1"/>
  <c r="P562" i="1"/>
  <c r="Q561" i="1" s="1"/>
  <c r="L565" i="1"/>
  <c r="T567" i="1"/>
  <c r="P570" i="1"/>
  <c r="L570" i="1"/>
  <c r="T570" i="1"/>
  <c r="X569" i="1"/>
  <c r="Y569" i="1" s="1"/>
  <c r="T569" i="1"/>
  <c r="X572" i="1"/>
  <c r="Y571" i="1" s="1"/>
  <c r="T572" i="1"/>
  <c r="L572" i="1"/>
  <c r="P571" i="1"/>
  <c r="Q571" i="1" s="1"/>
  <c r="J575" i="1"/>
  <c r="P576" i="1" s="1"/>
  <c r="O575" i="1"/>
  <c r="P577" i="1"/>
  <c r="L579" i="1"/>
  <c r="X579" i="1"/>
  <c r="W581" i="1"/>
  <c r="P584" i="1"/>
  <c r="L584" i="1"/>
  <c r="T584" i="1"/>
  <c r="T583" i="1"/>
  <c r="X586" i="1"/>
  <c r="Y585" i="1" s="1"/>
  <c r="T586" i="1"/>
  <c r="L586" i="1"/>
  <c r="M585" i="1" s="1"/>
  <c r="P585" i="1"/>
  <c r="Q585" i="1" s="1"/>
  <c r="X592" i="1"/>
  <c r="O591" i="1"/>
  <c r="P591" i="1" s="1"/>
  <c r="P593" i="1"/>
  <c r="L595" i="1"/>
  <c r="X595" i="1"/>
  <c r="L597" i="1"/>
  <c r="X597" i="1"/>
  <c r="T599" i="1"/>
  <c r="P561" i="1"/>
  <c r="T562" i="1"/>
  <c r="U561" i="1" s="1"/>
  <c r="O563" i="1"/>
  <c r="P565" i="1"/>
  <c r="X567" i="1"/>
  <c r="L569" i="1"/>
  <c r="T571" i="1"/>
  <c r="L583" i="1"/>
  <c r="X583" i="1"/>
  <c r="Y583" i="1" s="1"/>
  <c r="T585" i="1"/>
  <c r="P588" i="1"/>
  <c r="Q587" i="1" s="1"/>
  <c r="L588" i="1"/>
  <c r="M587" i="1" s="1"/>
  <c r="T588" i="1"/>
  <c r="T587" i="1"/>
  <c r="X590" i="1"/>
  <c r="Y589" i="1" s="1"/>
  <c r="T590" i="1"/>
  <c r="U589" i="1" s="1"/>
  <c r="L590" i="1"/>
  <c r="M589" i="1" s="1"/>
  <c r="P589" i="1"/>
  <c r="Q589" i="1" s="1"/>
  <c r="T591" i="1"/>
  <c r="P592" i="1"/>
  <c r="P595" i="1"/>
  <c r="Q595" i="1" s="1"/>
  <c r="P597" i="1"/>
  <c r="X599" i="1"/>
  <c r="P578" i="1"/>
  <c r="L578" i="1"/>
  <c r="M577" i="1" s="1"/>
  <c r="T578" i="1"/>
  <c r="X577" i="1"/>
  <c r="Y577" i="1" s="1"/>
  <c r="T577" i="1"/>
  <c r="X580" i="1"/>
  <c r="T580" i="1"/>
  <c r="U579" i="1" s="1"/>
  <c r="L580" i="1"/>
  <c r="P579" i="1"/>
  <c r="Q579" i="1" s="1"/>
  <c r="O581" i="1"/>
  <c r="P583" i="1"/>
  <c r="X591" i="1"/>
  <c r="P594" i="1"/>
  <c r="L594" i="1"/>
  <c r="M593" i="1" s="1"/>
  <c r="T594" i="1"/>
  <c r="T593" i="1"/>
  <c r="X596" i="1"/>
  <c r="T596" i="1"/>
  <c r="U595" i="1" s="1"/>
  <c r="L596" i="1"/>
  <c r="P599" i="1"/>
  <c r="K591" i="1"/>
  <c r="Y65" i="1" l="1"/>
  <c r="S153" i="1"/>
  <c r="J339" i="1"/>
  <c r="E321" i="1"/>
  <c r="T99" i="1"/>
  <c r="L100" i="1"/>
  <c r="P100" i="1"/>
  <c r="Q99" i="1" s="1"/>
  <c r="J97" i="1"/>
  <c r="P97" i="1" s="1"/>
  <c r="X99" i="1"/>
  <c r="X100" i="1"/>
  <c r="J59" i="1"/>
  <c r="E41" i="1"/>
  <c r="P508" i="1"/>
  <c r="L508" i="1"/>
  <c r="X507" i="1"/>
  <c r="X508" i="1"/>
  <c r="T508" i="1"/>
  <c r="Q303" i="1"/>
  <c r="U281" i="1"/>
  <c r="Y229" i="1"/>
  <c r="T100" i="1"/>
  <c r="P59" i="1"/>
  <c r="J535" i="1"/>
  <c r="E517" i="1"/>
  <c r="X463" i="1"/>
  <c r="P464" i="1"/>
  <c r="P99" i="1"/>
  <c r="M85" i="1"/>
  <c r="P507" i="1"/>
  <c r="P554" i="1"/>
  <c r="P553" i="1"/>
  <c r="T554" i="1"/>
  <c r="L553" i="1"/>
  <c r="M553" i="1" s="1"/>
  <c r="X554" i="1"/>
  <c r="X385" i="1"/>
  <c r="O349" i="1"/>
  <c r="P349" i="1" s="1"/>
  <c r="P367" i="1"/>
  <c r="P199" i="1"/>
  <c r="Q199" i="1" s="1"/>
  <c r="T200" i="1"/>
  <c r="L200" i="1"/>
  <c r="T199" i="1"/>
  <c r="X200" i="1"/>
  <c r="T143" i="1"/>
  <c r="S125" i="1"/>
  <c r="P217" i="1"/>
  <c r="T218" i="1"/>
  <c r="E97" i="1"/>
  <c r="J161" i="1"/>
  <c r="T161" i="1" s="1"/>
  <c r="E153" i="1"/>
  <c r="X134" i="1"/>
  <c r="P133" i="1"/>
  <c r="T133" i="1"/>
  <c r="X133" i="1"/>
  <c r="T134" i="1"/>
  <c r="L134" i="1"/>
  <c r="M133" i="1" s="1"/>
  <c r="J125" i="1"/>
  <c r="P125" i="1" s="1"/>
  <c r="P171" i="1"/>
  <c r="Q171" i="1" s="1"/>
  <c r="L172" i="1"/>
  <c r="T172" i="1"/>
  <c r="U171" i="1" s="1"/>
  <c r="X171" i="1"/>
  <c r="X172" i="1"/>
  <c r="X66" i="1"/>
  <c r="L65" i="1"/>
  <c r="M65" i="1" s="1"/>
  <c r="L66" i="1"/>
  <c r="P65" i="1"/>
  <c r="Q65" i="1" s="1"/>
  <c r="T66" i="1"/>
  <c r="T189" i="1"/>
  <c r="U189" i="1" s="1"/>
  <c r="L190" i="1"/>
  <c r="P190" i="1"/>
  <c r="T190" i="1"/>
  <c r="X190" i="1"/>
  <c r="Y189" i="1" s="1"/>
  <c r="Q569" i="1"/>
  <c r="U455" i="1"/>
  <c r="Y387" i="1"/>
  <c r="U343" i="1"/>
  <c r="U319" i="1"/>
  <c r="W377" i="1"/>
  <c r="Y257" i="1"/>
  <c r="Y243" i="1"/>
  <c r="U299" i="1"/>
  <c r="X189" i="1"/>
  <c r="U169" i="1"/>
  <c r="M169" i="1"/>
  <c r="M571" i="1"/>
  <c r="T491" i="1"/>
  <c r="M473" i="1"/>
  <c r="L507" i="1"/>
  <c r="Y421" i="1"/>
  <c r="Q383" i="1"/>
  <c r="Q389" i="1"/>
  <c r="Q277" i="1"/>
  <c r="Y369" i="1"/>
  <c r="Q369" i="1"/>
  <c r="P329" i="1"/>
  <c r="Q329" i="1" s="1"/>
  <c r="U329" i="1"/>
  <c r="Y287" i="1"/>
  <c r="M269" i="1"/>
  <c r="P245" i="1"/>
  <c r="Y235" i="1"/>
  <c r="Q233" i="1"/>
  <c r="Y231" i="1"/>
  <c r="M229" i="1"/>
  <c r="U275" i="1"/>
  <c r="X106" i="1"/>
  <c r="X87" i="1"/>
  <c r="U251" i="1"/>
  <c r="M159" i="1"/>
  <c r="M63" i="1"/>
  <c r="T171" i="1"/>
  <c r="P88" i="1"/>
  <c r="Q87" i="1" s="1"/>
  <c r="W321" i="1"/>
  <c r="L144" i="1"/>
  <c r="W97" i="1"/>
  <c r="Q61" i="1"/>
  <c r="S573" i="1"/>
  <c r="P189" i="1"/>
  <c r="Q151" i="1"/>
  <c r="Y57" i="1"/>
  <c r="M57" i="1"/>
  <c r="Q81" i="1"/>
  <c r="U177" i="1"/>
  <c r="X553" i="1"/>
  <c r="Y553" i="1" s="1"/>
  <c r="U539" i="1"/>
  <c r="M555" i="1"/>
  <c r="U541" i="1"/>
  <c r="Q453" i="1"/>
  <c r="U431" i="1"/>
  <c r="M365" i="1"/>
  <c r="Q353" i="1"/>
  <c r="Y371" i="1"/>
  <c r="Q271" i="1"/>
  <c r="M257" i="1"/>
  <c r="Y241" i="1"/>
  <c r="Y215" i="1"/>
  <c r="Y299" i="1"/>
  <c r="Y275" i="1"/>
  <c r="M141" i="1"/>
  <c r="Q135" i="1"/>
  <c r="Y127" i="1"/>
  <c r="Y111" i="1"/>
  <c r="Y179" i="1"/>
  <c r="Y123" i="1"/>
  <c r="D13" i="1"/>
  <c r="U143" i="1"/>
  <c r="L133" i="1"/>
  <c r="Y131" i="1"/>
  <c r="Y129" i="1"/>
  <c r="L128" i="1"/>
  <c r="T88" i="1"/>
  <c r="M67" i="1"/>
  <c r="T87" i="1"/>
  <c r="Y63" i="1"/>
  <c r="S461" i="1"/>
  <c r="M363" i="1"/>
  <c r="O265" i="1"/>
  <c r="X414" i="1"/>
  <c r="P283" i="1"/>
  <c r="W237" i="1"/>
  <c r="Q283" i="1"/>
  <c r="L189" i="1"/>
  <c r="X25" i="1"/>
  <c r="Q67" i="1"/>
  <c r="M207" i="1"/>
  <c r="P161" i="1"/>
  <c r="P295" i="1"/>
  <c r="X296" i="1"/>
  <c r="Y295" i="1" s="1"/>
  <c r="L296" i="1"/>
  <c r="T296" i="1"/>
  <c r="J293" i="1"/>
  <c r="P293" i="1" s="1"/>
  <c r="P296" i="1"/>
  <c r="X295" i="1"/>
  <c r="Y509" i="1"/>
  <c r="Q547" i="1"/>
  <c r="Q481" i="1"/>
  <c r="X525" i="1"/>
  <c r="Q529" i="1"/>
  <c r="Y459" i="1"/>
  <c r="Y455" i="1"/>
  <c r="Y367" i="1"/>
  <c r="Y399" i="1"/>
  <c r="Y375" i="1"/>
  <c r="Y353" i="1"/>
  <c r="U271" i="1"/>
  <c r="M241" i="1"/>
  <c r="U235" i="1"/>
  <c r="M233" i="1"/>
  <c r="U231" i="1"/>
  <c r="Q255" i="1"/>
  <c r="U195" i="1"/>
  <c r="U191" i="1"/>
  <c r="U145" i="1"/>
  <c r="T78" i="1"/>
  <c r="P357" i="1"/>
  <c r="Q357" i="1" s="1"/>
  <c r="L28" i="1"/>
  <c r="M27" i="1" s="1"/>
  <c r="Y393" i="1"/>
  <c r="Y391" i="1"/>
  <c r="U389" i="1"/>
  <c r="M403" i="1"/>
  <c r="M89" i="1"/>
  <c r="M81" i="1"/>
  <c r="Q53" i="1"/>
  <c r="Y411" i="1"/>
  <c r="Q141" i="1"/>
  <c r="Y157" i="1"/>
  <c r="Y47" i="1"/>
  <c r="Y137" i="1"/>
  <c r="Y51" i="1"/>
  <c r="T43" i="1"/>
  <c r="Q37" i="3"/>
  <c r="P16" i="3"/>
  <c r="Y435" i="3"/>
  <c r="U93" i="1"/>
  <c r="Y149" i="1"/>
  <c r="M237" i="6"/>
  <c r="M295" i="6"/>
  <c r="Y207" i="1"/>
  <c r="M151" i="1"/>
  <c r="Q51" i="1"/>
  <c r="Q75" i="1"/>
  <c r="U55" i="1"/>
  <c r="Q47" i="1"/>
  <c r="U137" i="1"/>
  <c r="U79" i="1"/>
  <c r="U89" i="1"/>
  <c r="Y441" i="1"/>
  <c r="Y247" i="1"/>
  <c r="Y143" i="1"/>
  <c r="Y181" i="4"/>
  <c r="U301" i="1"/>
  <c r="U151" i="1"/>
  <c r="Y93" i="1"/>
  <c r="U83" i="1"/>
  <c r="M83" i="1"/>
  <c r="M51" i="1"/>
  <c r="Y81" i="1"/>
  <c r="U75" i="1"/>
  <c r="Y55" i="1"/>
  <c r="M55" i="1"/>
  <c r="M47" i="1"/>
  <c r="M137" i="1"/>
  <c r="Y109" i="1"/>
  <c r="P581" i="1"/>
  <c r="Q429" i="1"/>
  <c r="M409" i="1"/>
  <c r="Q347" i="1"/>
  <c r="Q291" i="1"/>
  <c r="Q309" i="1"/>
  <c r="Q285" i="1"/>
  <c r="Y139" i="1"/>
  <c r="Q85" i="1"/>
  <c r="Q147" i="1"/>
  <c r="Y73" i="1"/>
  <c r="U127" i="1"/>
  <c r="Y599" i="1"/>
  <c r="Y595" i="1"/>
  <c r="Q593" i="1"/>
  <c r="Q577" i="1"/>
  <c r="Q337" i="1"/>
  <c r="Q361" i="1"/>
  <c r="Y323" i="1"/>
  <c r="Y289" i="1"/>
  <c r="T274" i="1"/>
  <c r="M255" i="1"/>
  <c r="Y373" i="1"/>
  <c r="U327" i="1"/>
  <c r="Q299" i="1"/>
  <c r="Q169" i="1"/>
  <c r="Y155" i="1"/>
  <c r="Y171" i="1"/>
  <c r="Y145" i="1"/>
  <c r="Q131" i="1"/>
  <c r="Q103" i="1"/>
  <c r="P35" i="1"/>
  <c r="Y67" i="1"/>
  <c r="M45" i="1"/>
  <c r="M93" i="1"/>
  <c r="M75" i="1"/>
  <c r="U53" i="1"/>
  <c r="M109" i="1"/>
  <c r="O14" i="1"/>
  <c r="Y41" i="6"/>
  <c r="U133" i="1"/>
  <c r="S14" i="1"/>
  <c r="Y87" i="1"/>
  <c r="Y133" i="1"/>
  <c r="W14" i="1"/>
  <c r="Q133" i="1"/>
  <c r="Q49" i="1"/>
  <c r="U585" i="1"/>
  <c r="M579" i="1"/>
  <c r="Q591" i="1"/>
  <c r="U547" i="1"/>
  <c r="M537" i="1"/>
  <c r="M483" i="1"/>
  <c r="Y507" i="1"/>
  <c r="Q471" i="1"/>
  <c r="U487" i="1"/>
  <c r="Q415" i="1"/>
  <c r="Q399" i="1"/>
  <c r="Y331" i="1"/>
  <c r="Y307" i="1"/>
  <c r="T350" i="1"/>
  <c r="Q223" i="1"/>
  <c r="Y167" i="1"/>
  <c r="U135" i="1"/>
  <c r="Y107" i="1"/>
  <c r="Q179" i="1"/>
  <c r="Y177" i="1"/>
  <c r="Q123" i="1"/>
  <c r="Q119" i="1"/>
  <c r="M95" i="1"/>
  <c r="Q127" i="1"/>
  <c r="Q73" i="1"/>
  <c r="Q145" i="1"/>
  <c r="Q315" i="1"/>
  <c r="Y101" i="1"/>
  <c r="U61" i="1"/>
  <c r="Q149" i="1"/>
  <c r="Q91" i="1"/>
  <c r="T36" i="1"/>
  <c r="Q321" i="3"/>
  <c r="P377" i="4"/>
  <c r="Q545" i="4"/>
  <c r="U379" i="4"/>
  <c r="Q31" i="4"/>
  <c r="Y321" i="4"/>
  <c r="U321" i="4"/>
  <c r="U351" i="4"/>
  <c r="M321" i="5"/>
  <c r="U181" i="6"/>
  <c r="U59" i="6"/>
  <c r="U265" i="6"/>
  <c r="Y27" i="6"/>
  <c r="M17" i="6"/>
  <c r="M143" i="1"/>
  <c r="X575" i="1"/>
  <c r="U583" i="1"/>
  <c r="X576" i="1"/>
  <c r="U569" i="1"/>
  <c r="Q551" i="1"/>
  <c r="Q599" i="1"/>
  <c r="U553" i="1"/>
  <c r="M539" i="1"/>
  <c r="T525" i="1"/>
  <c r="M499" i="1"/>
  <c r="Q443" i="1"/>
  <c r="Y487" i="1"/>
  <c r="Q409" i="1"/>
  <c r="T395" i="1"/>
  <c r="U395" i="1" s="1"/>
  <c r="U387" i="1"/>
  <c r="U375" i="1"/>
  <c r="Y255" i="1"/>
  <c r="Y223" i="1"/>
  <c r="Y135" i="1"/>
  <c r="Q113" i="1"/>
  <c r="U111" i="1"/>
  <c r="Y99" i="1"/>
  <c r="Y173" i="1"/>
  <c r="Q95" i="1"/>
  <c r="Y219" i="1"/>
  <c r="Q197" i="1"/>
  <c r="M145" i="1"/>
  <c r="M121" i="1"/>
  <c r="Y115" i="1"/>
  <c r="U91" i="1"/>
  <c r="U221" i="1"/>
  <c r="Y121" i="1"/>
  <c r="L105" i="1"/>
  <c r="M105" i="1" s="1"/>
  <c r="Q175" i="1"/>
  <c r="Y91" i="1"/>
  <c r="T35" i="1"/>
  <c r="L36" i="1"/>
  <c r="U321" i="3"/>
  <c r="Q209" i="4"/>
  <c r="Q517" i="5"/>
  <c r="M433" i="6"/>
  <c r="U433" i="6"/>
  <c r="U295" i="6"/>
  <c r="M127" i="6"/>
  <c r="Y539" i="1"/>
  <c r="U39" i="6"/>
  <c r="U85" i="1"/>
  <c r="W293" i="1"/>
  <c r="X293" i="1" s="1"/>
  <c r="U73" i="1"/>
  <c r="U139" i="1"/>
  <c r="M147" i="1"/>
  <c r="Q121" i="1"/>
  <c r="U129" i="1"/>
  <c r="U149" i="1"/>
  <c r="U13" i="7"/>
  <c r="U99" i="1"/>
  <c r="U141" i="1"/>
  <c r="U587" i="1"/>
  <c r="U549" i="1"/>
  <c r="M501" i="1"/>
  <c r="Q487" i="1"/>
  <c r="M487" i="1"/>
  <c r="M429" i="1"/>
  <c r="Q467" i="1"/>
  <c r="M467" i="1"/>
  <c r="M567" i="1"/>
  <c r="U505" i="1"/>
  <c r="Y439" i="1"/>
  <c r="Y425" i="1"/>
  <c r="U425" i="1"/>
  <c r="U401" i="1"/>
  <c r="M387" i="1"/>
  <c r="Y437" i="1"/>
  <c r="U437" i="1"/>
  <c r="Q427" i="1"/>
  <c r="M427" i="1"/>
  <c r="U107" i="1"/>
  <c r="M123" i="1"/>
  <c r="M119" i="1"/>
  <c r="M149" i="1"/>
  <c r="U101" i="1"/>
  <c r="U65" i="1"/>
  <c r="M91" i="1"/>
  <c r="T105" i="1"/>
  <c r="U105" i="1" s="1"/>
  <c r="U63" i="1"/>
  <c r="Q349" i="3"/>
  <c r="M33" i="3"/>
  <c r="U113" i="1"/>
  <c r="M61" i="1"/>
  <c r="M37" i="3"/>
  <c r="T31" i="6"/>
  <c r="Q153" i="6"/>
  <c r="M77" i="6"/>
  <c r="Q27" i="6"/>
  <c r="Y17" i="6"/>
  <c r="U33" i="6"/>
  <c r="Q433" i="6"/>
  <c r="Y295" i="6"/>
  <c r="Y33" i="6"/>
  <c r="M39" i="6"/>
  <c r="M25" i="6"/>
  <c r="Y25" i="6"/>
  <c r="Y127" i="5"/>
  <c r="X21" i="5"/>
  <c r="T181" i="5"/>
  <c r="Y469" i="5"/>
  <c r="U155" i="5"/>
  <c r="T461" i="5"/>
  <c r="M349" i="5"/>
  <c r="Y321" i="5"/>
  <c r="L31" i="5"/>
  <c r="Y239" i="5"/>
  <c r="T377" i="5"/>
  <c r="Y433" i="5"/>
  <c r="X237" i="5"/>
  <c r="U321" i="5"/>
  <c r="U265" i="5"/>
  <c r="P237" i="5"/>
  <c r="L237" i="5"/>
  <c r="Q239" i="5"/>
  <c r="M183" i="5"/>
  <c r="Q23" i="5"/>
  <c r="Y489" i="5"/>
  <c r="T21" i="5"/>
  <c r="U43" i="5"/>
  <c r="M379" i="5"/>
  <c r="X97" i="5"/>
  <c r="L97" i="5"/>
  <c r="M545" i="5"/>
  <c r="U379" i="5"/>
  <c r="Q13" i="7"/>
  <c r="Q59" i="5"/>
  <c r="P31" i="5"/>
  <c r="P21" i="6"/>
  <c r="M41" i="6"/>
  <c r="T21" i="6"/>
  <c r="Q41" i="6"/>
  <c r="X21" i="6"/>
  <c r="L21" i="4"/>
  <c r="L13" i="3"/>
  <c r="P13" i="3"/>
  <c r="M69" i="3"/>
  <c r="M21" i="3"/>
  <c r="Y69" i="3"/>
  <c r="X13" i="3"/>
  <c r="Y21" i="3"/>
  <c r="U41" i="3"/>
  <c r="T13" i="3"/>
  <c r="Q41" i="3"/>
  <c r="T126" i="1"/>
  <c r="T125" i="1"/>
  <c r="M117" i="1"/>
  <c r="U115" i="1"/>
  <c r="Q117" i="1"/>
  <c r="U117" i="1"/>
  <c r="Y117" i="1"/>
  <c r="M115" i="1"/>
  <c r="P37" i="1"/>
  <c r="U87" i="1"/>
  <c r="M87" i="1"/>
  <c r="X28" i="1"/>
  <c r="X27" i="1"/>
  <c r="T77" i="1"/>
  <c r="U77" i="1" s="1"/>
  <c r="P28" i="1"/>
  <c r="Q27" i="1" s="1"/>
  <c r="T30" i="1"/>
  <c r="P29" i="1"/>
  <c r="T29" i="1"/>
  <c r="T28" i="1"/>
  <c r="T27" i="1"/>
  <c r="X78" i="1"/>
  <c r="T25" i="1"/>
  <c r="M77" i="1"/>
  <c r="T72" i="1"/>
  <c r="P72" i="1"/>
  <c r="U49" i="1"/>
  <c r="Y49" i="1"/>
  <c r="L15" i="5"/>
  <c r="P21" i="5"/>
  <c r="P97" i="5"/>
  <c r="M535" i="5"/>
  <c r="Y265" i="5"/>
  <c r="U535" i="5"/>
  <c r="U23" i="5"/>
  <c r="X238" i="5"/>
  <c r="Y237" i="5" s="1"/>
  <c r="T238" i="5"/>
  <c r="U237" i="5" s="1"/>
  <c r="P238" i="5"/>
  <c r="L238" i="5"/>
  <c r="Y379" i="5"/>
  <c r="Y183" i="5"/>
  <c r="M23" i="5"/>
  <c r="M377" i="6"/>
  <c r="U545" i="6"/>
  <c r="M209" i="6"/>
  <c r="Y153" i="6"/>
  <c r="Y127" i="6"/>
  <c r="Q25" i="6"/>
  <c r="U27" i="6"/>
  <c r="T349" i="6"/>
  <c r="X349" i="6"/>
  <c r="Q351" i="6"/>
  <c r="Q17" i="6"/>
  <c r="M97" i="6"/>
  <c r="X31" i="6"/>
  <c r="M153" i="6"/>
  <c r="U25" i="6"/>
  <c r="M15" i="6"/>
  <c r="Q39" i="6"/>
  <c r="X350" i="6"/>
  <c r="T350" i="6"/>
  <c r="L350" i="6"/>
  <c r="P350" i="6"/>
  <c r="Q349" i="6" s="1"/>
  <c r="M33" i="6"/>
  <c r="Y573" i="6"/>
  <c r="Y545" i="6"/>
  <c r="L349" i="6"/>
  <c r="U17" i="6"/>
  <c r="P21" i="4"/>
  <c r="M379" i="4"/>
  <c r="Q321" i="4"/>
  <c r="M321" i="4"/>
  <c r="Q433" i="4"/>
  <c r="M461" i="4"/>
  <c r="U21" i="3"/>
  <c r="Q293" i="3"/>
  <c r="Y405" i="3"/>
  <c r="Y37" i="3"/>
  <c r="Q435" i="3"/>
  <c r="U435" i="3"/>
  <c r="Y31" i="3"/>
  <c r="Y379" i="3"/>
  <c r="P535" i="1"/>
  <c r="T535" i="1"/>
  <c r="L536" i="1"/>
  <c r="X536" i="1"/>
  <c r="X535" i="1"/>
  <c r="P536" i="1"/>
  <c r="T536" i="1"/>
  <c r="Y579" i="1"/>
  <c r="T575" i="1"/>
  <c r="X581" i="1"/>
  <c r="Y549" i="1"/>
  <c r="Y565" i="1"/>
  <c r="Q565" i="1"/>
  <c r="Q543" i="1"/>
  <c r="Y555" i="1"/>
  <c r="M515" i="1"/>
  <c r="U523" i="1"/>
  <c r="U597" i="1"/>
  <c r="U457" i="1"/>
  <c r="U493" i="1"/>
  <c r="Y463" i="1"/>
  <c r="M471" i="1"/>
  <c r="M447" i="1"/>
  <c r="Y527" i="1"/>
  <c r="Q465" i="1"/>
  <c r="U411" i="1"/>
  <c r="U409" i="1"/>
  <c r="Q485" i="1"/>
  <c r="Y403" i="1"/>
  <c r="Q505" i="1"/>
  <c r="U417" i="1"/>
  <c r="U415" i="1"/>
  <c r="U439" i="1"/>
  <c r="U391" i="1"/>
  <c r="Y381" i="1"/>
  <c r="Y363" i="1"/>
  <c r="U397" i="1"/>
  <c r="M503" i="1"/>
  <c r="Q367" i="1"/>
  <c r="Y359" i="1"/>
  <c r="Y345" i="1"/>
  <c r="Y335" i="1"/>
  <c r="Y325" i="1"/>
  <c r="Y313" i="1"/>
  <c r="Y351" i="1"/>
  <c r="M337" i="1"/>
  <c r="Q355" i="1"/>
  <c r="Q351" i="1"/>
  <c r="Y303" i="1"/>
  <c r="T294" i="1"/>
  <c r="M347" i="1"/>
  <c r="Y329" i="1"/>
  <c r="Y311" i="1"/>
  <c r="M291" i="1"/>
  <c r="Q281" i="1"/>
  <c r="Q323" i="1"/>
  <c r="M309" i="1"/>
  <c r="Y285" i="1"/>
  <c r="Q257" i="1"/>
  <c r="U243" i="1"/>
  <c r="Q203" i="1"/>
  <c r="Q373" i="1"/>
  <c r="Q327" i="1"/>
  <c r="P274" i="1"/>
  <c r="Q273" i="1" s="1"/>
  <c r="Q333" i="1"/>
  <c r="Q279" i="1"/>
  <c r="Q249" i="1"/>
  <c r="M223" i="1"/>
  <c r="U213" i="1"/>
  <c r="Y163" i="1"/>
  <c r="U199" i="1"/>
  <c r="M187" i="1"/>
  <c r="M179" i="1"/>
  <c r="Q297" i="1"/>
  <c r="Q253" i="1"/>
  <c r="Y201" i="1"/>
  <c r="U175" i="1"/>
  <c r="M221" i="1"/>
  <c r="M315" i="1"/>
  <c r="M251" i="1"/>
  <c r="M225" i="1"/>
  <c r="Y205" i="1"/>
  <c r="Q159" i="1"/>
  <c r="U157" i="1"/>
  <c r="X30" i="1"/>
  <c r="Y29" i="1" s="1"/>
  <c r="L35" i="1"/>
  <c r="U479" i="1"/>
  <c r="M331" i="1"/>
  <c r="L498" i="1"/>
  <c r="T498" i="1"/>
  <c r="U497" i="1" s="1"/>
  <c r="L497" i="1"/>
  <c r="Q411" i="1"/>
  <c r="W265" i="1"/>
  <c r="Y533" i="1"/>
  <c r="M307" i="1"/>
  <c r="M359" i="1"/>
  <c r="M325" i="1"/>
  <c r="Q183" i="1"/>
  <c r="M171" i="1"/>
  <c r="M443" i="1"/>
  <c r="Y511" i="1"/>
  <c r="X199" i="1"/>
  <c r="Y199" i="1" s="1"/>
  <c r="M597" i="1"/>
  <c r="U481" i="1"/>
  <c r="M493" i="1"/>
  <c r="U453" i="1"/>
  <c r="U467" i="1"/>
  <c r="P451" i="1"/>
  <c r="M415" i="1"/>
  <c r="Q503" i="1"/>
  <c r="X451" i="1"/>
  <c r="Y451" i="1" s="1"/>
  <c r="U367" i="1"/>
  <c r="M361" i="1"/>
  <c r="U289" i="1"/>
  <c r="U373" i="1"/>
  <c r="Y327" i="1"/>
  <c r="M299" i="1"/>
  <c r="Y333" i="1"/>
  <c r="M279" i="1"/>
  <c r="Q275" i="1"/>
  <c r="M249" i="1"/>
  <c r="M213" i="1"/>
  <c r="U167" i="1"/>
  <c r="M247" i="1"/>
  <c r="U173" i="1"/>
  <c r="M253" i="1"/>
  <c r="M219" i="1"/>
  <c r="Q251" i="1"/>
  <c r="Q205" i="1"/>
  <c r="M175" i="1"/>
  <c r="T34" i="1"/>
  <c r="M341" i="1"/>
  <c r="M549" i="1"/>
  <c r="U337" i="1"/>
  <c r="Q295" i="1"/>
  <c r="Q553" i="1"/>
  <c r="U531" i="1"/>
  <c r="Q393" i="1"/>
  <c r="Q311" i="1"/>
  <c r="U307" i="1"/>
  <c r="M335" i="1"/>
  <c r="U325" i="1"/>
  <c r="Y443" i="1"/>
  <c r="M313" i="1"/>
  <c r="U165" i="1"/>
  <c r="O153" i="1"/>
  <c r="U571" i="1"/>
  <c r="Q597" i="1"/>
  <c r="U529" i="1"/>
  <c r="M481" i="1"/>
  <c r="Q497" i="1"/>
  <c r="M453" i="1"/>
  <c r="L535" i="1"/>
  <c r="Y497" i="1"/>
  <c r="Y479" i="1"/>
  <c r="M527" i="1"/>
  <c r="Y465" i="1"/>
  <c r="U465" i="1"/>
  <c r="Y485" i="1"/>
  <c r="U485" i="1"/>
  <c r="Y467" i="1"/>
  <c r="U567" i="1"/>
  <c r="Y505" i="1"/>
  <c r="M425" i="1"/>
  <c r="M401" i="1"/>
  <c r="Q391" i="1"/>
  <c r="M397" i="1"/>
  <c r="U503" i="1"/>
  <c r="Y341" i="1"/>
  <c r="Y317" i="1"/>
  <c r="M437" i="1"/>
  <c r="U371" i="1"/>
  <c r="M343" i="1"/>
  <c r="M319" i="1"/>
  <c r="U427" i="1"/>
  <c r="M305" i="1"/>
  <c r="M369" i="1"/>
  <c r="M329" i="1"/>
  <c r="M311" i="1"/>
  <c r="M287" i="1"/>
  <c r="Y309" i="1"/>
  <c r="U263" i="1"/>
  <c r="U259" i="1"/>
  <c r="Q241" i="1"/>
  <c r="U215" i="1"/>
  <c r="U333" i="1"/>
  <c r="E15" i="1"/>
  <c r="Q213" i="1"/>
  <c r="Q247" i="1"/>
  <c r="M297" i="1"/>
  <c r="U297" i="1"/>
  <c r="U253" i="1"/>
  <c r="Q219" i="1"/>
  <c r="M201" i="1"/>
  <c r="Y221" i="1"/>
  <c r="Y185" i="1"/>
  <c r="Y315" i="1"/>
  <c r="Y251" i="1"/>
  <c r="Y225" i="1"/>
  <c r="U35" i="1"/>
  <c r="X26" i="1"/>
  <c r="Y25" i="1" s="1"/>
  <c r="M317" i="1"/>
  <c r="Q301" i="1"/>
  <c r="Q539" i="1"/>
  <c r="M345" i="1"/>
  <c r="T284" i="1"/>
  <c r="U283" i="1" s="1"/>
  <c r="K405" i="1"/>
  <c r="U359" i="1"/>
  <c r="M353" i="1"/>
  <c r="U201" i="1"/>
  <c r="T592" i="1"/>
  <c r="U591" i="1" s="1"/>
  <c r="U313" i="1"/>
  <c r="M189" i="1"/>
  <c r="U155" i="1"/>
  <c r="L199" i="1"/>
  <c r="J181" i="1"/>
  <c r="P182" i="1" s="1"/>
  <c r="U559" i="1"/>
  <c r="M583" i="1"/>
  <c r="M569" i="1"/>
  <c r="Y521" i="1"/>
  <c r="M595" i="1"/>
  <c r="U593" i="1"/>
  <c r="U577" i="1"/>
  <c r="Y591" i="1"/>
  <c r="Q583" i="1"/>
  <c r="Y551" i="1"/>
  <c r="U599" i="1"/>
  <c r="M565" i="1"/>
  <c r="U557" i="1"/>
  <c r="U537" i="1"/>
  <c r="Y537" i="1"/>
  <c r="M523" i="1"/>
  <c r="Q513" i="1"/>
  <c r="U515" i="1"/>
  <c r="Y597" i="1"/>
  <c r="Y529" i="1"/>
  <c r="U499" i="1"/>
  <c r="M459" i="1"/>
  <c r="U475" i="1"/>
  <c r="U473" i="1"/>
  <c r="U471" i="1"/>
  <c r="U449" i="1"/>
  <c r="U447" i="1"/>
  <c r="Q441" i="1"/>
  <c r="U527" i="1"/>
  <c r="M465" i="1"/>
  <c r="U429" i="1"/>
  <c r="M485" i="1"/>
  <c r="U419" i="1"/>
  <c r="X386" i="1"/>
  <c r="Y385" i="1" s="1"/>
  <c r="Y383" i="1"/>
  <c r="Q567" i="1"/>
  <c r="Y567" i="1"/>
  <c r="M505" i="1"/>
  <c r="Q439" i="1"/>
  <c r="M439" i="1"/>
  <c r="Q425" i="1"/>
  <c r="Y401" i="1"/>
  <c r="Q401" i="1"/>
  <c r="Q381" i="1"/>
  <c r="Q397" i="1"/>
  <c r="Y503" i="1"/>
  <c r="U399" i="1"/>
  <c r="L395" i="1"/>
  <c r="Q437" i="1"/>
  <c r="M371" i="1"/>
  <c r="U351" i="1"/>
  <c r="Q343" i="1"/>
  <c r="Q319" i="1"/>
  <c r="Y427" i="1"/>
  <c r="M355" i="1"/>
  <c r="Q305" i="1"/>
  <c r="U303" i="1"/>
  <c r="U311" i="1"/>
  <c r="P294" i="1"/>
  <c r="Q287" i="1"/>
  <c r="Q269" i="1"/>
  <c r="Q229" i="1"/>
  <c r="U441" i="1"/>
  <c r="M373" i="1"/>
  <c r="M327" i="1"/>
  <c r="P218" i="1"/>
  <c r="Q217" i="1" s="1"/>
  <c r="M333" i="1"/>
  <c r="Y279" i="1"/>
  <c r="M275" i="1"/>
  <c r="Y249" i="1"/>
  <c r="L217" i="1"/>
  <c r="Q165" i="1"/>
  <c r="U163" i="1"/>
  <c r="Q173" i="1"/>
  <c r="Y297" i="1"/>
  <c r="U255" i="1"/>
  <c r="Y253" i="1"/>
  <c r="U219" i="1"/>
  <c r="Q193" i="1"/>
  <c r="M185" i="1"/>
  <c r="Q155" i="1"/>
  <c r="Q221" i="1"/>
  <c r="Q185" i="1"/>
  <c r="U315" i="1"/>
  <c r="Q225" i="1"/>
  <c r="Y175" i="1"/>
  <c r="M533" i="1"/>
  <c r="U345" i="1"/>
  <c r="U335" i="1"/>
  <c r="U353" i="1"/>
  <c r="M511" i="1"/>
  <c r="X294" i="6"/>
  <c r="L294" i="6"/>
  <c r="T294" i="6"/>
  <c r="X293" i="6"/>
  <c r="P294" i="6"/>
  <c r="U71" i="6"/>
  <c r="U405" i="6"/>
  <c r="Q181" i="6"/>
  <c r="M59" i="6"/>
  <c r="U489" i="6"/>
  <c r="T126" i="6"/>
  <c r="L126" i="6"/>
  <c r="M125" i="6" s="1"/>
  <c r="X126" i="6"/>
  <c r="T125" i="6"/>
  <c r="P126" i="6"/>
  <c r="Q125" i="6" s="1"/>
  <c r="T293" i="6"/>
  <c r="X22" i="6"/>
  <c r="P22" i="6"/>
  <c r="T22" i="6"/>
  <c r="L22" i="6"/>
  <c r="M21" i="6" s="1"/>
  <c r="U41" i="6"/>
  <c r="Q15" i="6"/>
  <c r="U461" i="6"/>
  <c r="M71" i="6"/>
  <c r="Q573" i="6"/>
  <c r="L293" i="6"/>
  <c r="U97" i="6"/>
  <c r="X32" i="6"/>
  <c r="Y31" i="6" s="1"/>
  <c r="P32" i="6"/>
  <c r="Q31" i="6" s="1"/>
  <c r="L32" i="6"/>
  <c r="T32" i="6"/>
  <c r="U31" i="6" s="1"/>
  <c r="L31" i="6"/>
  <c r="U377" i="6"/>
  <c r="M545" i="6"/>
  <c r="Q209" i="6"/>
  <c r="U209" i="6"/>
  <c r="U153" i="6"/>
  <c r="P293" i="6"/>
  <c r="Y77" i="6"/>
  <c r="J13" i="6"/>
  <c r="X13" i="6" s="1"/>
  <c r="M461" i="6"/>
  <c r="X125" i="6"/>
  <c r="U237" i="6"/>
  <c r="L70" i="6"/>
  <c r="T70" i="6"/>
  <c r="L69" i="6"/>
  <c r="X70" i="6"/>
  <c r="T69" i="6"/>
  <c r="P70" i="6"/>
  <c r="Q69" i="6" s="1"/>
  <c r="M405" i="6"/>
  <c r="M181" i="6"/>
  <c r="Q489" i="6"/>
  <c r="U127" i="6"/>
  <c r="U77" i="6"/>
  <c r="U15" i="6"/>
  <c r="Y15" i="6"/>
  <c r="Y461" i="6"/>
  <c r="X69" i="6"/>
  <c r="M489" i="6"/>
  <c r="Q377" i="6"/>
  <c r="P377" i="5"/>
  <c r="T293" i="5"/>
  <c r="P15" i="5"/>
  <c r="X41" i="5"/>
  <c r="M43" i="5"/>
  <c r="Y295" i="5"/>
  <c r="M295" i="5"/>
  <c r="T126" i="5"/>
  <c r="L126" i="5"/>
  <c r="M125" i="5" s="1"/>
  <c r="X126" i="5"/>
  <c r="P126" i="5"/>
  <c r="Y209" i="5"/>
  <c r="M517" i="5"/>
  <c r="U69" i="5"/>
  <c r="Q535" i="5"/>
  <c r="L154" i="5"/>
  <c r="T154" i="5"/>
  <c r="U153" i="5" s="1"/>
  <c r="X154" i="5"/>
  <c r="Y153" i="5" s="1"/>
  <c r="P154" i="5"/>
  <c r="Q153" i="5" s="1"/>
  <c r="M59" i="5"/>
  <c r="M49" i="5"/>
  <c r="U405" i="5"/>
  <c r="Q183" i="5"/>
  <c r="M99" i="5"/>
  <c r="U209" i="5"/>
  <c r="L461" i="5"/>
  <c r="M489" i="5"/>
  <c r="Y405" i="5"/>
  <c r="Y43" i="5"/>
  <c r="M127" i="5"/>
  <c r="P125" i="5"/>
  <c r="M469" i="5"/>
  <c r="U59" i="5"/>
  <c r="U49" i="5"/>
  <c r="Y49" i="5"/>
  <c r="Q99" i="5"/>
  <c r="M209" i="5"/>
  <c r="X125" i="5"/>
  <c r="X16" i="5"/>
  <c r="Y15" i="5" s="1"/>
  <c r="J13" i="5"/>
  <c r="L13" i="5" s="1"/>
  <c r="P16" i="5"/>
  <c r="L16" i="5"/>
  <c r="T16" i="5"/>
  <c r="Q265" i="5"/>
  <c r="Y517" i="5"/>
  <c r="Y69" i="5"/>
  <c r="T32" i="5"/>
  <c r="U31" i="5" s="1"/>
  <c r="X32" i="5"/>
  <c r="P32" i="5"/>
  <c r="L32" i="5"/>
  <c r="M31" i="5" s="1"/>
  <c r="P22" i="5"/>
  <c r="Q21" i="5" s="1"/>
  <c r="X22" i="5"/>
  <c r="Y21" i="5" s="1"/>
  <c r="L22" i="5"/>
  <c r="M21" i="5" s="1"/>
  <c r="T22" i="5"/>
  <c r="U21" i="5" s="1"/>
  <c r="L182" i="5"/>
  <c r="M181" i="5" s="1"/>
  <c r="T182" i="5"/>
  <c r="U181" i="5" s="1"/>
  <c r="X182" i="5"/>
  <c r="Y181" i="5" s="1"/>
  <c r="P182" i="5"/>
  <c r="P181" i="5"/>
  <c r="Y99" i="5"/>
  <c r="L153" i="5"/>
  <c r="P42" i="5"/>
  <c r="Q41" i="5" s="1"/>
  <c r="X42" i="5"/>
  <c r="L42" i="5"/>
  <c r="T41" i="5"/>
  <c r="T42" i="5"/>
  <c r="L41" i="5"/>
  <c r="T294" i="5"/>
  <c r="L294" i="5"/>
  <c r="X294" i="5"/>
  <c r="Y293" i="5" s="1"/>
  <c r="P294" i="5"/>
  <c r="L293" i="5"/>
  <c r="L378" i="5"/>
  <c r="M377" i="5" s="1"/>
  <c r="X378" i="5"/>
  <c r="X377" i="5"/>
  <c r="T378" i="5"/>
  <c r="P378" i="5"/>
  <c r="P293" i="5"/>
  <c r="T15" i="5"/>
  <c r="P462" i="5"/>
  <c r="Q461" i="5" s="1"/>
  <c r="T462" i="5"/>
  <c r="L462" i="5"/>
  <c r="M461" i="5" s="1"/>
  <c r="X462" i="5"/>
  <c r="Q321" i="5"/>
  <c r="X461" i="5"/>
  <c r="M69" i="5"/>
  <c r="U545" i="5"/>
  <c r="Y59" i="5"/>
  <c r="L98" i="5"/>
  <c r="T98" i="5"/>
  <c r="U97" i="5" s="1"/>
  <c r="X98" i="5"/>
  <c r="Y97" i="5" s="1"/>
  <c r="P98" i="5"/>
  <c r="X31" i="5"/>
  <c r="T125" i="5"/>
  <c r="U461" i="4"/>
  <c r="Y379" i="4"/>
  <c r="Q265" i="4"/>
  <c r="U49" i="4"/>
  <c r="Q237" i="4"/>
  <c r="Q573" i="4"/>
  <c r="U367" i="4"/>
  <c r="Y367" i="4"/>
  <c r="M351" i="4"/>
  <c r="Y351" i="4"/>
  <c r="M433" i="4"/>
  <c r="T21" i="4"/>
  <c r="U15" i="4"/>
  <c r="X42" i="4"/>
  <c r="X41" i="4"/>
  <c r="P42" i="4"/>
  <c r="T42" i="4"/>
  <c r="T41" i="4"/>
  <c r="L42" i="4"/>
  <c r="M41" i="4" s="1"/>
  <c r="P41" i="4"/>
  <c r="M31" i="4"/>
  <c r="M489" i="4"/>
  <c r="Q489" i="4"/>
  <c r="M237" i="4"/>
  <c r="M573" i="4"/>
  <c r="Y69" i="4"/>
  <c r="M367" i="4"/>
  <c r="X350" i="4"/>
  <c r="Y349" i="4" s="1"/>
  <c r="P350" i="4"/>
  <c r="Q349" i="4" s="1"/>
  <c r="T349" i="4"/>
  <c r="L350" i="4"/>
  <c r="T350" i="4"/>
  <c r="L349" i="4"/>
  <c r="M15" i="4"/>
  <c r="X378" i="4"/>
  <c r="P378" i="4"/>
  <c r="Q377" i="4" s="1"/>
  <c r="L378" i="4"/>
  <c r="M377" i="4" s="1"/>
  <c r="T378" i="4"/>
  <c r="X377" i="4"/>
  <c r="Y49" i="4"/>
  <c r="X22" i="4"/>
  <c r="Y21" i="4" s="1"/>
  <c r="T22" i="4"/>
  <c r="L22" i="4"/>
  <c r="P22" i="4"/>
  <c r="U31" i="4"/>
  <c r="Y237" i="4"/>
  <c r="T377" i="4"/>
  <c r="Q15" i="4"/>
  <c r="J13" i="4"/>
  <c r="T13" i="4" s="1"/>
  <c r="Y209" i="4"/>
  <c r="Q367" i="4"/>
  <c r="Y15" i="4"/>
  <c r="U209" i="3"/>
  <c r="Q21" i="3"/>
  <c r="U125" i="3"/>
  <c r="U153" i="3"/>
  <c r="X489" i="3"/>
  <c r="Y463" i="3"/>
  <c r="X461" i="3"/>
  <c r="L462" i="3"/>
  <c r="M461" i="3" s="1"/>
  <c r="X462" i="3"/>
  <c r="P462" i="3"/>
  <c r="T462" i="3"/>
  <c r="U461" i="3" s="1"/>
  <c r="P461" i="3"/>
  <c r="Q237" i="3"/>
  <c r="M267" i="3"/>
  <c r="Y267" i="3"/>
  <c r="M41" i="3"/>
  <c r="X378" i="3"/>
  <c r="P378" i="3"/>
  <c r="L378" i="3"/>
  <c r="M377" i="3" s="1"/>
  <c r="X377" i="3"/>
  <c r="T378" i="3"/>
  <c r="U377" i="3" s="1"/>
  <c r="Y517" i="3"/>
  <c r="U349" i="3"/>
  <c r="Q33" i="3"/>
  <c r="Y97" i="3"/>
  <c r="Q31" i="3"/>
  <c r="Y15" i="3"/>
  <c r="U405" i="3"/>
  <c r="M491" i="3"/>
  <c r="Q463" i="3"/>
  <c r="U463" i="3"/>
  <c r="X266" i="3"/>
  <c r="Y265" i="3" s="1"/>
  <c r="P266" i="3"/>
  <c r="Q265" i="3" s="1"/>
  <c r="T266" i="3"/>
  <c r="L266" i="3"/>
  <c r="L265" i="3"/>
  <c r="T265" i="3"/>
  <c r="Y41" i="3"/>
  <c r="Q69" i="3"/>
  <c r="M379" i="3"/>
  <c r="Q379" i="3"/>
  <c r="U517" i="3"/>
  <c r="P377" i="3"/>
  <c r="U33" i="3"/>
  <c r="M97" i="3"/>
  <c r="M31" i="3"/>
  <c r="U15" i="3"/>
  <c r="L490" i="3"/>
  <c r="M489" i="3" s="1"/>
  <c r="T490" i="3"/>
  <c r="P490" i="3"/>
  <c r="X490" i="3"/>
  <c r="Q545" i="3"/>
  <c r="M349" i="3"/>
  <c r="M237" i="3"/>
  <c r="Y181" i="3"/>
  <c r="U181" i="3"/>
  <c r="U379" i="3"/>
  <c r="M517" i="3"/>
  <c r="U97" i="3"/>
  <c r="U31" i="3"/>
  <c r="Q15" i="3"/>
  <c r="M125" i="3"/>
  <c r="U37" i="3"/>
  <c r="P489" i="3"/>
  <c r="M153" i="3"/>
  <c r="P433" i="3"/>
  <c r="X433" i="3"/>
  <c r="X434" i="3"/>
  <c r="P434" i="3"/>
  <c r="T434" i="3"/>
  <c r="L434" i="3"/>
  <c r="M433" i="3" s="1"/>
  <c r="T433" i="3"/>
  <c r="U237" i="3"/>
  <c r="Q267" i="3"/>
  <c r="T489" i="3"/>
  <c r="Y349" i="3"/>
  <c r="M15" i="3"/>
  <c r="L14" i="3"/>
  <c r="X14" i="3"/>
  <c r="P14" i="3"/>
  <c r="T14" i="3"/>
  <c r="Q45" i="1"/>
  <c r="L19" i="1"/>
  <c r="Y45" i="1"/>
  <c r="U45" i="1"/>
  <c r="X43" i="1"/>
  <c r="Y43" i="1" s="1"/>
  <c r="P44" i="1"/>
  <c r="L44" i="1"/>
  <c r="P43" i="1"/>
  <c r="T44" i="1"/>
  <c r="U43" i="1" s="1"/>
  <c r="O573" i="1"/>
  <c r="P575" i="1"/>
  <c r="Q575" i="1" s="1"/>
  <c r="T507" i="1"/>
  <c r="U507" i="1" s="1"/>
  <c r="S489" i="1"/>
  <c r="L470" i="1"/>
  <c r="T470" i="1"/>
  <c r="L469" i="1"/>
  <c r="L386" i="1"/>
  <c r="X491" i="1"/>
  <c r="W489" i="1"/>
  <c r="K181" i="1"/>
  <c r="L181" i="1" s="1"/>
  <c r="L183" i="1"/>
  <c r="M183" i="1" s="1"/>
  <c r="J239" i="1"/>
  <c r="E237" i="1"/>
  <c r="T40" i="1"/>
  <c r="L40" i="1"/>
  <c r="L39" i="1"/>
  <c r="X39" i="1"/>
  <c r="X19" i="1"/>
  <c r="P19" i="1"/>
  <c r="K573" i="1"/>
  <c r="L591" i="1"/>
  <c r="M591" i="1" s="1"/>
  <c r="X582" i="1"/>
  <c r="Y581" i="1" s="1"/>
  <c r="W545" i="1"/>
  <c r="X547" i="1"/>
  <c r="Y547" i="1" s="1"/>
  <c r="L547" i="1"/>
  <c r="M547" i="1" s="1"/>
  <c r="K545" i="1"/>
  <c r="J517" i="1"/>
  <c r="L518" i="1" s="1"/>
  <c r="P520" i="1"/>
  <c r="X520" i="1"/>
  <c r="Y519" i="1" s="1"/>
  <c r="S517" i="1"/>
  <c r="T519" i="1"/>
  <c r="S545" i="1"/>
  <c r="X526" i="1"/>
  <c r="Y525" i="1" s="1"/>
  <c r="P526" i="1"/>
  <c r="L441" i="1"/>
  <c r="M441" i="1" s="1"/>
  <c r="K433" i="1"/>
  <c r="P423" i="1"/>
  <c r="W433" i="1"/>
  <c r="P396" i="1"/>
  <c r="L385" i="1"/>
  <c r="T386" i="1"/>
  <c r="J379" i="1"/>
  <c r="P379" i="1" s="1"/>
  <c r="E377" i="1"/>
  <c r="K321" i="1"/>
  <c r="L323" i="1"/>
  <c r="M323" i="1" s="1"/>
  <c r="K293" i="1"/>
  <c r="L293" i="1" s="1"/>
  <c r="L295" i="1"/>
  <c r="M295" i="1" s="1"/>
  <c r="X395" i="1"/>
  <c r="T357" i="1"/>
  <c r="U357" i="1" s="1"/>
  <c r="S349" i="1"/>
  <c r="T349" i="1" s="1"/>
  <c r="P385" i="1"/>
  <c r="O21" i="1"/>
  <c r="K349" i="1"/>
  <c r="L349" i="1" s="1"/>
  <c r="M349" i="1" s="1"/>
  <c r="L351" i="1"/>
  <c r="M351" i="1" s="1"/>
  <c r="T239" i="1"/>
  <c r="S237" i="1"/>
  <c r="X245" i="1"/>
  <c r="T323" i="1"/>
  <c r="U323" i="1" s="1"/>
  <c r="S321" i="1"/>
  <c r="P17" i="1"/>
  <c r="X17" i="1"/>
  <c r="J227" i="1"/>
  <c r="E31" i="1"/>
  <c r="L218" i="1"/>
  <c r="M217" i="1" s="1"/>
  <c r="L98" i="1"/>
  <c r="L59" i="1"/>
  <c r="K31" i="1"/>
  <c r="L49" i="1"/>
  <c r="M49" i="1" s="1"/>
  <c r="K21" i="1"/>
  <c r="L37" i="1"/>
  <c r="L23" i="1"/>
  <c r="P126" i="1"/>
  <c r="Q125" i="1" s="1"/>
  <c r="P105" i="1"/>
  <c r="Q105" i="1" s="1"/>
  <c r="X105" i="1"/>
  <c r="Y105" i="1" s="1"/>
  <c r="X126" i="1"/>
  <c r="P24" i="1"/>
  <c r="X18" i="1"/>
  <c r="P40" i="1"/>
  <c r="E21" i="1"/>
  <c r="P39" i="1"/>
  <c r="P26" i="1"/>
  <c r="X34" i="1"/>
  <c r="Y33" i="1" s="1"/>
  <c r="P18" i="1"/>
  <c r="W21" i="1"/>
  <c r="X40" i="1"/>
  <c r="T33" i="1"/>
  <c r="T18" i="1"/>
  <c r="W31" i="1"/>
  <c r="P30" i="1"/>
  <c r="Q29" i="1" s="1"/>
  <c r="O545" i="1"/>
  <c r="L582" i="1"/>
  <c r="T582" i="1"/>
  <c r="U581" i="1" s="1"/>
  <c r="L581" i="1"/>
  <c r="J489" i="1"/>
  <c r="T490" i="1" s="1"/>
  <c r="T492" i="1"/>
  <c r="U491" i="1" s="1"/>
  <c r="L491" i="1"/>
  <c r="L492" i="1"/>
  <c r="T424" i="1"/>
  <c r="L424" i="1"/>
  <c r="L423" i="1"/>
  <c r="P386" i="1"/>
  <c r="T227" i="1"/>
  <c r="X23" i="1"/>
  <c r="P23" i="1"/>
  <c r="L43" i="1"/>
  <c r="K15" i="1"/>
  <c r="K41" i="1"/>
  <c r="L246" i="1"/>
  <c r="P582" i="1"/>
  <c r="Q581" i="1" s="1"/>
  <c r="L519" i="1"/>
  <c r="T526" i="1"/>
  <c r="U525" i="1" s="1"/>
  <c r="P463" i="1"/>
  <c r="O461" i="1"/>
  <c r="T452" i="1"/>
  <c r="L451" i="1"/>
  <c r="L452" i="1"/>
  <c r="O517" i="1"/>
  <c r="P517" i="1" s="1"/>
  <c r="P519" i="1"/>
  <c r="P452" i="1"/>
  <c r="Q451" i="1" s="1"/>
  <c r="K517" i="1"/>
  <c r="T469" i="1"/>
  <c r="T423" i="1"/>
  <c r="O405" i="1"/>
  <c r="X396" i="1"/>
  <c r="O377" i="1"/>
  <c r="P491" i="1"/>
  <c r="O489" i="1"/>
  <c r="X424" i="1"/>
  <c r="L396" i="1"/>
  <c r="K377" i="1"/>
  <c r="P395" i="1"/>
  <c r="O31" i="1"/>
  <c r="W349" i="1"/>
  <c r="X349" i="1" s="1"/>
  <c r="X357" i="1"/>
  <c r="Y357" i="1" s="1"/>
  <c r="X350" i="1"/>
  <c r="X274" i="1"/>
  <c r="X218" i="1"/>
  <c r="J211" i="1"/>
  <c r="E209" i="1"/>
  <c r="W181" i="1"/>
  <c r="X181" i="1" s="1"/>
  <c r="X183" i="1"/>
  <c r="Y183" i="1" s="1"/>
  <c r="L274" i="1"/>
  <c r="T98" i="1"/>
  <c r="X37" i="1"/>
  <c r="Y37" i="1" s="1"/>
  <c r="T38" i="1"/>
  <c r="T295" i="1"/>
  <c r="U295" i="1" s="1"/>
  <c r="S293" i="1"/>
  <c r="T293" i="1" s="1"/>
  <c r="T245" i="1"/>
  <c r="L126" i="1"/>
  <c r="T71" i="1"/>
  <c r="U71" i="1" s="1"/>
  <c r="S69" i="1"/>
  <c r="S15" i="1"/>
  <c r="T183" i="1"/>
  <c r="U183" i="1" s="1"/>
  <c r="S181" i="1"/>
  <c r="T181" i="1" s="1"/>
  <c r="L33" i="1"/>
  <c r="L17" i="1"/>
  <c r="M17" i="1" s="1"/>
  <c r="T39" i="1"/>
  <c r="P34" i="1"/>
  <c r="L38" i="1"/>
  <c r="X20" i="1"/>
  <c r="L26" i="1"/>
  <c r="X77" i="1"/>
  <c r="P77" i="1"/>
  <c r="Q77" i="1" s="1"/>
  <c r="P36" i="1"/>
  <c r="Q35" i="1" s="1"/>
  <c r="L24" i="1"/>
  <c r="W15" i="1"/>
  <c r="S31" i="1"/>
  <c r="T37" i="1"/>
  <c r="L30" i="1"/>
  <c r="T23" i="1"/>
  <c r="U23" i="1" s="1"/>
  <c r="L25" i="1"/>
  <c r="P492" i="1"/>
  <c r="X413" i="1"/>
  <c r="Y413" i="1" s="1"/>
  <c r="W405" i="1"/>
  <c r="X423" i="1"/>
  <c r="P246" i="1"/>
  <c r="X246" i="1"/>
  <c r="J267" i="1"/>
  <c r="E265" i="1"/>
  <c r="K153" i="1"/>
  <c r="L155" i="1"/>
  <c r="M155" i="1" s="1"/>
  <c r="K125" i="1"/>
  <c r="L125" i="1" s="1"/>
  <c r="L127" i="1"/>
  <c r="M127" i="1" s="1"/>
  <c r="L245" i="1"/>
  <c r="X98" i="1"/>
  <c r="E573" i="1"/>
  <c r="J573" i="1"/>
  <c r="L576" i="1"/>
  <c r="L575" i="1"/>
  <c r="T576" i="1"/>
  <c r="U575" i="1" s="1"/>
  <c r="J563" i="1"/>
  <c r="E545" i="1"/>
  <c r="T520" i="1"/>
  <c r="U519" i="1" s="1"/>
  <c r="W573" i="1"/>
  <c r="W517" i="1"/>
  <c r="L520" i="1"/>
  <c r="K489" i="1"/>
  <c r="P469" i="1"/>
  <c r="P525" i="1"/>
  <c r="X469" i="1"/>
  <c r="Y469" i="1" s="1"/>
  <c r="W461" i="1"/>
  <c r="T451" i="1"/>
  <c r="P470" i="1"/>
  <c r="J461" i="1"/>
  <c r="L464" i="1"/>
  <c r="T464" i="1"/>
  <c r="U463" i="1" s="1"/>
  <c r="L463" i="1"/>
  <c r="L525" i="1"/>
  <c r="M525" i="1" s="1"/>
  <c r="J435" i="1"/>
  <c r="E433" i="1"/>
  <c r="P424" i="1"/>
  <c r="Q423" i="1" s="1"/>
  <c r="X492" i="1"/>
  <c r="P435" i="1"/>
  <c r="O433" i="1"/>
  <c r="J407" i="1"/>
  <c r="E405" i="1"/>
  <c r="T385" i="1"/>
  <c r="S377" i="1"/>
  <c r="P350" i="1"/>
  <c r="T267" i="1"/>
  <c r="S265" i="1"/>
  <c r="T246" i="1"/>
  <c r="S209" i="1"/>
  <c r="O209" i="1"/>
  <c r="O15" i="1"/>
  <c r="L283" i="1"/>
  <c r="M283" i="1" s="1"/>
  <c r="K265" i="1"/>
  <c r="X273" i="1"/>
  <c r="X217" i="1"/>
  <c r="T97" i="1"/>
  <c r="T273" i="1"/>
  <c r="U273" i="1" s="1"/>
  <c r="L273" i="1"/>
  <c r="K97" i="1"/>
  <c r="L97" i="1" s="1"/>
  <c r="L99" i="1"/>
  <c r="M99" i="1" s="1"/>
  <c r="L71" i="1"/>
  <c r="K69" i="1"/>
  <c r="T217" i="1"/>
  <c r="U217" i="1" s="1"/>
  <c r="C13" i="1"/>
  <c r="P98" i="1"/>
  <c r="Q97" i="1" s="1"/>
  <c r="X97" i="1"/>
  <c r="J69" i="1"/>
  <c r="X71" i="1"/>
  <c r="Y71" i="1" s="1"/>
  <c r="P71" i="1"/>
  <c r="J21" i="1"/>
  <c r="P38" i="1"/>
  <c r="P33" i="1"/>
  <c r="T26" i="1"/>
  <c r="L20" i="1"/>
  <c r="T17" i="1"/>
  <c r="X125" i="1"/>
  <c r="X24" i="1"/>
  <c r="S21" i="1"/>
  <c r="L34" i="1"/>
  <c r="X36" i="1"/>
  <c r="Y35" i="1" s="1"/>
  <c r="L29" i="1"/>
  <c r="P20" i="1"/>
  <c r="P25" i="1"/>
  <c r="T20" i="1"/>
  <c r="U19" i="1" s="1"/>
  <c r="T59" i="1" l="1"/>
  <c r="X59" i="1"/>
  <c r="L60" i="1"/>
  <c r="T60" i="1"/>
  <c r="U59" i="1" s="1"/>
  <c r="X60" i="1"/>
  <c r="Y59" i="1" s="1"/>
  <c r="P60" i="1"/>
  <c r="Q59" i="1" s="1"/>
  <c r="Q349" i="1"/>
  <c r="X517" i="1"/>
  <c r="L517" i="1"/>
  <c r="M517" i="1" s="1"/>
  <c r="Q463" i="1"/>
  <c r="U349" i="1"/>
  <c r="M35" i="1"/>
  <c r="Q189" i="1"/>
  <c r="Q507" i="1"/>
  <c r="Q245" i="1"/>
  <c r="M199" i="1"/>
  <c r="X161" i="1"/>
  <c r="P162" i="1"/>
  <c r="Q161" i="1" s="1"/>
  <c r="X162" i="1"/>
  <c r="Y161" i="1" s="1"/>
  <c r="L162" i="1"/>
  <c r="T162" i="1"/>
  <c r="U161" i="1" s="1"/>
  <c r="J153" i="1"/>
  <c r="M59" i="1"/>
  <c r="T340" i="1"/>
  <c r="U339" i="1" s="1"/>
  <c r="P340" i="1"/>
  <c r="X339" i="1"/>
  <c r="X340" i="1"/>
  <c r="J321" i="1"/>
  <c r="P339" i="1"/>
  <c r="L340" i="1"/>
  <c r="M339" i="1" s="1"/>
  <c r="J41" i="1"/>
  <c r="L339" i="1"/>
  <c r="L161" i="1"/>
  <c r="M507" i="1"/>
  <c r="T339" i="1"/>
  <c r="Y293" i="1"/>
  <c r="Q293" i="1"/>
  <c r="Y575" i="1"/>
  <c r="X294" i="1"/>
  <c r="L294" i="1"/>
  <c r="M293" i="1" s="1"/>
  <c r="L41" i="1"/>
  <c r="T41" i="1"/>
  <c r="X42" i="1"/>
  <c r="X41" i="1"/>
  <c r="P42" i="1"/>
  <c r="L42" i="1"/>
  <c r="Y21" i="6"/>
  <c r="M349" i="4"/>
  <c r="T182" i="1"/>
  <c r="U423" i="1"/>
  <c r="Y423" i="1"/>
  <c r="Y349" i="1"/>
  <c r="M33" i="1"/>
  <c r="U245" i="1"/>
  <c r="Q491" i="1"/>
  <c r="T517" i="1"/>
  <c r="Q21" i="6"/>
  <c r="Q21" i="4"/>
  <c r="Q13" i="3"/>
  <c r="Q37" i="1"/>
  <c r="Y39" i="1"/>
  <c r="Q71" i="1"/>
  <c r="Q39" i="1"/>
  <c r="Q519" i="1"/>
  <c r="M469" i="1"/>
  <c r="U349" i="4"/>
  <c r="Q469" i="1"/>
  <c r="Y245" i="1"/>
  <c r="M29" i="1"/>
  <c r="Y535" i="1"/>
  <c r="U181" i="1"/>
  <c r="Q535" i="1"/>
  <c r="U25" i="1"/>
  <c r="Y97" i="1"/>
  <c r="Y489" i="3"/>
  <c r="M265" i="3"/>
  <c r="M13" i="3"/>
  <c r="U29" i="1"/>
  <c r="M15" i="5"/>
  <c r="U461" i="5"/>
  <c r="M237" i="5"/>
  <c r="Q237" i="5"/>
  <c r="Y41" i="5"/>
  <c r="Q97" i="5"/>
  <c r="U377" i="5"/>
  <c r="Y377" i="5"/>
  <c r="Q181" i="5"/>
  <c r="U15" i="5"/>
  <c r="M97" i="5"/>
  <c r="Q15" i="5"/>
  <c r="U293" i="5"/>
  <c r="Q31" i="5"/>
  <c r="X13" i="5"/>
  <c r="P13" i="5"/>
  <c r="L13" i="6"/>
  <c r="U21" i="6"/>
  <c r="M21" i="4"/>
  <c r="Y41" i="4"/>
  <c r="Y13" i="3"/>
  <c r="U13" i="3"/>
  <c r="Y125" i="1"/>
  <c r="M25" i="1"/>
  <c r="M125" i="1"/>
  <c r="U125" i="1"/>
  <c r="U97" i="1"/>
  <c r="M97" i="1"/>
  <c r="T21" i="1"/>
  <c r="Y77" i="1"/>
  <c r="Y27" i="1"/>
  <c r="U27" i="1"/>
  <c r="Y23" i="1"/>
  <c r="M23" i="1"/>
  <c r="M71" i="1"/>
  <c r="Y19" i="1"/>
  <c r="Q377" i="5"/>
  <c r="M293" i="5"/>
  <c r="M69" i="6"/>
  <c r="M349" i="6"/>
  <c r="U349" i="6"/>
  <c r="M293" i="6"/>
  <c r="Y125" i="6"/>
  <c r="Y349" i="6"/>
  <c r="U433" i="3"/>
  <c r="Q489" i="3"/>
  <c r="U265" i="3"/>
  <c r="Q461" i="3"/>
  <c r="M463" i="1"/>
  <c r="M37" i="1"/>
  <c r="Y217" i="1"/>
  <c r="M245" i="1"/>
  <c r="X21" i="1"/>
  <c r="Q23" i="1"/>
  <c r="Q525" i="1"/>
  <c r="U39" i="1"/>
  <c r="U33" i="1"/>
  <c r="M497" i="1"/>
  <c r="Y491" i="1"/>
  <c r="M519" i="1"/>
  <c r="M575" i="1"/>
  <c r="Q33" i="1"/>
  <c r="Y273" i="1"/>
  <c r="M395" i="1"/>
  <c r="U451" i="1"/>
  <c r="M423" i="1"/>
  <c r="M581" i="1"/>
  <c r="U17" i="1"/>
  <c r="E13" i="1"/>
  <c r="U385" i="1"/>
  <c r="U469" i="1"/>
  <c r="X182" i="1"/>
  <c r="Y181" i="1" s="1"/>
  <c r="L182" i="1"/>
  <c r="M181" i="1" s="1"/>
  <c r="P181" i="1"/>
  <c r="U535" i="1"/>
  <c r="M535" i="1"/>
  <c r="P573" i="1"/>
  <c r="Q181" i="1"/>
  <c r="X573" i="1"/>
  <c r="U37" i="1"/>
  <c r="M273" i="1"/>
  <c r="Y395" i="1"/>
  <c r="M451" i="1"/>
  <c r="Q385" i="1"/>
  <c r="M491" i="1"/>
  <c r="Q25" i="1"/>
  <c r="Q395" i="1"/>
  <c r="M39" i="1"/>
  <c r="M385" i="1"/>
  <c r="U293" i="1"/>
  <c r="M31" i="6"/>
  <c r="U125" i="6"/>
  <c r="P13" i="6"/>
  <c r="U69" i="6"/>
  <c r="U293" i="6"/>
  <c r="T14" i="6"/>
  <c r="L14" i="6"/>
  <c r="X14" i="6"/>
  <c r="Y13" i="6" s="1"/>
  <c r="P14" i="6"/>
  <c r="Y69" i="6"/>
  <c r="T13" i="6"/>
  <c r="Q293" i="6"/>
  <c r="Y293" i="6"/>
  <c r="M41" i="5"/>
  <c r="Y31" i="5"/>
  <c r="M153" i="5"/>
  <c r="U125" i="5"/>
  <c r="Y461" i="5"/>
  <c r="Q293" i="5"/>
  <c r="T13" i="5"/>
  <c r="Q125" i="5"/>
  <c r="U41" i="5"/>
  <c r="L14" i="5"/>
  <c r="M13" i="5" s="1"/>
  <c r="T14" i="5"/>
  <c r="U13" i="5" s="1"/>
  <c r="P14" i="5"/>
  <c r="X14" i="5"/>
  <c r="Y13" i="5" s="1"/>
  <c r="Y125" i="5"/>
  <c r="L14" i="4"/>
  <c r="P14" i="4"/>
  <c r="X14" i="4"/>
  <c r="T14" i="4"/>
  <c r="U13" i="4" s="1"/>
  <c r="U41" i="4"/>
  <c r="Y377" i="4"/>
  <c r="Q41" i="4"/>
  <c r="X13" i="4"/>
  <c r="P13" i="4"/>
  <c r="U21" i="4"/>
  <c r="U377" i="4"/>
  <c r="L13" i="4"/>
  <c r="Y433" i="3"/>
  <c r="Q377" i="3"/>
  <c r="Q433" i="3"/>
  <c r="U489" i="3"/>
  <c r="Y377" i="3"/>
  <c r="Y461" i="3"/>
  <c r="Q17" i="1"/>
  <c r="M43" i="1"/>
  <c r="Q19" i="1"/>
  <c r="M19" i="1"/>
  <c r="Y17" i="1"/>
  <c r="Q43" i="1"/>
  <c r="X489" i="1"/>
  <c r="X69" i="1"/>
  <c r="L70" i="1"/>
  <c r="X70" i="1"/>
  <c r="P69" i="1"/>
  <c r="T70" i="1"/>
  <c r="L69" i="1"/>
  <c r="J405" i="1"/>
  <c r="P405" i="1" s="1"/>
  <c r="L408" i="1"/>
  <c r="L407" i="1"/>
  <c r="T408" i="1"/>
  <c r="X408" i="1"/>
  <c r="P408" i="1"/>
  <c r="X407" i="1"/>
  <c r="T407" i="1"/>
  <c r="J433" i="1"/>
  <c r="T436" i="1"/>
  <c r="L436" i="1"/>
  <c r="L435" i="1"/>
  <c r="X435" i="1"/>
  <c r="P436" i="1"/>
  <c r="Q435" i="1" s="1"/>
  <c r="X436" i="1"/>
  <c r="T435" i="1"/>
  <c r="L489" i="1"/>
  <c r="J265" i="1"/>
  <c r="L265" i="1" s="1"/>
  <c r="P267" i="1"/>
  <c r="X268" i="1"/>
  <c r="X267" i="1"/>
  <c r="L268" i="1"/>
  <c r="T268" i="1"/>
  <c r="U267" i="1" s="1"/>
  <c r="P268" i="1"/>
  <c r="L267" i="1"/>
  <c r="W13" i="1"/>
  <c r="S13" i="1"/>
  <c r="P407" i="1"/>
  <c r="J31" i="1"/>
  <c r="P31" i="1" s="1"/>
  <c r="P227" i="1"/>
  <c r="X227" i="1"/>
  <c r="P228" i="1"/>
  <c r="X228" i="1"/>
  <c r="L227" i="1"/>
  <c r="T228" i="1"/>
  <c r="U227" i="1" s="1"/>
  <c r="L228" i="1"/>
  <c r="X433" i="1"/>
  <c r="L462" i="1"/>
  <c r="T462" i="1"/>
  <c r="P462" i="1"/>
  <c r="T461" i="1"/>
  <c r="X462" i="1"/>
  <c r="J209" i="1"/>
  <c r="P209" i="1" s="1"/>
  <c r="L212" i="1"/>
  <c r="P212" i="1"/>
  <c r="T212" i="1"/>
  <c r="X212" i="1"/>
  <c r="L211" i="1"/>
  <c r="X211" i="1"/>
  <c r="P22" i="1"/>
  <c r="L22" i="1"/>
  <c r="X22" i="1"/>
  <c r="T22" i="1"/>
  <c r="O13" i="1"/>
  <c r="T211" i="1"/>
  <c r="L563" i="1"/>
  <c r="L564" i="1"/>
  <c r="T564" i="1"/>
  <c r="J545" i="1"/>
  <c r="T545" i="1" s="1"/>
  <c r="X564" i="1"/>
  <c r="T563" i="1"/>
  <c r="X563" i="1"/>
  <c r="P564" i="1"/>
  <c r="T574" i="1"/>
  <c r="L574" i="1"/>
  <c r="T573" i="1"/>
  <c r="P574" i="1"/>
  <c r="X574" i="1"/>
  <c r="Y573" i="1" s="1"/>
  <c r="P70" i="1"/>
  <c r="T69" i="1"/>
  <c r="U69" i="1" s="1"/>
  <c r="P489" i="1"/>
  <c r="P563" i="1"/>
  <c r="L21" i="1"/>
  <c r="L545" i="1"/>
  <c r="L573" i="1"/>
  <c r="J237" i="1"/>
  <c r="T237" i="1" s="1"/>
  <c r="X240" i="1"/>
  <c r="L239" i="1"/>
  <c r="L240" i="1"/>
  <c r="X239" i="1"/>
  <c r="T240" i="1"/>
  <c r="U239" i="1" s="1"/>
  <c r="P239" i="1"/>
  <c r="P240" i="1"/>
  <c r="T489" i="1"/>
  <c r="U489" i="1" s="1"/>
  <c r="J15" i="1"/>
  <c r="P15" i="1" s="1"/>
  <c r="K13" i="1"/>
  <c r="L490" i="1"/>
  <c r="X490" i="1"/>
  <c r="Y489" i="1" s="1"/>
  <c r="P490" i="1"/>
  <c r="P211" i="1"/>
  <c r="X461" i="1"/>
  <c r="L461" i="1"/>
  <c r="P461" i="1"/>
  <c r="P21" i="1"/>
  <c r="J377" i="1"/>
  <c r="P377" i="1" s="1"/>
  <c r="T380" i="1"/>
  <c r="L379" i="1"/>
  <c r="X379" i="1"/>
  <c r="P380" i="1"/>
  <c r="Q379" i="1" s="1"/>
  <c r="T379" i="1"/>
  <c r="X380" i="1"/>
  <c r="L380" i="1"/>
  <c r="P518" i="1"/>
  <c r="Q517" i="1" s="1"/>
  <c r="X518" i="1"/>
  <c r="T518" i="1"/>
  <c r="X545" i="1"/>
  <c r="Q41" i="1" l="1"/>
  <c r="P153" i="1"/>
  <c r="L154" i="1"/>
  <c r="T153" i="1"/>
  <c r="P154" i="1"/>
  <c r="Q153" i="1" s="1"/>
  <c r="T154" i="1"/>
  <c r="X153" i="1"/>
  <c r="X154" i="1"/>
  <c r="Y153" i="1" s="1"/>
  <c r="L153" i="1"/>
  <c r="U517" i="1"/>
  <c r="M573" i="1"/>
  <c r="P321" i="1"/>
  <c r="T322" i="1"/>
  <c r="U321" i="1" s="1"/>
  <c r="L322" i="1"/>
  <c r="P322" i="1"/>
  <c r="X321" i="1"/>
  <c r="X322" i="1"/>
  <c r="Y321" i="1" s="1"/>
  <c r="T321" i="1"/>
  <c r="Q339" i="1"/>
  <c r="Q489" i="1"/>
  <c r="Y517" i="1"/>
  <c r="P41" i="1"/>
  <c r="T42" i="1"/>
  <c r="U41" i="1" s="1"/>
  <c r="Y339" i="1"/>
  <c r="L321" i="1"/>
  <c r="M161" i="1"/>
  <c r="Y563" i="1"/>
  <c r="Y41" i="1"/>
  <c r="U573" i="1"/>
  <c r="M41" i="1"/>
  <c r="U13" i="6"/>
  <c r="M13" i="4"/>
  <c r="Y211" i="1"/>
  <c r="U461" i="1"/>
  <c r="Y435" i="1"/>
  <c r="Y239" i="1"/>
  <c r="M563" i="1"/>
  <c r="M379" i="1"/>
  <c r="M489" i="1"/>
  <c r="Q573" i="1"/>
  <c r="Q461" i="1"/>
  <c r="M227" i="1"/>
  <c r="Q227" i="1"/>
  <c r="Q267" i="1"/>
  <c r="Y267" i="1"/>
  <c r="U407" i="1"/>
  <c r="Q13" i="5"/>
  <c r="M13" i="6"/>
  <c r="Q13" i="4"/>
  <c r="U21" i="1"/>
  <c r="L31" i="1"/>
  <c r="M69" i="1"/>
  <c r="Y69" i="1"/>
  <c r="Q69" i="1"/>
  <c r="Q21" i="1"/>
  <c r="U563" i="1"/>
  <c r="M21" i="1"/>
  <c r="Q211" i="1"/>
  <c r="Y227" i="1"/>
  <c r="Y407" i="1"/>
  <c r="M211" i="1"/>
  <c r="Y379" i="1"/>
  <c r="M435" i="1"/>
  <c r="U379" i="1"/>
  <c r="Q239" i="1"/>
  <c r="M239" i="1"/>
  <c r="Q563" i="1"/>
  <c r="T377" i="1"/>
  <c r="Y21" i="1"/>
  <c r="U211" i="1"/>
  <c r="Y461" i="1"/>
  <c r="M461" i="1"/>
  <c r="M267" i="1"/>
  <c r="U435" i="1"/>
  <c r="Q407" i="1"/>
  <c r="M407" i="1"/>
  <c r="Q13" i="6"/>
  <c r="Y13" i="4"/>
  <c r="L15" i="1"/>
  <c r="L377" i="1"/>
  <c r="X209" i="1"/>
  <c r="L209" i="1"/>
  <c r="P210" i="1"/>
  <c r="Q209" i="1" s="1"/>
  <c r="T210" i="1"/>
  <c r="X210" i="1"/>
  <c r="Y209" i="1" s="1"/>
  <c r="L210" i="1"/>
  <c r="M209" i="1" s="1"/>
  <c r="X32" i="1"/>
  <c r="P32" i="1"/>
  <c r="Q31" i="1" s="1"/>
  <c r="L32" i="1"/>
  <c r="T32" i="1"/>
  <c r="X15" i="1"/>
  <c r="T209" i="1"/>
  <c r="X31" i="1"/>
  <c r="L434" i="1"/>
  <c r="T434" i="1"/>
  <c r="P434" i="1"/>
  <c r="X434" i="1"/>
  <c r="Y433" i="1" s="1"/>
  <c r="T433" i="1"/>
  <c r="T406" i="1"/>
  <c r="L405" i="1"/>
  <c r="X406" i="1"/>
  <c r="P406" i="1"/>
  <c r="Q405" i="1" s="1"/>
  <c r="L406" i="1"/>
  <c r="T405" i="1"/>
  <c r="P237" i="1"/>
  <c r="X237" i="1"/>
  <c r="L237" i="1"/>
  <c r="X238" i="1"/>
  <c r="P238" i="1"/>
  <c r="Q237" i="1" s="1"/>
  <c r="T238" i="1"/>
  <c r="U237" i="1" s="1"/>
  <c r="L238" i="1"/>
  <c r="M237" i="1" s="1"/>
  <c r="P546" i="1"/>
  <c r="X546" i="1"/>
  <c r="Y545" i="1" s="1"/>
  <c r="T546" i="1"/>
  <c r="U545" i="1" s="1"/>
  <c r="L546" i="1"/>
  <c r="M545" i="1" s="1"/>
  <c r="T31" i="1"/>
  <c r="P545" i="1"/>
  <c r="X405" i="1"/>
  <c r="P265" i="1"/>
  <c r="X266" i="1"/>
  <c r="L266" i="1"/>
  <c r="M265" i="1" s="1"/>
  <c r="X265" i="1"/>
  <c r="P266" i="1"/>
  <c r="Q265" i="1" s="1"/>
  <c r="T266" i="1"/>
  <c r="T265" i="1"/>
  <c r="L433" i="1"/>
  <c r="X378" i="1"/>
  <c r="T378" i="1"/>
  <c r="U377" i="1" s="1"/>
  <c r="P378" i="1"/>
  <c r="Q377" i="1" s="1"/>
  <c r="L378" i="1"/>
  <c r="X377" i="1"/>
  <c r="J13" i="1"/>
  <c r="L16" i="1"/>
  <c r="P16" i="1"/>
  <c r="Q15" i="1" s="1"/>
  <c r="X16" i="1"/>
  <c r="Y15" i="1" s="1"/>
  <c r="T16" i="1"/>
  <c r="P433" i="1"/>
  <c r="T15" i="1"/>
  <c r="Q321" i="1" l="1"/>
  <c r="M153" i="1"/>
  <c r="M321" i="1"/>
  <c r="U153" i="1"/>
  <c r="M377" i="1"/>
  <c r="U31" i="1"/>
  <c r="M31" i="1"/>
  <c r="M433" i="1"/>
  <c r="Y405" i="1"/>
  <c r="U265" i="1"/>
  <c r="Y265" i="1"/>
  <c r="Q545" i="1"/>
  <c r="Y237" i="1"/>
  <c r="Q433" i="1"/>
  <c r="U209" i="1"/>
  <c r="Y377" i="1"/>
  <c r="M405" i="1"/>
  <c r="U405" i="1"/>
  <c r="U433" i="1"/>
  <c r="Y31" i="1"/>
  <c r="M15" i="1"/>
  <c r="U15" i="1"/>
  <c r="X14" i="1"/>
  <c r="P14" i="1"/>
  <c r="L14" i="1"/>
  <c r="T14" i="1"/>
  <c r="X13" i="1"/>
  <c r="T13" i="1"/>
  <c r="L13" i="1"/>
  <c r="P13" i="1"/>
  <c r="Q13" i="1" l="1"/>
  <c r="M13" i="1"/>
  <c r="U13" i="1"/>
  <c r="Y13" i="1"/>
</calcChain>
</file>

<file path=xl/comments1.xml><?xml version="1.0" encoding="utf-8"?>
<comments xmlns="http://schemas.openxmlformats.org/spreadsheetml/2006/main">
  <authors>
    <author>นิตยา สายสวาท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เป้า 59 ใช้ผลของ 56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เป้า 59 ใช้ผลของ 56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นุสรา ไชยสาลี</author>
    <author>Windows User</author>
  </authors>
  <commentList>
    <comment ref="B632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32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comments3.xml><?xml version="1.0" encoding="utf-8"?>
<comments xmlns="http://schemas.openxmlformats.org/spreadsheetml/2006/main">
  <authors>
    <author>นุสรา ไชยสาลี</author>
    <author>Windows User</author>
  </authors>
  <commentList>
    <comment ref="B629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29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comments4.xml><?xml version="1.0" encoding="utf-8"?>
<comments xmlns="http://schemas.openxmlformats.org/spreadsheetml/2006/main">
  <authors>
    <author>นุสรา ไชยสาลี</author>
    <author>Windows User</author>
  </authors>
  <commentList>
    <comment ref="B632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32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comments5.xml><?xml version="1.0" encoding="utf-8"?>
<comments xmlns="http://schemas.openxmlformats.org/spreadsheetml/2006/main">
  <authors>
    <author>นุสรา ไชยสาลี</author>
    <author>Windows User</author>
  </authors>
  <commentList>
    <comment ref="B629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29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comments6.xml><?xml version="1.0" encoding="utf-8"?>
<comments xmlns="http://schemas.openxmlformats.org/spreadsheetml/2006/main">
  <authors>
    <author>นุสรา ไชยสาลี</author>
    <author>Windows User</author>
  </authors>
  <commentList>
    <comment ref="B627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27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comments7.xml><?xml version="1.0" encoding="utf-8"?>
<comments xmlns="http://schemas.openxmlformats.org/spreadsheetml/2006/main">
  <authors>
    <author>นุสรา ไชยสาลี</author>
    <author>Windows User</author>
  </authors>
  <commentList>
    <comment ref="B647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47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sharedStrings.xml><?xml version="1.0" encoding="utf-8"?>
<sst xmlns="http://schemas.openxmlformats.org/spreadsheetml/2006/main" count="6220" uniqueCount="411">
  <si>
    <t>แบบฟอร์มรายงานแผน - ผลการใช้จ่ายงบประมาณเงินรายได้ของมหาวิทยาลัย ประจำปีงบประมาณ พ.ศ. 2559</t>
  </si>
  <si>
    <t>แหล่งเงิน (ระบุเพียงแหล่งเงินเดียว)</t>
  </si>
  <si>
    <t>(    )</t>
  </si>
  <si>
    <t>เงินรายได้</t>
  </si>
  <si>
    <t>(   )</t>
  </si>
  <si>
    <t>เงินกองทุน</t>
  </si>
  <si>
    <t>เงินคงคลัง</t>
  </si>
  <si>
    <t>เงิน บรศ.</t>
  </si>
  <si>
    <t>หน่วย : บาท</t>
  </si>
  <si>
    <t>รหัส /  ผลผลิต / กิจกรรมหลัก /งบรายจ่าย</t>
  </si>
  <si>
    <t>แผน - ผล ( ใช้ ข้อมูลจาก AERP24 ช่อง จอง+ผูกพัน+เบิกจ่าย)</t>
  </si>
  <si>
    <t>แผนงบประมาณประจำปี</t>
  </si>
  <si>
    <t>โอนเปลี่ยนแปลงระหว่างปี (4)</t>
  </si>
  <si>
    <t>แผนการบริหารงบประมาณ
(5)=(3)+/-(4)</t>
  </si>
  <si>
    <t>ไตรมาส 1 (ต.ค.-ธ.ค.58) (6)</t>
  </si>
  <si>
    <t>ไตรมาส 2 (ต.ค.58-มี.ค.59) (7)</t>
  </si>
  <si>
    <t>ไตรมาส 3 (ต.ค.58-มิ.ย.59) (8)</t>
  </si>
  <si>
    <t>ไตรมาส 4 (ต.ค.58-ก.ย.59) (9)</t>
  </si>
  <si>
    <t>งบจัดสรรต้นปี (1)</t>
  </si>
  <si>
    <t>ปรับงบระหว่างปี  (2)</t>
  </si>
  <si>
    <t>รวม
(3) = 
(1)+/-(2)</t>
  </si>
  <si>
    <t>ไตรมาส
1</t>
  </si>
  <si>
    <t>ไตรมาส
 2</t>
  </si>
  <si>
    <t>ไตรมาส
 3</t>
  </si>
  <si>
    <t>ไตรมาส
 4</t>
  </si>
  <si>
    <t>แผนการบริหาร 
งปม.            ผล             การ ใช้จ่าย งปม.</t>
  </si>
  <si>
    <t>% ของการจัดสรรงบบริหาร</t>
  </si>
  <si>
    <t xml:space="preserve">สูงกว่า/(ต่ำกว่า) % ของการจัดสรรงบบริหาร
</t>
  </si>
  <si>
    <t>ปัญหา อุปสรรค
ที่ไม่เป็นตามแผน
(สูงกว่า/ต่ำกว่า)</t>
  </si>
  <si>
    <t>แผน</t>
  </si>
  <si>
    <t>ผล</t>
  </si>
  <si>
    <t>1. งบบุคลากร</t>
  </si>
  <si>
    <t xml:space="preserve">ผล </t>
  </si>
  <si>
    <t xml:space="preserve">      ค่าจ้างประจำ</t>
  </si>
  <si>
    <t xml:space="preserve">      ค่าจ้างชั่วคราว</t>
  </si>
  <si>
    <t>2. งบดำเนินงาน</t>
  </si>
  <si>
    <t xml:space="preserve">     ค่าตอบแทน</t>
  </si>
  <si>
    <t xml:space="preserve">     ค่าใช้สอย</t>
  </si>
  <si>
    <t xml:space="preserve">     ค่าวัสดุ</t>
  </si>
  <si>
    <t xml:space="preserve">     ค่าสาธารณูปโภค</t>
  </si>
  <si>
    <t>3. งบลงทุน</t>
  </si>
  <si>
    <t xml:space="preserve">     ค่าครุภัณฑ์</t>
  </si>
  <si>
    <t xml:space="preserve">     ค่าที่ดิน และสิ่งก่อสร้าง</t>
  </si>
  <si>
    <t>4. งบเงินอุดหนุน</t>
  </si>
  <si>
    <t>5. งบรายจ่ายอื่น</t>
  </si>
  <si>
    <t>กิจกรรมหลักที่ ……………………………</t>
  </si>
  <si>
    <t xml:space="preserve"> (10) งบประมาณที่ได้รับจัดสรรเพิ่มลดระหว่างปี/โอนเปลี่ยนแปลงระหว่างปี</t>
  </si>
  <si>
    <t xml:space="preserve"> (   )  เพิ่ม/ลดงบประมาณระหว่างปี (โดยสภาอนุมัติ)  จำนวน..................................................บาท ได้แก่</t>
  </si>
  <si>
    <t xml:space="preserve">                   - กิจกรรมหลักที่............(  ) เพิ่ม  (  ) ลด งบประมาณระหว่างปี งบรายจ่าย.................หมวด...............รายการ................................จำนวน .................... บาท</t>
  </si>
  <si>
    <t>ฯลฯ</t>
  </si>
  <si>
    <t xml:space="preserve"> (   )  โอนเปลี่ยนแปลงระหว่างปี จำนวนทั้งสิ้น .................................................. บาท ได้แก่</t>
  </si>
  <si>
    <t xml:space="preserve">        (  ) โอนข้ามโครงการ/กิจกรรม/งบรายจ่าย/หมวด/รายการ ได้แก่</t>
  </si>
  <si>
    <t xml:space="preserve">                   - กิจกรรมหลักที่....................งบรายจ่าย...................หมวด................รายการ................จำนวน ........... บาท โอนเข้า กิจกรรมหลักที่.....................งบรายจ่าย..................หมวด....................รายการ........................................จำนวน ................................. บาท </t>
  </si>
  <si>
    <t xml:space="preserve">         (  ) โอนงบกลาง ได้แก่</t>
  </si>
  <si>
    <t xml:space="preserve">                   - กิจกรรมหลักที่...................................... ได้รับโอนงบกลาง เข้า งบรายจ่าย..................หมวด.....................รายการ..................................... จำนวน................................ บาท </t>
  </si>
  <si>
    <t>(11) ข้อเสนอแนะ / แนวทางแก้ไขเพื่อการบรรลุเป้าหมายอย่างมีประสิทธภาพ  ประสิทธิผล (โปรดระบุ)</t>
  </si>
  <si>
    <t xml:space="preserve"> ............................................................................................................</t>
  </si>
  <si>
    <t xml:space="preserve"> ..................................................................................................................</t>
  </si>
  <si>
    <t>วันที่. ..............................................................................................................</t>
  </si>
  <si>
    <t xml:space="preserve">ผู้รายงาน  </t>
  </si>
  <si>
    <t>ผู้รับรองการรายงาน</t>
  </si>
  <si>
    <t>แผนปฏิบัติราชการประจำปีงบประมาณ 2559 (ภารกิจพื้นฐาน-สนับสนุนยุทธศาสตร์-โครงการเดิม)</t>
  </si>
  <si>
    <t>ของหน่วยงาน  สำนักบรรณสารสนเทศ</t>
  </si>
  <si>
    <t>ค่าเป้าหมายปี 2559</t>
  </si>
  <si>
    <t>เงินนอกงบประมาณประจำปีงบประมาณ พ.ศ.  2559 (ทุกแหล่งเงิน)</t>
  </si>
  <si>
    <t>(หน่วย : บาท)</t>
  </si>
  <si>
    <t>ผู้รับผิดชอบ/
แหล่งเงิน</t>
  </si>
  <si>
    <t xml:space="preserve">ตัวชี้วัด / กิจกรรมการดำเนินงานของผลผลิต / </t>
  </si>
  <si>
    <t>หน่วยนับ</t>
  </si>
  <si>
    <t>รวมทั้งปี</t>
  </si>
  <si>
    <t>ไตรมาส 1</t>
  </si>
  <si>
    <t>ไตรมาส 2</t>
  </si>
  <si>
    <t>ไตรมาส 3</t>
  </si>
  <si>
    <t>ไตรมาส 4</t>
  </si>
  <si>
    <t>ประเภทรายจ่าย</t>
  </si>
  <si>
    <t>รวมทั้งสิ้น</t>
  </si>
  <si>
    <t xml:space="preserve">โครงการยุทธศาสตร์ </t>
  </si>
  <si>
    <t>ต.ค.-ธ.ค.</t>
  </si>
  <si>
    <t>ม.ค.-มี.ค.</t>
  </si>
  <si>
    <t>เม.ย.-มิ.ย.</t>
  </si>
  <si>
    <t>ก.ค.-ก.ย.</t>
  </si>
  <si>
    <t>งบบุคลากร</t>
  </si>
  <si>
    <t>งบดำเนินงาน</t>
  </si>
  <si>
    <t>งบลงทุน</t>
  </si>
  <si>
    <t>เงินอุดหนุน</t>
  </si>
  <si>
    <t>งบรายจ่ายอื่น</t>
  </si>
  <si>
    <t>รวมงบประมาณทั้งสิ้น</t>
  </si>
  <si>
    <t>สบ.</t>
  </si>
  <si>
    <t xml:space="preserve">ภารกิจพื้นฐานประจำ / สนับสนุนยุทธศาสตร์ </t>
  </si>
  <si>
    <t>พ 1.1.7</t>
  </si>
  <si>
    <t xml:space="preserve">ผลผลิตการบริหารงานทั่วไป สบ.  </t>
  </si>
  <si>
    <t>ตัวชี้วัด : เชิงคุณภาพ</t>
  </si>
  <si>
    <t>สำนักงานเลขานุการ</t>
  </si>
  <si>
    <t>1. ร้อยละของผลการดำเนินงานตามมติ ข้อสังเกต และข้อเสนอแนะตามวาระเชิงนโยบาย</t>
  </si>
  <si>
    <t>ร้องละ</t>
  </si>
  <si>
    <r>
      <rPr>
        <sz val="14"/>
        <rFont val="Symbol"/>
        <family val="1"/>
        <charset val="2"/>
      </rPr>
      <t>³</t>
    </r>
    <r>
      <rPr>
        <sz val="14"/>
        <rFont val="TH Niramit AS"/>
      </rPr>
      <t>80</t>
    </r>
  </si>
  <si>
    <t xml:space="preserve"> -</t>
  </si>
  <si>
    <t>ของสภามหาวิทยาลัย (ถ้ามี)</t>
  </si>
  <si>
    <t>2. ระดับความสำเร็จของการพัฒนาหน่วยงานสู่การเรียนรู้ (Cre-C50)</t>
  </si>
  <si>
    <t>ระดับ</t>
  </si>
  <si>
    <t>3. คะแนนประกันคุณภาพภายในของหน่วยงานปีการศึกษา 2557</t>
  </si>
  <si>
    <t>คะแนน</t>
  </si>
  <si>
    <r>
      <rPr>
        <sz val="14"/>
        <rFont val="Symbol"/>
        <family val="1"/>
        <charset val="2"/>
      </rPr>
      <t>³</t>
    </r>
    <r>
      <rPr>
        <sz val="14"/>
        <rFont val="TH Niramit AS"/>
      </rPr>
      <t>4.39</t>
    </r>
  </si>
  <si>
    <t>กิจกรรมหลักที่ 1  บริหารงานทั่วไปของ สบ.</t>
  </si>
  <si>
    <r>
      <rPr>
        <b/>
        <sz val="14"/>
        <rFont val="TH Niramit AS"/>
      </rPr>
      <t xml:space="preserve">กิจกรรมย่อย 1.1 </t>
    </r>
    <r>
      <rPr>
        <sz val="14"/>
        <rFont val="TH Niramit AS"/>
      </rPr>
      <t xml:space="preserve"> อำนวยการและบริหารงานทั่วไปของ สบ.</t>
    </r>
  </si>
  <si>
    <t>1. อำนวยการและธุรการ</t>
  </si>
  <si>
    <t>ครั้ง</t>
  </si>
  <si>
    <t xml:space="preserve">     1.1  รับ-ส่งเอกสารในระบบสารบรรณอิเล็กทรอนิกส์</t>
  </si>
  <si>
    <t xml:space="preserve">     1.2  จัดการประชุมผู้บริหารสำนัก และประสานงานสำนัก </t>
  </si>
  <si>
    <t xml:space="preserve">     1.3  ประสานงานการใช้รถ/ห้องประชุม</t>
  </si>
  <si>
    <t xml:space="preserve">     1.4  จัดซื้อจ้างพัสดุ</t>
  </si>
  <si>
    <t xml:space="preserve">     1.5  เบิกจ่ายพัสดุ </t>
  </si>
  <si>
    <t xml:space="preserve">     1.6  ซ่อมพัสดุ-อาคาร-ระบบสาธารณูปโภค</t>
  </si>
  <si>
    <t xml:space="preserve">     1.7  เตรียมเอกสารและจัดเอกสารประกอบการประชุมของผู้บริหารสำนัก</t>
  </si>
  <si>
    <t xml:space="preserve">     1.8  จัดทำแผนจัดซื้อจัดจ้างของรายการงบลงทุนทั้งหมดที่ได้รับจัดสรร (เพิ่ม/เปลี่ยนแปลงระหว่างปี) 
เพื่อจัดส่งให้กองพัสดุจัดทำสัญญาจัดจ้าง</t>
  </si>
  <si>
    <t>2. งานบริหารทั่วไป</t>
  </si>
  <si>
    <t>ฉบับ/ครั้ง/งาน/กิจกรรม</t>
  </si>
  <si>
    <t xml:space="preserve">   2.1 แผน/โครงการและงบประมาณ</t>
  </si>
  <si>
    <t>ฉบับ/ครั้ง</t>
  </si>
  <si>
    <t xml:space="preserve">        1)  จัดทำแผน/โครงการและงบประมาณประจำปี</t>
  </si>
  <si>
    <t>ฉบับ</t>
  </si>
  <si>
    <t xml:space="preserve">        2)  รายงานผลการดำเนินงานตามแผนปฏิบัติราชการประจำปี เป็นรายเดือนในระบบ 3 มิติ (AE)</t>
  </si>
  <si>
    <t xml:space="preserve">   2.2 คำรับรองฯ และการประเมินผลการปฏิบัติราชการประจำปี</t>
  </si>
  <si>
    <t xml:space="preserve">        1)  จัดทำคำรับรองการปฏิบัติราชการประจำปี</t>
  </si>
  <si>
    <t xml:space="preserve">        2)  จัดทำรายงานผลการดำเนินงานตามลตามคำรับรองการปฏิบัติราชการประจำปี (e-Performance) 
รอบ 6 , 9 , 12 เดือน</t>
  </si>
  <si>
    <t xml:space="preserve">   2.3 จัดทำรายงานผลการใช้จ่ายงบประมาณประจำปีงบประมาณเป็นรายไตรมาส</t>
  </si>
  <si>
    <t>(4/58)</t>
  </si>
  <si>
    <t>(1/59)</t>
  </si>
  <si>
    <t>(2/59)</t>
  </si>
  <si>
    <t>(3/59)</t>
  </si>
  <si>
    <t xml:space="preserve">   2.4 จัดทำและรายงานการประกันคุณภาพการศึกษาของหน่วยงาน</t>
  </si>
  <si>
    <t xml:space="preserve">   2.5 ระบบควบคุมภายในและบริหารความเสี่ยง</t>
  </si>
  <si>
    <t xml:space="preserve">        1) จัดทำแผนบริหารความเสี่ยงและระบบควบคุมภายใน  (แบบ บสน. 1)</t>
  </si>
  <si>
    <t xml:space="preserve">        2) รายงานผลการดำเนินงานตามแผนบริหารความเสี่ยงและควบคุมภายใน  (แบบ บสน. 2)</t>
  </si>
  <si>
    <t>(6/59)</t>
  </si>
  <si>
    <t>(9/59)</t>
  </si>
  <si>
    <t>(12/59)</t>
  </si>
  <si>
    <t xml:space="preserve">   2.6  จัดทำการจัดการความรู้ตามเกณฑ์ (ขั้นตอน) ที่ สกอ.กำหนด </t>
  </si>
  <si>
    <t>ขั้นตอน</t>
  </si>
  <si>
    <r>
      <t>ดังนี้ ขั้นตอนที่ 1</t>
    </r>
    <r>
      <rPr>
        <b/>
        <sz val="14"/>
        <rFont val="TH Niramit AS"/>
      </rPr>
      <t xml:space="preserve"> </t>
    </r>
    <r>
      <rPr>
        <sz val="14"/>
        <rFont val="TH Niramit AS"/>
      </rPr>
      <t>กำหนดประเด็นความรู้และเป้าหมายของการจัดการ</t>
    </r>
  </si>
  <si>
    <t xml:space="preserve">ความรู้ที่สอดคล้องกับแผนยุทธศาสตร์ของหน่วยงาน </t>
  </si>
  <si>
    <t>ขั้นตอนที่ 2 กำหนดบุคลากรกลุ่มเป้าหมายที่จะพัฒนาความรู้และ</t>
  </si>
  <si>
    <t>ทักษะให้สอดคล้องกับประเด็นความรู้ที่กำหนด</t>
  </si>
  <si>
    <t>ขั้นตอนที่ 3 แบ่งปันและแลกเปลี่ยนเรียนรู้จากความรู้ ทักษะ</t>
  </si>
  <si>
    <t>ของผู้มีประสบการณ์ตรง (Tacit Knowledge)</t>
  </si>
  <si>
    <t>ขั้นตอนที่ 4 รวบรวมความรู้ตามประเด็นความรู้ที่ได้</t>
  </si>
  <si>
    <t>มาพัฒนาและจัดเก็บอย่างเป็นระบบโดยเผยแพร่</t>
  </si>
  <si>
    <t>ออกมาเป็นลายลักษณ์อักษร (Explicit Knowledge)</t>
  </si>
  <si>
    <t>ขั้นตอนที่ 5 นำความรู้ที่ได้จากการจัดการความรู้ ในปี</t>
  </si>
  <si>
    <t xml:space="preserve">งบประมาณปัจจุบันเป็นลายลักษณ์อักษร (Explicit Knowledge) </t>
  </si>
  <si>
    <t xml:space="preserve">และจากความรู้ ทักษะของผู้มีประสบการณ์ตรง (Tacit Knowledge) </t>
  </si>
  <si>
    <t>ที่เป็นแนวปฏิบัติที่ดี (Good Practice) มาปรับใช้ในการปฏิบัติงานจริง</t>
  </si>
  <si>
    <t xml:space="preserve">   2.7 จัดทำข้อมูลการประเมินผลการพิจารณาเลื่อนเงินเดือนประจำปี</t>
  </si>
  <si>
    <t xml:space="preserve">   2.8 จัดทำแผนจัดซื้อจัดจ้างของรายการงบลงทุนทั้งหมดที่ได้รับจัดสรรเงินรายได้ (รวมเพิ่ม/เปลี่ยนแปลงระหว่างปี) 
เพื่อจัดส่งให้กองพัสดุจัดทำสัญญาจัดซื้อจัดจ้าง</t>
  </si>
  <si>
    <t xml:space="preserve">   2.9 ควบคุมงบประมาณ และเบิกจ่ายงบประมาณ</t>
  </si>
  <si>
    <t xml:space="preserve">   2.10 การพัฒนาระบบงานในรูปแบบ Cross Function </t>
  </si>
  <si>
    <t>งาน</t>
  </si>
  <si>
    <t>ปรึกษาเลขาฯ แล้ว 27-3-57</t>
  </si>
  <si>
    <t xml:space="preserve">   2.11 กิจกรรมส่งเสริมความรับผิดชอบต่อสังคม (CSR) </t>
  </si>
  <si>
    <t>กิจกรรม</t>
  </si>
  <si>
    <t>ก 1.3.6</t>
  </si>
  <si>
    <t xml:space="preserve">ผลผลิตบริการบรรณสารสนเทศ  </t>
  </si>
  <si>
    <t xml:space="preserve">ตัวชี้วัด : เชิงปริมาณ </t>
  </si>
  <si>
    <t xml:space="preserve"> </t>
  </si>
  <si>
    <t xml:space="preserve">1. ร้อยละของจำนวนทรัพยากรสารสนเทศใหม่เมื่อเทียบกับเป้าหมาย (หนังสือ วารสาร สื่อโสตทัศน์ สื่ออิเล็กทรอนิกส์ สื่อลักษณะพิเศษ)  (เป้าหมาย 39,162 ชื่อเรื่อง-เล่ม-แผ่น-ตลับ-ฐาน-แฟ้ม) (นับสะสม)           </t>
  </si>
  <si>
    <t xml:space="preserve">ร้อยละ </t>
  </si>
  <si>
    <t xml:space="preserve"> - ฝ่ายเทคนิค
 - ฝ่ายบริการสื่อฯ</t>
  </si>
  <si>
    <t>2. ร้อยละของจำนวนผู้ใช้ห้องสมุดทุกช่องทางเมื่อเทียบกับเป้าหมาย  (เป้าหมาย 414,050 ราย) (นับซ้ำ)  (นับสะสม)</t>
  </si>
  <si>
    <t xml:space="preserve"> - ฝ่ายบริการสนเทศ ศูนย์เทคโนฯ
</t>
  </si>
  <si>
    <t xml:space="preserve"> - ห้องสมุดสาขา</t>
  </si>
  <si>
    <t>3. คะแนนเฉลี่ยความพึงพอใจการให้บริการตามภารกิจบริการของหน่วยงาน (Cl-C54)</t>
  </si>
  <si>
    <t>ตัวชี้วัด : เชิงเวลา</t>
  </si>
  <si>
    <t>4. ระยะเวลาของการจัดทำสัญญาจัดซื้อจัดจ้างรายการงบลงทุนที่ได้รับจัดสรรจากเงินรายได้ 
ภายในไตรมาสที่ 2 (Cre-C41)</t>
  </si>
  <si>
    <t>ไตรมาส</t>
  </si>
  <si>
    <r>
      <t>&lt;</t>
    </r>
    <r>
      <rPr>
        <sz val="14"/>
        <rFont val="TH Niramit AS"/>
      </rPr>
      <t xml:space="preserve"> 2</t>
    </r>
  </si>
  <si>
    <t>5. ร้อยละของจำนวนรายการงบลงทุนทั้งหมดที่ได้รับจัดสรรงบประมาณเงินรายได้ (รวมเพิ่ม/เปลี่ยนแปลงรายการระหว่างปี) 
มีการเบิกจ่ายตามงวดงานในสัญญาจัดซื้อจัดจ้างที่กำหนดเบิกจ่ายภายในปีงบประมาณ (Cre-C41)</t>
  </si>
  <si>
    <t>กิจกรรมหลักที่ 1 บริการบรรณสารสนเทศ</t>
  </si>
  <si>
    <r>
      <t xml:space="preserve">กิจกรรมย่อย 1.1  </t>
    </r>
    <r>
      <rPr>
        <sz val="14"/>
        <rFont val="TH Niramit AS"/>
      </rPr>
      <t>จัดหาทรัพยากรสารสนเทศใหม่</t>
    </r>
  </si>
  <si>
    <t>ชื่อเรื่อง-เล่ม-แผ่น-ตลับ-ฐาน-แฟ้ม</t>
  </si>
  <si>
    <t xml:space="preserve">          1) หนังสือ</t>
  </si>
  <si>
    <t>เล่ม</t>
  </si>
  <si>
    <t xml:space="preserve">          2) วารสาร    (ส่วนกลาง 490 , ศวน. 115 ชื่อเรื่อง)  (นับซ้ำ)</t>
  </si>
  <si>
    <t>ชื่อเรื่อง</t>
  </si>
  <si>
    <t xml:space="preserve">          3) สื่อโสตทัศน์</t>
  </si>
  <si>
    <t>แผ่น-ตลับ-เล่ม</t>
  </si>
  <si>
    <t xml:space="preserve">          4) สื่ออิเล็กทรอนิกส์</t>
  </si>
  <si>
    <t>แผ่น-ฐาน-ชื่อเรื่อง</t>
  </si>
  <si>
    <r>
      <t xml:space="preserve">          5) สื่อลักษณะพิเศษ</t>
    </r>
    <r>
      <rPr>
        <sz val="11"/>
        <color indexed="10"/>
        <rFont val="Angsana New"/>
        <family val="1"/>
      </rPr>
      <t/>
    </r>
  </si>
  <si>
    <t>แฟ้ม-เรื่อง</t>
  </si>
  <si>
    <r>
      <t xml:space="preserve">กิจกรรมย่อย 1.2  </t>
    </r>
    <r>
      <rPr>
        <sz val="14"/>
        <rFont val="TH Niramit AS"/>
      </rPr>
      <t>จัดทำระเบียนและเตรียมทรัพยากรสารสนเทศใหม่ให้พร้อมบริการ</t>
    </r>
  </si>
  <si>
    <t>เงินแผ่นดิน</t>
  </si>
  <si>
    <t xml:space="preserve">         1)  จัดทำระเบียนบรรณานุกรม</t>
  </si>
  <si>
    <t>ระเบียน</t>
  </si>
  <si>
    <t xml:space="preserve">         2)  จัดเตรียมทรัพยากรสารสนเทศใหม่ให้พร้อมบริการ</t>
  </si>
  <si>
    <t>เล่ม-แผ่น-ตลับ-ฐาน-  ชื่อเรื่อง-แฟ้ม</t>
  </si>
  <si>
    <r>
      <t xml:space="preserve">กิจกรรมย่อย 1.3  </t>
    </r>
    <r>
      <rPr>
        <sz val="14"/>
        <rFont val="TH Niramit AS"/>
      </rPr>
      <t>อนุรักษ์วัสดุสารสนเทศ</t>
    </r>
  </si>
  <si>
    <t>เล่ม-เรื่อง</t>
  </si>
  <si>
    <r>
      <t xml:space="preserve">กิจกรรมย่อย 1.4  </t>
    </r>
    <r>
      <rPr>
        <sz val="14"/>
        <rFont val="TH Niramit AS"/>
      </rPr>
      <t>การจัดการพื้นที่จัดเก็บสื่อการศึกษา</t>
    </r>
  </si>
  <si>
    <t xml:space="preserve">         1)  สำรวจเพื่อเตรียมการคัดออกหนังสือ  </t>
  </si>
  <si>
    <t>ฝ่ายบริการสื่อฯ</t>
  </si>
  <si>
    <t xml:space="preserve">         2)  จำหน่ายออกหนังสือ</t>
  </si>
  <si>
    <t>จัดหา</t>
  </si>
  <si>
    <t xml:space="preserve">         3)  การปรับ/ขยายชั้นหนังสือ (ชั้นจัดวางหนังสือให้เพิ่มขึ้น)</t>
  </si>
  <si>
    <t>กิจกรรมหลักที่ 2 บริการห้องสมุด</t>
  </si>
  <si>
    <r>
      <t xml:space="preserve">กิจกรรมย่อย 2.1 </t>
    </r>
    <r>
      <rPr>
        <sz val="14"/>
        <rFont val="TH Niramit AS"/>
      </rPr>
      <t>บริการห้องสมุด ณ ที่ทำการ มสธ.</t>
    </r>
  </si>
  <si>
    <t xml:space="preserve">         1) ให้บริการผู้ใช้ห้องสมุด</t>
  </si>
  <si>
    <t>ราย</t>
  </si>
  <si>
    <t xml:space="preserve"> - ฝ่ายบริการสื่อฯ</t>
  </si>
  <si>
    <t xml:space="preserve">         2) จัดทำระเบียนสมาชิกผู้ใช้ห้องสมุด</t>
  </si>
  <si>
    <t xml:space="preserve">         3) งานบริการยืม-คืน</t>
  </si>
  <si>
    <t>เล่ม-ชิ้น</t>
  </si>
  <si>
    <t xml:space="preserve">         4) งานบริการตอบคำถามและช่วยค้นคว้าสารสนเทศทั่วไปและสารสนเทศอัตลักษณ์ของมหาวิทยาลัย</t>
  </si>
  <si>
    <t>คำถาม</t>
  </si>
  <si>
    <t xml:space="preserve">         5) งานบริการการใช้ทรัพยากรสารสนเทศ (การจัดเรียงขึ้นชั้น)</t>
  </si>
  <si>
    <t>เล่ม-ชิ้น-แฟ้ม-แผ่น-ตลับ</t>
  </si>
  <si>
    <t xml:space="preserve">         6) งานบริการนำส่งเอกสาร</t>
  </si>
  <si>
    <t>เรื่อง</t>
  </si>
  <si>
    <t xml:space="preserve">         7) งานบริการข่าวสารทันสมัย</t>
  </si>
  <si>
    <t>บทความ-ชื่อเรื่อง</t>
  </si>
  <si>
    <r>
      <t xml:space="preserve">กิจกรรมย่อย 2.2 </t>
    </r>
    <r>
      <rPr>
        <sz val="14"/>
        <rFont val="TH Niramit AS"/>
      </rPr>
      <t>บริการระหว่างห้องสมุด</t>
    </r>
  </si>
  <si>
    <t xml:space="preserve">          1) บริการขอยืมและให้ยืมถ่ายเอกสารระหว่างห้องสมุด</t>
  </si>
  <si>
    <t>เล่ม-บทความ</t>
  </si>
  <si>
    <t>บริการสื่อฯ</t>
  </si>
  <si>
    <t xml:space="preserve">          2) งานสมาชิก PULINET </t>
  </si>
  <si>
    <t>บัตร</t>
  </si>
  <si>
    <r>
      <t xml:space="preserve">กิจกรรมย่อย 2.3 </t>
    </r>
    <r>
      <rPr>
        <sz val="14"/>
        <rFont val="TH Niramit AS"/>
      </rPr>
      <t>บริการห้องสมุด มุม มสธ.และศูนย์วิทยบริการบัณฑิตศึกษา</t>
    </r>
  </si>
  <si>
    <t xml:space="preserve">          1) การเบิกค่าใช้จ่ายศูนย์บริการการศึกษาเฉพาะกิจ มุม มสธ. (81 แห่ง)</t>
  </si>
  <si>
    <t xml:space="preserve">          2) การเบิกค่าใช้จ่ายศูนย์วิทยบริการบัณฑิตศึกษา   (2 แห่ง)</t>
  </si>
  <si>
    <r>
      <t xml:space="preserve">กิจกรรมย่อย 2.4  </t>
    </r>
    <r>
      <rPr>
        <sz val="14"/>
        <rFont val="TH Niramit AS"/>
      </rPr>
      <t>บริการหน่วยงานภายใน</t>
    </r>
  </si>
  <si>
    <t xml:space="preserve">          1) จัดหาหนังสือให้แก่นักศึกษา/คณาจารย์ในระดับบัณฑิตศึกษา (เป็นประมาณการตามข้อมูลหลักสูตรที่จะเปิดสอน ส่วนผลการดำเนินงานจะเป็นไปตามข้อมูลที่สาขาขอความอนุเคราะห์มา) </t>
  </si>
  <si>
    <t xml:space="preserve">          2) จัดทำข้อมูลบัตรรายการฯ (CIP) สำหรับสิ่งพิมพ์ที่มหาวิทยาลัยจัดพิมพ์)</t>
  </si>
  <si>
    <t>วิเคราะห์</t>
  </si>
  <si>
    <r>
      <t xml:space="preserve">กิจกรรมย่อย 2.5 </t>
    </r>
    <r>
      <rPr>
        <sz val="14"/>
        <rFont val="TH Niramit AS"/>
      </rPr>
      <t>เผยแพร่สารสนเทศอัตลักษณ์ของมหาวิทยาลัย</t>
    </r>
  </si>
  <si>
    <t xml:space="preserve">        1) เผยแพร่และนำชมห้องพระบาทสมเด็จพระปกเกล้าฯ</t>
  </si>
  <si>
    <t>คน</t>
  </si>
  <si>
    <t xml:space="preserve">           - นำชมห้องพระบาทสมเด็จพระปกเกล้าฯ ในวาระพิธีพระราชทานปริญญาบัตร)</t>
  </si>
  <si>
    <t xml:space="preserve">           - นำชมห้องพระบาทสมเด็จพระปกเกล้าฯ ในวาระปกติแก่นักศึกษาและบุคคลทั่วไป)</t>
  </si>
  <si>
    <t xml:space="preserve">        2) เผยแพร่สารสนเทศอัตลักษณ์ของมหาวิทยาลัย</t>
  </si>
  <si>
    <t>ตอบกิจกรรมในแผนยุทธศาสตร์ 5 ปี ของ ข้อ 2)  ม.ด้วย</t>
  </si>
  <si>
    <r>
      <t xml:space="preserve">กิจกรรมย่อย 2.6 </t>
    </r>
    <r>
      <rPr>
        <sz val="14"/>
        <rFont val="TH Niramit AS"/>
      </rPr>
      <t>งานให้การศึกษาผู้ใช้และส่งเสริมการใช้ห้องสมุด</t>
    </r>
  </si>
  <si>
    <t xml:space="preserve">         1) การส่งเสริมการรู้สารสนเทศ</t>
  </si>
  <si>
    <t>โครงการ/หลักสูตร</t>
  </si>
  <si>
    <t xml:space="preserve">         2) งานการให้การศึกษาผู้ใช้ห้องสมุด</t>
  </si>
  <si>
    <t>ครั้ง/</t>
  </si>
  <si>
    <t xml:space="preserve">         3) งานประชาสัมพันธ์การใช้ห้องสมุด </t>
  </si>
  <si>
    <t>ครั้ง/เรื่อง</t>
  </si>
  <si>
    <t xml:space="preserve">            3.1)  จัดกิจกรรม/โครงการส่งเสริมการใช้ห้องสมุด     (• บริการสื่อสิ่งพิมพ์)</t>
  </si>
  <si>
    <t xml:space="preserve">            3.2)  จัดนิทรรศการ/การจัดกิจกรรมประชาสัมพันธ์</t>
  </si>
  <si>
    <t xml:space="preserve">            3.3)  แนะนำทรัพยากรสารสนเทศและข่าวบริการห้องสมุด</t>
  </si>
  <si>
    <r>
      <t xml:space="preserve">กิจกรรมย่อย 2.7 </t>
    </r>
    <r>
      <rPr>
        <sz val="14"/>
        <rFont val="TH Niramit AS"/>
      </rPr>
      <t>งานประเมินความพึงพอใจบริการห้องสมุด</t>
    </r>
  </si>
  <si>
    <t xml:space="preserve">        1) สำรวจความพึงพอใจของผู้รับบริการห้องสมุด</t>
  </si>
  <si>
    <t>บริการสื่อสิ่งพิมพ์</t>
  </si>
  <si>
    <t xml:space="preserve">        2) สำรวจความพึงพอใจของบรรณารักษ์ มุม มสธ. ต่อการดำเนินงานของ สบ.</t>
  </si>
  <si>
    <t>ห้องสมุดสาขา</t>
  </si>
  <si>
    <r>
      <t xml:space="preserve">        3) การจัดการข้อร้องเรียน/ข้อควรปรับปรุงจากผลการประเมินความพึงพอใจ </t>
    </r>
    <r>
      <rPr>
        <b/>
        <sz val="14"/>
        <rFont val="TH Niramit AS"/>
      </rPr>
      <t xml:space="preserve"> </t>
    </r>
  </si>
  <si>
    <t>กิจกรรมหลักที่ 3 จัดบริการวัสดุการศึกษาประกอบการเรียนการสอนให้กับนักศึกษาปริญญาเอก</t>
  </si>
  <si>
    <r>
      <rPr>
        <b/>
        <sz val="14"/>
        <rFont val="TH Niramit AS"/>
      </rPr>
      <t>กิจกรรมย่อย 3.1</t>
    </r>
    <r>
      <rPr>
        <sz val="14"/>
        <rFont val="TH Niramit AS"/>
      </rPr>
      <t xml:space="preserve"> งานบริการห้องสมุดสำหรับนักศึกษาปริญญาเอก
                         (ยอดประมาณการ นศ. ป.เอก ที่จะลงทะเบียน ภาค 1/58 จากเป้าหมายการจัดการศึกษา.)                   </t>
    </r>
  </si>
  <si>
    <t>กิจกรรมหลักที่ 4 โครงการความร่วมมือห้องสมุดวิชาการ</t>
  </si>
  <si>
    <r>
      <t xml:space="preserve">กิจกรรมย่อย 4.1  </t>
    </r>
    <r>
      <rPr>
        <sz val="14"/>
        <rFont val="TH Niramit AS"/>
      </rPr>
      <t>ความร่วมมือโครงการ ThaiLIS , โครงการพัฒนาห้องสมุดสถาบันอุดมศึกษา, ความร่วมมือ PULINET</t>
    </r>
  </si>
  <si>
    <t xml:space="preserve">   4.1.1 ความร่วมมือโครงการ ThaiLIS</t>
  </si>
  <si>
    <t xml:space="preserve">   4.1.2 ความร่วมมือในคณะกรรมการพัฒนาห้องสมุดสถาบันอุดมศึกษา</t>
  </si>
  <si>
    <t xml:space="preserve">   4.1.3 ความร่วมมือในคณะกรรมการข่ายงานห้องสมุดมหาวิทยาลัยส่วนภูมิภาค (PULINET)</t>
  </si>
  <si>
    <r>
      <t xml:space="preserve">กิจกรรมย่อย 4.2 </t>
    </r>
    <r>
      <rPr>
        <sz val="14"/>
        <rFont val="TH Niramit AS"/>
      </rPr>
      <t xml:space="preserve">ความร่วมมือกับหน่วยงานภายนอก  เช่น  กศน.  กรมราชทัณฑ์ </t>
    </r>
  </si>
  <si>
    <t>พี่เพ็ญขอปรับ 24 มีค. 57</t>
  </si>
  <si>
    <r>
      <t xml:space="preserve">กิจกรรมย่อย 4.3 </t>
    </r>
    <r>
      <rPr>
        <sz val="14"/>
        <rFont val="TH Niramit AS"/>
      </rPr>
      <t xml:space="preserve">ความร่วมมือกับเครือข่ายบริการห้องสมุดของ มสธ. </t>
    </r>
  </si>
  <si>
    <r>
      <t xml:space="preserve">    </t>
    </r>
    <r>
      <rPr>
        <sz val="14"/>
        <rFont val="TH Niramit AS"/>
      </rPr>
      <t xml:space="preserve">  1) นิเทศงาน มุม มสธ. 3  ครั้ง</t>
    </r>
  </si>
  <si>
    <t xml:space="preserve">      2) จัดสื่อการศึกษาทดแทน มุม มสธ. 2 แห่ง </t>
  </si>
  <si>
    <t>แห่ง</t>
  </si>
  <si>
    <t>พี่เพ็ญขอปรับชื่อกิจกรรม 27-3-57</t>
  </si>
  <si>
    <t xml:space="preserve">         </t>
  </si>
  <si>
    <t xml:space="preserve"> โครงการยุทธศาสตร์ </t>
  </si>
  <si>
    <t>โครงการพัฒนาห้องสมุดดิจิทัล</t>
  </si>
  <si>
    <t>ก 2.3.2</t>
  </si>
  <si>
    <r>
      <t xml:space="preserve">ผลผลิตการพัฒนาห้องสมุดดิจิทัล  
</t>
    </r>
    <r>
      <rPr>
        <b/>
        <u/>
        <sz val="12.5"/>
        <color indexed="8"/>
        <rFont val="TH SarabunPSK"/>
        <family val="2"/>
      </rPr>
      <t/>
    </r>
  </si>
  <si>
    <t>หน.ศูนย์แจ้งว่าขาดฝ่ายเทคนิค</t>
  </si>
  <si>
    <t xml:space="preserve"> เงินรายได้</t>
  </si>
  <si>
    <t xml:space="preserve">ตัวชี้วัด  : เชิงปริมาณ </t>
  </si>
  <si>
    <t>1. จำนวนฐานข้อมูล  เว็บไซต์ สื่อสังคมออนไลน์ และนิทรรศการออนไลน์ที่พัฒนา (นับสะสม)</t>
  </si>
  <si>
    <t>ฐานข้อมูล/เว็บ/เรื่อง</t>
  </si>
  <si>
    <t>2. จำนวนผลงานนิทรรศการออนไลน์</t>
  </si>
  <si>
    <t>ผลงาน</t>
  </si>
  <si>
    <t xml:space="preserve"> - ศูนย์เทคโนฯ</t>
  </si>
  <si>
    <t>3. ร้อยละของจำนวนระเบียนสารสนเทศดิจิทัลที่จัดทำในระบบห้องสมุดดิจิทัล  (เป้าหมาย  810  ระเบียน)</t>
  </si>
  <si>
    <t xml:space="preserve"> - ฝายบริการสื่อฯ</t>
  </si>
  <si>
    <t>4. ร้อยละจำนวนผู้ใช้บริการสารสนเทศในระบบ e-Library เมื่อเทียบกับเป้าหมายแต่ละปี</t>
  </si>
  <si>
    <t xml:space="preserve"> - ฝ่ายเทคนิค</t>
  </si>
  <si>
    <t>ปี 57 กองแผนแนะนำให้ตั้งค่าเป้าหมาย 45, 90</t>
  </si>
  <si>
    <t>5. ร้อยละของจำนวนระเบียนรายการเอกสารจดหมายเหตุมหาวิทยาลัยทางอิเล็คทรอนิกส์เมื่อเทียบกับเป้าหมาย</t>
  </si>
  <si>
    <t xml:space="preserve"> - สำนักงานเลขานุการ</t>
  </si>
  <si>
    <t xml:space="preserve">ตัวชี้วัด  : เชิงคุณภาพ </t>
  </si>
  <si>
    <t xml:space="preserve">6. ร้อยละความพึงพอใจของผู้ใช้บริการ e-Library </t>
  </si>
  <si>
    <t>7. ร้อยละที่เพิ่มขึ้นของจำนวนชุดวิชาในโครงการคลังปัญญาตำรา มสธ.</t>
  </si>
  <si>
    <t xml:space="preserve">ตัวชี้วัด  : เชิงเวลา </t>
  </si>
  <si>
    <t>8. ระยะเวลาของการจัดทำสัญญาจัดซื้อจัดจ้างรายการงบลงทุนที่ได้รับจัดสรรจากเงินรายได้ 
ภายในไตรมาสที่ 2 (Cre-C41)</t>
  </si>
  <si>
    <t>&lt;2</t>
  </si>
  <si>
    <t xml:space="preserve"> - สล</t>
  </si>
  <si>
    <t>9. ร้อยละของจำนวนรายการงบลงทุนทั้งหมดที่ได้รับจัดสรรงบประมาณเงินรายได้ (รวมเพิ่ม/เปลี่ยนแปลงรายการระหว่างปี) มีการเบิกจ่ายตามงวดงานในสัญญาจัดซื้อจัดจ้างที่กำหนดเบิกจ่ายภายในปีงบประมาณ (Cre-C41)</t>
  </si>
  <si>
    <t>กิจกรรมหลักที่ 1 พัฒนาฐานข้อมูล เว็บไซต์ สื่อสังคมออนไลน์ และนิทรรศการออนไลน์</t>
  </si>
  <si>
    <r>
      <rPr>
        <b/>
        <sz val="14"/>
        <rFont val="TH Niramit AS"/>
      </rPr>
      <t>กิจกรรมย่อย 1.1</t>
    </r>
    <r>
      <rPr>
        <sz val="14"/>
        <rFont val="TH Niramit AS"/>
      </rPr>
      <t xml:space="preserve"> พัฒนาระบบฐานข้อมูล เว็บไซต์ สื่อสังคมออนไลน์ และนิทรรศการออนไลน์</t>
    </r>
  </si>
  <si>
    <t xml:space="preserve">         1) พัฒนาระบบฐานข้อมูล การปฏิบัติงานและให้บริการสารสนเทศห้องสมุด</t>
  </si>
  <si>
    <t>ฐานข้อมูล/ระบบ</t>
  </si>
  <si>
    <t xml:space="preserve">         2) พัฒนาเว็บไซต์  </t>
  </si>
  <si>
    <t>เว็บไซต์</t>
  </si>
  <si>
    <t xml:space="preserve">         3) พัฒนานิทรรศการออนไลน์</t>
  </si>
  <si>
    <t xml:space="preserve">         4) พัฒนาสื่อสังคมออนไลน์เพื่อการบริการห้องสมุด</t>
  </si>
  <si>
    <t>ระบบ</t>
  </si>
  <si>
    <t xml:space="preserve">         5) พัฒนาสื่อสังคมออนไลน์เพื่อการบริการห้องสมุด</t>
  </si>
  <si>
    <r>
      <rPr>
        <b/>
        <sz val="14"/>
        <rFont val="TH Niramit AS"/>
      </rPr>
      <t>กิจกรรมย่อย 1.2</t>
    </r>
    <r>
      <rPr>
        <sz val="14"/>
        <rFont val="TH Niramit AS"/>
      </rPr>
      <t xml:space="preserve"> พัฒนาสารสนเทศดิจิทัลในระบบห้องสมุดดิจิทัล 6 ฐานข้อมูล</t>
    </r>
  </si>
  <si>
    <t xml:space="preserve">         1) ฐานข้อมูลสารสนเทศดิจิทัลพระบาทสมเด็จพระปกเกล้าเจ้าอยู่หัว พระผู้ทรงพากเพียรเรียนรู้ตลอดชีวิต</t>
  </si>
  <si>
    <t>สนเทศสุโขทัย</t>
  </si>
  <si>
    <t xml:space="preserve">         2) ฐานข้อมูลสารสนเทศดิจิทัลศาสตราจารย์ ดร.วิจิตร ศรีสอ้าน</t>
  </si>
  <si>
    <t>จมห</t>
  </si>
  <si>
    <t xml:space="preserve">         3) ฐานข้อมูลสารสนเทศคลังปัญญา ตำรา มสธ. </t>
  </si>
  <si>
    <t>ศูนย์เทคโนฯ</t>
  </si>
  <si>
    <t xml:space="preserve">         4) ฐานข้อมูลสารสนเทศดิจิทัลวิทยานิพนธ์และการศึกษาค้นคว้าอิสระ</t>
  </si>
  <si>
    <t xml:space="preserve">         5) ฐานข้อมูลสารสนเทศดิจิทัลบทความวารสาร มสธ. ในระบบ TDC</t>
  </si>
  <si>
    <t>สื่อสิ่งพิมพ์ต่อเนื่อง</t>
  </si>
  <si>
    <t xml:space="preserve">         6) ฐานข้อมูลสารสนเทศภูมิปัญญาท้องถิ่นนนทบุรี</t>
  </si>
  <si>
    <r>
      <rPr>
        <b/>
        <sz val="14"/>
        <rFont val="TH Niramit AS"/>
      </rPr>
      <t>กิจกรรมย่อย 1.3</t>
    </r>
    <r>
      <rPr>
        <sz val="14"/>
        <rFont val="TH Niramit AS"/>
      </rPr>
      <t xml:space="preserve"> พัฒนาข้อมูลและเนื้อหาสารสนเทศดิจิทัลเพื่อการบริการ</t>
    </r>
  </si>
  <si>
    <t>ระเบียน/เรื่อง</t>
  </si>
  <si>
    <t xml:space="preserve">          1) พัฒนาเนื้อหาสารสนเทศเกี่ยวกับประชาคมอาเซียน</t>
  </si>
  <si>
    <t xml:space="preserve">          2) ให้บริการสาระความรู้ผ่านเครือข่ายสังคม</t>
  </si>
  <si>
    <r>
      <rPr>
        <b/>
        <sz val="14"/>
        <rFont val="TH Niramit AS"/>
      </rPr>
      <t xml:space="preserve">กิจกรรมย่อย 1.4 </t>
    </r>
    <r>
      <rPr>
        <sz val="14"/>
        <rFont val="TH Niramit AS"/>
      </rPr>
      <t>จัดหาและให้บริการระบบบริการสืบค้นสารสนเทศอิเล็กทรอนิกส์ที่ห้องสมุดจัดให้บริการ (Single Search)</t>
    </r>
  </si>
  <si>
    <r>
      <rPr>
        <b/>
        <sz val="14"/>
        <rFont val="TH Niramit AS"/>
      </rPr>
      <t>กิจกรรมย่อย 1.5</t>
    </r>
    <r>
      <rPr>
        <sz val="14"/>
        <rFont val="TH Niramit AS"/>
      </rPr>
      <t xml:space="preserve"> แปลงสารสนเทศให้เป็นสารสนเทศดิจิทัล</t>
    </r>
  </si>
  <si>
    <t>หน้า</t>
  </si>
  <si>
    <t>กิจกรรมหลักที่ 2: จัดหา บำรุงรักษาครุภัณฑ์และโปรแกรมคอมพิวเตอร์</t>
  </si>
  <si>
    <r>
      <rPr>
        <b/>
        <sz val="14"/>
        <rFont val="TH Niramit AS"/>
      </rPr>
      <t>กิจกรรมย่อย 2.1</t>
    </r>
    <r>
      <rPr>
        <sz val="14"/>
        <rFont val="TH Niramit AS"/>
      </rPr>
      <t xml:space="preserve"> จัดหาครุภัณฑ์คอมพิวเตอร์ โปรแกรมและอุปกรณ์</t>
    </r>
  </si>
  <si>
    <t>รายการ</t>
  </si>
  <si>
    <r>
      <rPr>
        <b/>
        <sz val="14"/>
        <rFont val="TH Niramit AS"/>
      </rPr>
      <t>กิจกรรมย่อย 2.2</t>
    </r>
    <r>
      <rPr>
        <sz val="14"/>
        <rFont val="TH Niramit AS"/>
      </rPr>
      <t xml:space="preserve"> บำรุงรักษาระบบห้องสมุดอัตโนมัติ และระบบเครือข่ายคอมพิวเตอร์</t>
    </r>
  </si>
  <si>
    <r>
      <t xml:space="preserve">กิจกรรมย่อย 2.3  </t>
    </r>
    <r>
      <rPr>
        <sz val="14"/>
        <rFont val="TH Niramit AS"/>
      </rPr>
      <t>แก้ไขปัญหา บำรุงรักษาครุภัณฑ์และอุปกรณ์คอมพิวเตอร์</t>
    </r>
  </si>
  <si>
    <t>กิจกรรมหลักที่ 3  พัฒนาบุคลากร ให้บริการผู้ใช้และสำรวจความพึงพอใจการใช้บริการ</t>
  </si>
  <si>
    <r>
      <rPr>
        <b/>
        <sz val="14"/>
        <rFont val="TH Niramit AS"/>
      </rPr>
      <t>กิจกรรมย่อย 3.1</t>
    </r>
    <r>
      <rPr>
        <sz val="14"/>
        <rFont val="TH Niramit AS"/>
      </rPr>
      <t xml:space="preserve"> พัฒนาบุคลากรให้มีความรู้และทักษะด้านเทคโนโลยีสารสนเทศและเทคโนโลยีสมัยใหม่</t>
    </r>
  </si>
  <si>
    <t>แก้ใขชื่อกิจกรรมย่อยให้สอดคล้องกับตัวกิจกรรม</t>
  </si>
  <si>
    <r>
      <rPr>
        <b/>
        <sz val="14"/>
        <rFont val="TH Niramit AS"/>
      </rPr>
      <t>กิจกรรมย่อย 3.2</t>
    </r>
    <r>
      <rPr>
        <sz val="14"/>
        <rFont val="TH Niramit AS"/>
      </rPr>
      <t xml:space="preserve">  ให้บริการผู้ใช้บริการสารสนเทศในระบบ e-Library</t>
    </r>
  </si>
  <si>
    <r>
      <rPr>
        <b/>
        <sz val="14"/>
        <rFont val="TH Niramit AS"/>
      </rPr>
      <t>กิจกรรมย่อย 3.3</t>
    </r>
    <r>
      <rPr>
        <sz val="14"/>
        <rFont val="TH Niramit AS"/>
      </rPr>
      <t xml:space="preserve"> ประเมินความพึงพอใจและแก้ไขข้อไม่พึงพอใจของผู้ใช้บริการระบบ e-Library</t>
    </r>
  </si>
  <si>
    <t>ผลผลิตระดับมหาวิทยาลัย :  การผลิตบัณฑิต</t>
  </si>
  <si>
    <t>แผนงาน :  ก แผนงานจัดการศึกษา</t>
  </si>
  <si>
    <t>ประเภทภารกิจ/โครงการ (ภารกิจพื้นฐานประจำ/สนับสนุนยุทธศาสตร์/โครงการยุทธ์ศาสตร์) : ก1.3 พัฒนาการให้บริการการศึกษา</t>
  </si>
  <si>
    <t>กระบวนงาน  : ก1.3 พัฒนาการให้บริการการศึกษา</t>
  </si>
  <si>
    <t>ผลผลิตระดับกิจกรรม/โครงการ : ก1.3.6(0) ผลผลิตการบริการบรรณสารสนเทศ</t>
  </si>
  <si>
    <t>(  /  )</t>
  </si>
  <si>
    <t>ประเภทภารกิจ/โครงการ (ภารกิจพื้นฐานประจำ/สนับสนุนยุทธศาสตร์/โครงการยุทธ์ศาสตร์) : ก2.3 พัฒนาการให้บริการการศึกษา</t>
  </si>
  <si>
    <t>กระบวนงาน  : ก2.3 พัฒนาการให้บริการการศึกษา</t>
  </si>
  <si>
    <t>ผลผลิตระดับกิจกรรม/โครงการ : ก2.3.2(0) ผลผลิตการพัฒนาห้องสมุดดิจิทัล</t>
  </si>
  <si>
    <t>ผลผลิตระดับมหาวิทยาลัย :  การพัฒนาองค์กร</t>
  </si>
  <si>
    <t>แผนงาน :  พ แผนงานพัฒนาองค์กร</t>
  </si>
  <si>
    <t>กระบวนงาน  : พ1.1 พัฒนาระบบบริหารจัดการ</t>
  </si>
  <si>
    <t>ผลผลิตระดับกิจกรรม/โครงการ : พ1.1.7(0) ผลผลิตการบริหารงานทั่วไป สบ.</t>
  </si>
  <si>
    <t>ประเภทภารกิจ/โครงการ (ภารกิจพื้นฐานประจำ/สนับสนุนยุทธศาสตร์/โครงการยุทธ์ศาสตร์) : พ1.1 พัฒนาระบบบริหารจัดการ</t>
  </si>
  <si>
    <t>( / )</t>
  </si>
  <si>
    <t>ผลผลิตก1.3.6(0) ผลผลิตการบริการบรรณสารสนเทศ</t>
  </si>
  <si>
    <t>ผลผลิตที่ก2.3.2(0) ผลผลิตการพัฒนาห้องสมุดดิจิทัล</t>
  </si>
  <si>
    <t>กิจกรรมหลักที่1 พัฒนาฐานข้อมูล เว็บไซต์ สื่อสังคมออนไลน์ และนิทรรศการออนไลน์</t>
  </si>
  <si>
    <t xml:space="preserve">กิจกรรมหลักที่ 3  พัฒนาบุคลากร ให้บริการผู้ใช้และสำรวจความพึงพอใจการใช้บริการ </t>
  </si>
  <si>
    <t>ผลผลิตที่ พ1.1.7(0) ผลผลิตการบริหารงานทั่วไป สบ.</t>
  </si>
  <si>
    <t xml:space="preserve">ผลผลิตที่ ก1.3.6(0) ผลผลิตการบริการบรรณสารสนเทศ </t>
  </si>
  <si>
    <t>(  / )</t>
  </si>
  <si>
    <t>หน่วยงาน : สำนักบรรณสารสนเทศ</t>
  </si>
  <si>
    <t>กิจกรรมหลักที่ 2 จัดหา บำรุงรักษาครุภัณฑ์และโปรแกรมคอมพิวเตอร์</t>
  </si>
  <si>
    <t>ผลผลิตที่ ก2.3.2(0) ผลผลิตการพัฒนาห้องสมุดดิจิทัล</t>
  </si>
  <si>
    <t>(นางระเบียบ    เปียภิรมย์)</t>
  </si>
  <si>
    <t>ตำแหน่ง  เจ้าหน้าที่บริหารงานทั่วไปชำนาญการ</t>
  </si>
  <si>
    <t>(นางวรนุช    สุนทรวินิต)</t>
  </si>
  <si>
    <t>ตำแหน่ง  ผู้อำนวยการสำนักบรรณสารสนเทศ</t>
  </si>
  <si>
    <t>(นางระเบียบ   เปียภิรมย์)</t>
  </si>
  <si>
    <t>เป็นไปตามแผนที่กำหนดไว้</t>
  </si>
  <si>
    <t>วันที่. 11 มกราคม 2559</t>
  </si>
  <si>
    <t>ประเภทภารกิจ/โครงการ (ภารกิจพื้นฐานประจำ/สนับสนุนยุทธศาสตร์/
โครงการยุทธ์ศาสตร์) : ก1.3 พัฒนาการให้บริการการศึกษา</t>
  </si>
  <si>
    <t>วันที่ 13 มกราคม 2559</t>
  </si>
  <si>
    <t>อยู่ระหว่างขั้นตอนการจองและ
ผูกพันงบประมาณ ยังไม่ได้
เบิกจ่าย คาดว่าจะเบิกจ่าย
ภายในไตรมาสที่ 2 ได้ทัน</t>
  </si>
  <si>
    <t>อยู่ระหว่างขั้นตอนการจองและผูกพัน
งบประมาณ   คาดว่าจะเบิกจ่ายภายใน
ไตรมาสที่ 2 ได้ทัน</t>
  </si>
  <si>
    <t xml:space="preserve">                   - กิจกรรมหลักที่....................งบรายจ่าย...................หมวด................รายการ................จำนวน ........... บาท โอนเข้า กิจกรรมหลักที่.........งบรายจ่าย..................หมวด....................รายการ...............................จำนวน ............... บาท </t>
  </si>
  <si>
    <t xml:space="preserve">ปฏิบัติงานได้ทันภายในเวลาราชการ </t>
  </si>
  <si>
    <t>อยู่ระหว่างเตรียมการ
ยังไม่ได้เบิกค่าใช้จ่าย</t>
  </si>
  <si>
    <t>อยู่ระหว่างขั้นตอนการจัดซื้อ
จะมีการเบิกจ่ายในไตรมาสที่ 4</t>
  </si>
  <si>
    <t>อยู่ระหว่างการจัดซื้อในไตรมาส
ที่ 3</t>
  </si>
  <si>
    <t>อยู่ระหว่างขั้นตอนการเบิกจ่าย</t>
  </si>
  <si>
    <t>เป็นไปตามแผน
ที่กำหนดไว้</t>
  </si>
  <si>
    <t>อยู่ระหว่างขั้นตอนการจองและผูกพันงบประมาณ ยังไม่ได้
เบิกจ่าย  คาดว่าจะเบิกจ่าย
ภายในไตรมาสที่ 2 ได้ทัน</t>
  </si>
  <si>
    <t xml:space="preserve">นักศึกษาไม่มาใช้บริการสำเนา
เอกสาร จึงไม่มีการเบิกจ่ายเงิน
ตามเป้าหมายในแผน
</t>
  </si>
  <si>
    <t>อยู่ระหว่างขั้นตอนการเบิกจ่ายเงิน 
จะเบิกจ่ายได้ทันภายในไตรมาสที่ 4</t>
  </si>
  <si>
    <t>เนื่องจากมีการปรับกิจกรรมเพิ่ม
ระหว่างไตรมาส ทำให้การเบิกจ่ายเงิน
เกินกว่าเป้าหมายที่กำหนดไว้ในแผน</t>
  </si>
  <si>
    <t xml:space="preserve">ปฏิบัติงานได้ทัน
ภายในเวลาราชการ </t>
  </si>
  <si>
    <t>ค่าตอบแทนการ
ปฏิบัติงานเร่งด่วน</t>
  </si>
  <si>
    <t>อยู่ระหว่างขั้นตอนการเบิกจ่ายงบประมาณ 
จะเบิกได้ทันภายใน
ไตรมาส 4</t>
  </si>
  <si>
    <t>ตั้งงบประมาณไว้เป็นค่าตอบแทนการปฏิบัติงานของผู้ปฏิบัติงาน 
มุม มสธ./ศวบ. จำนวน 83 แห่ง 
ต่อเดือน แต่ มุม มสธ.ส่งหลักฐานประกอบการเบิกมาไม่ครบ</t>
  </si>
  <si>
    <t>ตั้งงบประมาณไว้เป็นค่าตอบแทนการ
ปฏิบัติงานของผู้ปฏิบัติงาน มุม มสธ./ศวบ.
จำนวน 83 แห่ง ต่อเดือน แต่ มุม มสธ.
ส่งหลักฐานประกอบการเบิกมาไม่ครบ</t>
  </si>
  <si>
    <t>ตั้งงบประมาณไว้เป็นค่าใช้จ่ายสำนักงาน
ของ มุม มสธ./ศวบ. จำนวน 83 แห่ง 
ต่อเดือน แต่ มุม มสธ./ศวบ.ส่งหลักฐาน
ประกอบการเบิกมาไม่ครบ</t>
  </si>
  <si>
    <t>ตั้งงบประมาณไว้เป็นค่าใช้จ่ายสำนักงานของ มุม มสธ./ศวบ.
จำนวน 83 แห่ง ต่อเดือน แต่ 
มุม มสธ./ศวบ.ส่งหลักฐาน
ประกอบการเบิกมาไม่ครบ</t>
  </si>
  <si>
    <t>ตั้งงบประมาณไว้เป็นค่าใช้จ่ายสำนักงาน
ของ มุม มสธ./ศวบ.  จำนวน 83 แห่ง 
ต่อเดือน แต่  มุม มสธ./ศวบ.ส่งหลักฐานประกอบการเบิกมาไม่ครบ</t>
  </si>
  <si>
    <t>ตั้งงบประมาณไว้เป็นค่าตอบแทน
การปฏิบัติงานของผู้ปฏิบัติงาน 
มุม มสธ./ศวบ. จำนวน 83 แห่ง 
ต่อเดือน แต่ มุม มสธ.ส่งหลักฐาน
ประกอบการเบิกมาไม่ครบ</t>
  </si>
  <si>
    <t>ตั้งงบประมาณสำรองไว้เป็นค่าซ่อมบำรุงวัสดุอุปกรณ์ป้องกันเครื่องควบคุมหนังสือสูญหาญ  เป็นเงิน  30,000 บาท แต่ยังไม่ได้มีการซ่อม</t>
  </si>
  <si>
    <t xml:space="preserve">ปฏิบัติงานได้ทันภายใน
เวลาราชการ </t>
  </si>
  <si>
    <r>
      <t xml:space="preserve">        ( </t>
    </r>
    <r>
      <rPr>
        <sz val="20"/>
        <rFont val="Wingdings 2"/>
        <family val="1"/>
        <charset val="2"/>
      </rPr>
      <t>P</t>
    </r>
    <r>
      <rPr>
        <sz val="20"/>
        <rFont val="TH SarabunPSK"/>
        <family val="2"/>
      </rPr>
      <t xml:space="preserve"> ) โอนข้ามโครงการ/กิจกรรม/งบรายจ่าย/หมวด/รายการ ได้แก่</t>
    </r>
  </si>
  <si>
    <r>
      <rPr>
        <sz val="20"/>
        <rFont val="Wingdings 2"/>
        <family val="1"/>
        <charset val="2"/>
      </rPr>
      <t xml:space="preserve"> P </t>
    </r>
    <r>
      <rPr>
        <sz val="20"/>
        <rFont val="TH SarabunPSK"/>
        <family val="2"/>
      </rPr>
      <t xml:space="preserve"> โอนเปลี่ยนแปลงระหว่างปี จำนวนทั้งสิ้น  71,500  บาท ได้แก่</t>
    </r>
  </si>
  <si>
    <r>
      <t xml:space="preserve">                   - กิจกรรมหลักที่ 3  งบดำเนินงาน หมวด</t>
    </r>
    <r>
      <rPr>
        <b/>
        <sz val="20"/>
        <rFont val="TH SarabunPSK"/>
        <family val="2"/>
      </rPr>
      <t xml:space="preserve">ค่าวัสดุ  </t>
    </r>
    <r>
      <rPr>
        <sz val="20"/>
        <rFont val="TH SarabunPSK"/>
        <family val="2"/>
      </rPr>
      <t xml:space="preserve">รายการค่าวัสดุ จำนวน 42,950  บาท โอนเข้า  กิจกรรมหลักที่ 3  งบดำเนินงาน หมวดค่าใช้สอย รายการค่าอาหารและเครื่องดื่ม จำนวน 42,950  บาท </t>
    </r>
  </si>
  <si>
    <r>
      <t xml:space="preserve">                   - กิจกรรมหลักที่ 3  งบดำเนินงาน  หมวด</t>
    </r>
    <r>
      <rPr>
        <b/>
        <sz val="20"/>
        <rFont val="TH SarabunPSK"/>
        <family val="2"/>
      </rPr>
      <t>ค่าตอบแทน</t>
    </r>
    <r>
      <rPr>
        <sz val="20"/>
        <rFont val="TH SarabunPSK"/>
        <family val="2"/>
      </rPr>
      <t xml:space="preserve">  รายการค่าล่วงเวลา, ค่าตอบแทนวิทยากร จำนวน 28,550  บาท โอนเข้า  กิจกรรมหลักที่ 3  งบดำเนินงาน  หมวดค่าใช้สอย  รายการค่าอาหารและเครื่องดื่ม จำนวน 28,550  บาท </t>
    </r>
  </si>
  <si>
    <t>วันที่        ตุลาคม 2559</t>
  </si>
  <si>
    <t xml:space="preserve">  วันที่           ตุลาคม  2559</t>
  </si>
  <si>
    <t xml:space="preserve">อยู่ระหว่างขั้นตอนการเบิกจ่าย 
(มีการกันเงินในระบบไว้แล้ว)
</t>
  </si>
  <si>
    <t xml:space="preserve">             เป็นไปตามแผนที่กำหนด
(มีการปรับลดรายรับเงินผลประโยชน์ที่คาดว่า
จะได้รับ  จากเดิมได้รับ 6,975,500 บาท 
ปรับลดเหลือจำนวน 6,200,000 บาท)</t>
  </si>
  <si>
    <t xml:space="preserve">  เป็นไปตามแผนที่กำหนด
(มีการปรับลดรายรับเงินผลประโยชน์ที่คาดว่า
จะได้รับ  จากเดิมได้รับ 6,975,500 บาท 
ปรับลดเหลือจำนวน 6,200,000 บาท)</t>
  </si>
  <si>
    <t xml:space="preserve"> (   )  โอนเปลี่ยนแปลงระหว่างปี จำนวนทั้งสิ้น 25,000 บาท ได้แก่</t>
  </si>
  <si>
    <t xml:space="preserve">                   - กิจกรรมหลักที่ 4 งบดำเนินงาน  หมวดค่าใช้สอย รายการค่าใช้จ่ายสำหรับผู้บริหารสำนักและบุคลากรที่เป็นคณะทำงานกลุ่มย่อยในการเข้าร่วมกิจกรรมความร่วมมือในคณะกรรมการข่ายงานห้องสมุด
                     มหาวิทยาลัยส่วนภูมิภาค (PULINET)  จำนวน 25,000 บาท   โอนเข้า กิจกรรมหลักที่ 1 งบบุคลากร หมวดค่าจ้างชั่วคราว รายการค่าจ้างลูกจ้างชั่วคราวรายเดือน จำนวน 25,000 บาท </t>
  </si>
  <si>
    <t>เป็นไปตามเป้าหมายที่กำหนด</t>
  </si>
  <si>
    <t xml:space="preserve">ผลผลิตระดับกิจกรรม/โครงการ : ก1.3.6(0) ผลผลิตการบริการบรรณสารสนเทศ
</t>
  </si>
  <si>
    <t xml:space="preserve">                   - กิจกรรมหลักที่........งบรายจ่าย...................หมวด................รายการ................จำนวน ........... บาท โอนเข้า กิจกรรมหลักที่.....................งบรายจ่าย..................หมวด....................รายการ........................................จำนวน ................. บาท </t>
  </si>
  <si>
    <t xml:space="preserve">                   - กิจกรรมหลักที่........งบรายจ่าย...................หมวด................รายการ................จำนวน ........... บาท โอนเข้า กิจกรรมหลักที่.....................งบรายจ่าย..................หมวด....................รายการ........................................จำนวน ................................. บาท </t>
  </si>
  <si>
    <r>
      <t xml:space="preserve">                   - กิจกรรมหลักที่ 1      (  ) เพิ่ม   (</t>
    </r>
    <r>
      <rPr>
        <sz val="22"/>
        <rFont val="Wingdings 2"/>
        <family val="1"/>
        <charset val="2"/>
      </rPr>
      <t>R</t>
    </r>
    <r>
      <rPr>
        <sz val="22"/>
        <rFont val="TH SarabunPSK"/>
        <family val="2"/>
      </rPr>
      <t xml:space="preserve">  ) ลด งบประมาณระหว่างปี  งบดำเนินงาน  หมวดค่าใช้สอย  รายการค่าจัดซื้อสื่อการศึกษา จำนวน 775,500  บาท</t>
    </r>
  </si>
  <si>
    <t>วันที่      ตุลาคม 2559</t>
  </si>
  <si>
    <r>
      <t xml:space="preserve"> (</t>
    </r>
    <r>
      <rPr>
        <sz val="22"/>
        <rFont val="Wingdings 2"/>
        <family val="1"/>
        <charset val="2"/>
      </rPr>
      <t>P</t>
    </r>
    <r>
      <rPr>
        <sz val="22"/>
        <rFont val="TH SarabunPSK"/>
        <family val="2"/>
      </rPr>
      <t>)  เพิ่ม/ลดงบประมาณระหว่างปี (โดยสภาอนุมัติ)  จำนวน 775,500 บาท ได้แก่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</si>
</sst>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_ ;\-0\ "/>
    <numFmt numFmtId="190" formatCode="#,##0_ ;\-#,##0\ "/>
    <numFmt numFmtId="191" formatCode="0.0_ ;\-0.0\ "/>
    <numFmt numFmtId="192" formatCode="_(* #,##0_);_(* \(#,##0\);_(* &quot;-&quot;??_);_(@_)"/>
  </numFmts>
  <fonts count="4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26"/>
      <color rgb="FFFF0000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sz val="14"/>
      <name val="TH Niramit AS"/>
    </font>
    <font>
      <b/>
      <sz val="14"/>
      <name val="TH Niramit AS"/>
    </font>
    <font>
      <b/>
      <sz val="20"/>
      <name val="TH Niramit AS"/>
    </font>
    <font>
      <sz val="20"/>
      <name val="TH Niramit AS"/>
    </font>
    <font>
      <b/>
      <sz val="14"/>
      <color rgb="FF0000CC"/>
      <name val="TH Niramit AS"/>
    </font>
    <font>
      <sz val="14"/>
      <color rgb="FF0000CC"/>
      <name val="TH Niramit AS"/>
    </font>
    <font>
      <sz val="14"/>
      <name val="Symbol"/>
      <family val="1"/>
      <charset val="2"/>
    </font>
    <font>
      <u/>
      <sz val="14"/>
      <name val="TH Niramit AS"/>
    </font>
    <font>
      <sz val="11"/>
      <color theme="1"/>
      <name val="Tahoma"/>
      <family val="2"/>
      <scheme val="minor"/>
    </font>
    <font>
      <sz val="11"/>
      <color indexed="10"/>
      <name val="Angsana New"/>
      <family val="1"/>
    </font>
    <font>
      <b/>
      <u/>
      <sz val="12.5"/>
      <color indexed="8"/>
      <name val="TH SarabunPSK"/>
      <family val="2"/>
    </font>
    <font>
      <sz val="14"/>
      <color theme="1"/>
      <name val="TH Niramit AS"/>
    </font>
    <font>
      <sz val="14"/>
      <color rgb="FFFF0000"/>
      <name val="TH Niramit AS"/>
    </font>
    <font>
      <sz val="22"/>
      <name val="TH SarabunPSK"/>
      <family val="2"/>
    </font>
    <font>
      <sz val="22"/>
      <name val="Tahoma"/>
      <family val="2"/>
      <charset val="222"/>
      <scheme val="minor"/>
    </font>
    <font>
      <sz val="20"/>
      <name val="TH SarabunPSK"/>
      <family val="2"/>
    </font>
    <font>
      <sz val="20"/>
      <name val="Tahoma"/>
      <family val="2"/>
      <charset val="222"/>
      <scheme val="minor"/>
    </font>
    <font>
      <b/>
      <sz val="22"/>
      <name val="TH SarabunPSK"/>
      <family val="2"/>
    </font>
    <font>
      <sz val="26"/>
      <name val="TH SarabunPSK"/>
      <family val="2"/>
    </font>
    <font>
      <sz val="26"/>
      <name val="Tahoma"/>
      <family val="2"/>
      <charset val="222"/>
      <scheme val="minor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b/>
      <sz val="18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20"/>
      <name val="Wingdings 2"/>
      <family val="1"/>
      <charset val="2"/>
    </font>
    <font>
      <sz val="22"/>
      <name val="Wingdings 2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0">
    <xf numFmtId="0" fontId="0" fillId="0" borderId="0"/>
    <xf numFmtId="187" fontId="2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0" fillId="0" borderId="0"/>
    <xf numFmtId="0" fontId="11" fillId="0" borderId="0"/>
  </cellStyleXfs>
  <cellXfs count="67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6" fillId="7" borderId="2" xfId="0" applyFont="1" applyFill="1" applyBorder="1" applyAlignment="1">
      <alignment horizontal="center" vertical="center"/>
    </xf>
    <xf numFmtId="187" fontId="6" fillId="7" borderId="3" xfId="1" applyFont="1" applyFill="1" applyBorder="1" applyAlignment="1">
      <alignment horizontal="right" vertical="center"/>
    </xf>
    <xf numFmtId="187" fontId="6" fillId="7" borderId="1" xfId="1" applyFont="1" applyFill="1" applyBorder="1" applyAlignment="1">
      <alignment horizontal="right" vertical="center"/>
    </xf>
    <xf numFmtId="187" fontId="6" fillId="7" borderId="4" xfId="1" applyFont="1" applyFill="1" applyBorder="1" applyAlignment="1">
      <alignment horizontal="right" vertical="center"/>
    </xf>
    <xf numFmtId="187" fontId="6" fillId="7" borderId="5" xfId="1" applyFont="1" applyFill="1" applyBorder="1" applyAlignment="1">
      <alignment horizontal="right" vertical="center"/>
    </xf>
    <xf numFmtId="187" fontId="6" fillId="7" borderId="2" xfId="1" applyFont="1" applyFill="1" applyBorder="1" applyAlignment="1">
      <alignment horizontal="right" vertical="center"/>
    </xf>
    <xf numFmtId="187" fontId="6" fillId="7" borderId="13" xfId="1" applyFont="1" applyFill="1" applyBorder="1" applyAlignment="1">
      <alignment horizontal="right" vertical="center"/>
    </xf>
    <xf numFmtId="187" fontId="6" fillId="8" borderId="3" xfId="1" applyFont="1" applyFill="1" applyBorder="1" applyAlignment="1">
      <alignment horizontal="right" vertical="center"/>
    </xf>
    <xf numFmtId="187" fontId="6" fillId="8" borderId="1" xfId="1" applyFont="1" applyFill="1" applyBorder="1" applyAlignment="1">
      <alignment horizontal="right" vertical="center"/>
    </xf>
    <xf numFmtId="187" fontId="6" fillId="8" borderId="4" xfId="1" applyFont="1" applyFill="1" applyBorder="1" applyAlignment="1">
      <alignment horizontal="right" vertical="center"/>
    </xf>
    <xf numFmtId="187" fontId="6" fillId="8" borderId="5" xfId="1" applyFont="1" applyFill="1" applyBorder="1" applyAlignment="1">
      <alignment horizontal="right" vertical="center"/>
    </xf>
    <xf numFmtId="187" fontId="6" fillId="8" borderId="2" xfId="1" applyFont="1" applyFill="1" applyBorder="1" applyAlignment="1">
      <alignment horizontal="right" vertical="center"/>
    </xf>
    <xf numFmtId="187" fontId="6" fillId="8" borderId="13" xfId="1" applyFont="1" applyFill="1" applyBorder="1" applyAlignment="1">
      <alignment horizontal="right" vertical="center"/>
    </xf>
    <xf numFmtId="49" fontId="7" fillId="9" borderId="9" xfId="0" applyNumberFormat="1" applyFont="1" applyFill="1" applyBorder="1" applyAlignment="1">
      <alignment horizontal="left" vertical="center" wrapText="1"/>
    </xf>
    <xf numFmtId="49" fontId="7" fillId="9" borderId="2" xfId="0" applyNumberFormat="1" applyFont="1" applyFill="1" applyBorder="1" applyAlignment="1">
      <alignment horizontal="center" vertical="center"/>
    </xf>
    <xf numFmtId="187" fontId="7" fillId="9" borderId="3" xfId="1" applyFont="1" applyFill="1" applyBorder="1" applyAlignment="1">
      <alignment horizontal="right" vertical="center"/>
    </xf>
    <xf numFmtId="187" fontId="7" fillId="9" borderId="1" xfId="1" applyFont="1" applyFill="1" applyBorder="1" applyAlignment="1">
      <alignment horizontal="right" vertical="center"/>
    </xf>
    <xf numFmtId="187" fontId="7" fillId="9" borderId="4" xfId="1" applyFont="1" applyFill="1" applyBorder="1" applyAlignment="1">
      <alignment horizontal="right" vertical="center"/>
    </xf>
    <xf numFmtId="187" fontId="7" fillId="9" borderId="5" xfId="1" applyFont="1" applyFill="1" applyBorder="1" applyAlignment="1">
      <alignment horizontal="right" vertical="center"/>
    </xf>
    <xf numFmtId="187" fontId="7" fillId="9" borderId="2" xfId="1" applyFont="1" applyFill="1" applyBorder="1" applyAlignment="1">
      <alignment horizontal="right" vertical="center"/>
    </xf>
    <xf numFmtId="187" fontId="7" fillId="9" borderId="13" xfId="1" applyFont="1" applyFill="1" applyBorder="1" applyAlignment="1">
      <alignment horizontal="right" vertical="center"/>
    </xf>
    <xf numFmtId="187" fontId="6" fillId="9" borderId="3" xfId="1" applyFont="1" applyFill="1" applyBorder="1" applyAlignment="1">
      <alignment horizontal="right" vertical="center"/>
    </xf>
    <xf numFmtId="187" fontId="6" fillId="9" borderId="1" xfId="1" applyFont="1" applyFill="1" applyBorder="1" applyAlignment="1">
      <alignment horizontal="right" vertical="center"/>
    </xf>
    <xf numFmtId="187" fontId="6" fillId="9" borderId="5" xfId="1" applyFont="1" applyFill="1" applyBorder="1" applyAlignment="1">
      <alignment horizontal="right" vertical="center"/>
    </xf>
    <xf numFmtId="49" fontId="7" fillId="9" borderId="12" xfId="0" applyNumberFormat="1" applyFont="1" applyFill="1" applyBorder="1" applyAlignment="1">
      <alignment horizontal="left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187" fontId="7" fillId="8" borderId="3" xfId="1" applyFont="1" applyFill="1" applyBorder="1" applyAlignment="1">
      <alignment horizontal="right" vertical="center"/>
    </xf>
    <xf numFmtId="187" fontId="7" fillId="8" borderId="1" xfId="1" applyFont="1" applyFill="1" applyBorder="1" applyAlignment="1">
      <alignment horizontal="right" vertical="center"/>
    </xf>
    <xf numFmtId="187" fontId="7" fillId="8" borderId="4" xfId="1" applyFont="1" applyFill="1" applyBorder="1" applyAlignment="1">
      <alignment horizontal="right" vertical="center"/>
    </xf>
    <xf numFmtId="187" fontId="7" fillId="8" borderId="5" xfId="1" applyFont="1" applyFill="1" applyBorder="1" applyAlignment="1">
      <alignment horizontal="right" vertical="center"/>
    </xf>
    <xf numFmtId="187" fontId="7" fillId="8" borderId="2" xfId="1" applyFont="1" applyFill="1" applyBorder="1" applyAlignment="1">
      <alignment horizontal="right" vertical="center"/>
    </xf>
    <xf numFmtId="187" fontId="7" fillId="8" borderId="13" xfId="1" applyFont="1" applyFill="1" applyBorder="1" applyAlignment="1">
      <alignment horizontal="right" vertical="center"/>
    </xf>
    <xf numFmtId="49" fontId="7" fillId="10" borderId="9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187" fontId="7" fillId="4" borderId="3" xfId="1" applyFont="1" applyFill="1" applyBorder="1" applyAlignment="1">
      <alignment horizontal="right" vertical="center"/>
    </xf>
    <xf numFmtId="187" fontId="7" fillId="4" borderId="1" xfId="1" applyFont="1" applyFill="1" applyBorder="1" applyAlignment="1">
      <alignment horizontal="right" vertical="center"/>
    </xf>
    <xf numFmtId="187" fontId="7" fillId="4" borderId="4" xfId="1" applyFont="1" applyFill="1" applyBorder="1" applyAlignment="1">
      <alignment horizontal="right" vertical="center"/>
    </xf>
    <xf numFmtId="187" fontId="7" fillId="4" borderId="5" xfId="1" applyFont="1" applyFill="1" applyBorder="1" applyAlignment="1">
      <alignment horizontal="right" vertical="center"/>
    </xf>
    <xf numFmtId="187" fontId="7" fillId="4" borderId="2" xfId="1" applyFont="1" applyFill="1" applyBorder="1" applyAlignment="1">
      <alignment horizontal="right" vertical="center"/>
    </xf>
    <xf numFmtId="187" fontId="7" fillId="4" borderId="13" xfId="1" applyFont="1" applyFill="1" applyBorder="1" applyAlignment="1">
      <alignment horizontal="right" vertical="center"/>
    </xf>
    <xf numFmtId="187" fontId="6" fillId="4" borderId="3" xfId="1" applyFont="1" applyFill="1" applyBorder="1" applyAlignment="1">
      <alignment horizontal="right" vertical="center"/>
    </xf>
    <xf numFmtId="187" fontId="6" fillId="4" borderId="1" xfId="1" applyFont="1" applyFill="1" applyBorder="1" applyAlignment="1">
      <alignment horizontal="right" vertical="center"/>
    </xf>
    <xf numFmtId="187" fontId="6" fillId="4" borderId="5" xfId="1" applyFont="1" applyFill="1" applyBorder="1" applyAlignment="1">
      <alignment horizontal="right" vertical="center"/>
    </xf>
    <xf numFmtId="49" fontId="7" fillId="10" borderId="12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187" fontId="6" fillId="11" borderId="3" xfId="1" applyFont="1" applyFill="1" applyBorder="1" applyAlignment="1">
      <alignment horizontal="right" vertical="center"/>
    </xf>
    <xf numFmtId="187" fontId="6" fillId="11" borderId="1" xfId="1" applyFont="1" applyFill="1" applyBorder="1" applyAlignment="1">
      <alignment horizontal="right" vertical="center"/>
    </xf>
    <xf numFmtId="187" fontId="6" fillId="11" borderId="4" xfId="1" applyFont="1" applyFill="1" applyBorder="1" applyAlignment="1">
      <alignment horizontal="right" vertical="center"/>
    </xf>
    <xf numFmtId="187" fontId="6" fillId="11" borderId="5" xfId="1" applyFont="1" applyFill="1" applyBorder="1" applyAlignment="1">
      <alignment horizontal="right" vertical="center"/>
    </xf>
    <xf numFmtId="187" fontId="6" fillId="11" borderId="2" xfId="1" applyFont="1" applyFill="1" applyBorder="1" applyAlignment="1">
      <alignment horizontal="right" vertical="center"/>
    </xf>
    <xf numFmtId="187" fontId="6" fillId="11" borderId="13" xfId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8" borderId="2" xfId="0" applyNumberFormat="1" applyFont="1" applyFill="1" applyBorder="1" applyAlignment="1">
      <alignment horizontal="center" vertical="center" wrapText="1"/>
    </xf>
    <xf numFmtId="187" fontId="7" fillId="0" borderId="3" xfId="1" applyFont="1" applyFill="1" applyBorder="1" applyAlignment="1">
      <alignment horizontal="right" vertical="center"/>
    </xf>
    <xf numFmtId="187" fontId="7" fillId="0" borderId="1" xfId="1" applyFont="1" applyFill="1" applyBorder="1" applyAlignment="1">
      <alignment horizontal="right" vertical="center"/>
    </xf>
    <xf numFmtId="187" fontId="7" fillId="0" borderId="4" xfId="1" applyFont="1" applyFill="1" applyBorder="1" applyAlignment="1">
      <alignment horizontal="right" vertical="center"/>
    </xf>
    <xf numFmtId="187" fontId="7" fillId="0" borderId="13" xfId="1" applyFont="1" applyFill="1" applyBorder="1" applyAlignment="1">
      <alignment horizontal="right" vertical="center"/>
    </xf>
    <xf numFmtId="187" fontId="6" fillId="0" borderId="3" xfId="1" applyFont="1" applyFill="1" applyBorder="1" applyAlignment="1">
      <alignment horizontal="right" vertical="center"/>
    </xf>
    <xf numFmtId="187" fontId="6" fillId="0" borderId="1" xfId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 vertical="center"/>
    </xf>
    <xf numFmtId="187" fontId="6" fillId="0" borderId="5" xfId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8" borderId="1" xfId="1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2" applyFont="1" applyBorder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center"/>
    </xf>
    <xf numFmtId="0" fontId="12" fillId="0" borderId="0" xfId="2" applyFont="1" applyFill="1"/>
    <xf numFmtId="0" fontId="13" fillId="0" borderId="0" xfId="2" applyFont="1" applyFill="1" applyAlignment="1"/>
    <xf numFmtId="0" fontId="12" fillId="0" borderId="0" xfId="2" applyFont="1" applyBorder="1"/>
    <xf numFmtId="0" fontId="15" fillId="0" borderId="0" xfId="2" applyFont="1" applyBorder="1"/>
    <xf numFmtId="0" fontId="13" fillId="0" borderId="9" xfId="2" applyFont="1" applyBorder="1" applyAlignment="1" applyProtection="1">
      <alignment horizontal="center" vertical="center"/>
      <protection locked="0"/>
    </xf>
    <xf numFmtId="188" fontId="13" fillId="0" borderId="1" xfId="4" applyNumberFormat="1" applyFont="1" applyBorder="1" applyAlignment="1" applyProtection="1">
      <alignment horizontal="centerContinuous" vertical="top" wrapText="1"/>
      <protection locked="0"/>
    </xf>
    <xf numFmtId="188" fontId="13" fillId="0" borderId="1" xfId="4" applyNumberFormat="1" applyFont="1" applyFill="1" applyBorder="1" applyAlignment="1" applyProtection="1">
      <alignment horizontal="centerContinuous" vertical="top" wrapText="1"/>
      <protection locked="0"/>
    </xf>
    <xf numFmtId="188" fontId="13" fillId="0" borderId="1" xfId="4" applyNumberFormat="1" applyFont="1" applyFill="1" applyBorder="1" applyAlignment="1" applyProtection="1">
      <alignment horizontal="centerContinuous" vertical="top"/>
      <protection locked="0"/>
    </xf>
    <xf numFmtId="188" fontId="13" fillId="0" borderId="1" xfId="4" applyNumberFormat="1" applyFont="1" applyBorder="1" applyAlignment="1" applyProtection="1">
      <alignment horizontal="centerContinuous" vertical="top"/>
      <protection locked="0"/>
    </xf>
    <xf numFmtId="0" fontId="12" fillId="0" borderId="0" xfId="3" applyFont="1" applyProtection="1"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188" fontId="13" fillId="0" borderId="18" xfId="4" applyNumberFormat="1" applyFont="1" applyBorder="1" applyAlignment="1" applyProtection="1">
      <alignment horizontal="right" vertical="top"/>
      <protection locked="0"/>
    </xf>
    <xf numFmtId="188" fontId="13" fillId="0" borderId="18" xfId="4" applyNumberFormat="1" applyFont="1" applyBorder="1" applyAlignment="1" applyProtection="1">
      <alignment horizontal="right" vertical="center"/>
      <protection locked="0"/>
    </xf>
    <xf numFmtId="188" fontId="13" fillId="0" borderId="1" xfId="4" applyNumberFormat="1" applyFont="1" applyBorder="1" applyAlignment="1" applyProtection="1">
      <alignment horizontal="centerContinuous" vertical="center"/>
      <protection locked="0"/>
    </xf>
    <xf numFmtId="188" fontId="13" fillId="0" borderId="1" xfId="4" applyNumberFormat="1" applyFont="1" applyBorder="1" applyAlignment="1" applyProtection="1">
      <alignment horizontal="centerContinuous"/>
      <protection locked="0"/>
    </xf>
    <xf numFmtId="0" fontId="13" fillId="0" borderId="19" xfId="2" applyFont="1" applyBorder="1" applyAlignment="1" applyProtection="1">
      <alignment horizontal="center" vertical="center"/>
      <protection locked="0"/>
    </xf>
    <xf numFmtId="188" fontId="13" fillId="0" borderId="19" xfId="4" applyNumberFormat="1" applyFont="1" applyBorder="1" applyAlignment="1" applyProtection="1">
      <alignment horizontal="right" vertical="top"/>
      <protection locked="0"/>
    </xf>
    <xf numFmtId="188" fontId="13" fillId="0" borderId="19" xfId="4" applyNumberFormat="1" applyFont="1" applyBorder="1" applyAlignment="1" applyProtection="1">
      <alignment horizontal="right"/>
      <protection locked="0"/>
    </xf>
    <xf numFmtId="188" fontId="13" fillId="10" borderId="19" xfId="4" applyNumberFormat="1" applyFont="1" applyFill="1" applyBorder="1" applyAlignment="1" applyProtection="1">
      <alignment horizontal="center"/>
      <protection locked="0"/>
    </xf>
    <xf numFmtId="0" fontId="13" fillId="0" borderId="20" xfId="2" applyFont="1" applyBorder="1" applyAlignment="1" applyProtection="1">
      <alignment horizontal="right"/>
      <protection locked="0"/>
    </xf>
    <xf numFmtId="188" fontId="13" fillId="10" borderId="20" xfId="4" applyNumberFormat="1" applyFont="1" applyFill="1" applyBorder="1" applyAlignment="1" applyProtection="1">
      <alignment horizontal="center" vertical="center"/>
      <protection locked="0"/>
    </xf>
    <xf numFmtId="188" fontId="13" fillId="12" borderId="20" xfId="4" applyNumberFormat="1" applyFont="1" applyFill="1" applyBorder="1" applyAlignment="1" applyProtection="1">
      <alignment horizontal="center" vertical="center"/>
      <protection locked="0"/>
    </xf>
    <xf numFmtId="0" fontId="13" fillId="12" borderId="20" xfId="2" applyFont="1" applyFill="1" applyBorder="1" applyAlignment="1" applyProtection="1">
      <alignment vertical="top"/>
      <protection locked="0"/>
    </xf>
    <xf numFmtId="0" fontId="16" fillId="0" borderId="22" xfId="2" applyFont="1" applyBorder="1" applyAlignment="1" applyProtection="1">
      <alignment horizontal="right" vertical="center"/>
      <protection locked="0"/>
    </xf>
    <xf numFmtId="188" fontId="16" fillId="0" borderId="22" xfId="4" applyNumberFormat="1" applyFont="1" applyFill="1" applyBorder="1" applyAlignment="1" applyProtection="1">
      <alignment horizontal="center" vertical="center"/>
      <protection locked="0"/>
    </xf>
    <xf numFmtId="0" fontId="17" fillId="0" borderId="22" xfId="2" applyFont="1" applyFill="1" applyBorder="1" applyAlignment="1" applyProtection="1">
      <alignment vertical="top"/>
      <protection locked="0"/>
    </xf>
    <xf numFmtId="0" fontId="17" fillId="0" borderId="0" xfId="3" applyFont="1" applyProtection="1">
      <protection locked="0"/>
    </xf>
    <xf numFmtId="0" fontId="12" fillId="0" borderId="23" xfId="2" applyNumberFormat="1" applyFont="1" applyFill="1" applyBorder="1" applyAlignment="1" applyProtection="1">
      <alignment vertical="top" wrapText="1"/>
      <protection locked="0"/>
    </xf>
    <xf numFmtId="0" fontId="13" fillId="13" borderId="23" xfId="3" applyNumberFormat="1" applyFont="1" applyFill="1" applyBorder="1" applyAlignment="1" applyProtection="1">
      <alignment vertical="top" wrapText="1"/>
      <protection locked="0"/>
    </xf>
    <xf numFmtId="0" fontId="12" fillId="13" borderId="23" xfId="3" applyNumberFormat="1" applyFont="1" applyFill="1" applyBorder="1" applyAlignment="1" applyProtection="1">
      <alignment horizontal="center" vertical="top" wrapText="1"/>
      <protection locked="0"/>
    </xf>
    <xf numFmtId="189" fontId="12" fillId="13" borderId="23" xfId="4" applyNumberFormat="1" applyFont="1" applyFill="1" applyBorder="1" applyAlignment="1" applyProtection="1">
      <alignment vertical="top"/>
      <protection locked="0"/>
    </xf>
    <xf numFmtId="188" fontId="13" fillId="13" borderId="23" xfId="4" applyNumberFormat="1" applyFont="1" applyFill="1" applyBorder="1" applyAlignment="1" applyProtection="1">
      <alignment vertical="top"/>
      <protection locked="0"/>
    </xf>
    <xf numFmtId="188" fontId="13" fillId="0" borderId="23" xfId="4" applyNumberFormat="1" applyFont="1" applyFill="1" applyBorder="1" applyAlignment="1" applyProtection="1">
      <alignment vertical="top"/>
      <protection locked="0"/>
    </xf>
    <xf numFmtId="0" fontId="12" fillId="0" borderId="23" xfId="3" applyFont="1" applyFill="1" applyBorder="1" applyAlignment="1" applyProtection="1">
      <alignment vertical="top" wrapText="1"/>
      <protection locked="0"/>
    </xf>
    <xf numFmtId="0" fontId="12" fillId="0" borderId="0" xfId="3" applyFont="1" applyFill="1" applyProtection="1">
      <protection locked="0"/>
    </xf>
    <xf numFmtId="0" fontId="13" fillId="0" borderId="24" xfId="3" applyNumberFormat="1" applyFont="1" applyFill="1" applyBorder="1" applyAlignment="1" applyProtection="1">
      <alignment vertical="top" wrapText="1"/>
      <protection locked="0"/>
    </xf>
    <xf numFmtId="0" fontId="13" fillId="0" borderId="24" xfId="5" applyNumberFormat="1" applyFont="1" applyFill="1" applyBorder="1" applyAlignment="1" applyProtection="1">
      <alignment vertical="top" wrapText="1"/>
      <protection locked="0"/>
    </xf>
    <xf numFmtId="0" fontId="12" fillId="0" borderId="24" xfId="3" applyNumberFormat="1" applyFont="1" applyFill="1" applyBorder="1" applyAlignment="1" applyProtection="1">
      <alignment horizontal="center" vertical="top" wrapText="1"/>
      <protection locked="0"/>
    </xf>
    <xf numFmtId="189" fontId="12" fillId="0" borderId="24" xfId="4" applyNumberFormat="1" applyFont="1" applyFill="1" applyBorder="1" applyAlignment="1" applyProtection="1">
      <alignment vertical="top"/>
      <protection locked="0"/>
    </xf>
    <xf numFmtId="188" fontId="12" fillId="0" borderId="24" xfId="4" applyNumberFormat="1" applyFont="1" applyFill="1" applyBorder="1" applyProtection="1">
      <protection locked="0"/>
    </xf>
    <xf numFmtId="0" fontId="12" fillId="0" borderId="24" xfId="3" applyFont="1" applyFill="1" applyBorder="1" applyAlignment="1" applyProtection="1">
      <alignment vertical="top"/>
      <protection locked="0"/>
    </xf>
    <xf numFmtId="0" fontId="12" fillId="0" borderId="24" xfId="5" applyNumberFormat="1" applyFont="1" applyFill="1" applyBorder="1" applyAlignment="1" applyProtection="1">
      <alignment vertical="top"/>
      <protection locked="0"/>
    </xf>
    <xf numFmtId="0" fontId="12" fillId="0" borderId="24" xfId="5" applyNumberFormat="1" applyFont="1" applyFill="1" applyBorder="1" applyAlignment="1" applyProtection="1">
      <alignment horizontal="center" vertical="top"/>
      <protection locked="0"/>
    </xf>
    <xf numFmtId="189" fontId="12" fillId="0" borderId="24" xfId="6" applyNumberFormat="1" applyFont="1" applyFill="1" applyBorder="1" applyAlignment="1" applyProtection="1">
      <alignment horizontal="center" vertical="top"/>
      <protection locked="0"/>
    </xf>
    <xf numFmtId="189" fontId="19" fillId="0" borderId="24" xfId="6" applyNumberFormat="1" applyFont="1" applyFill="1" applyBorder="1" applyAlignment="1" applyProtection="1">
      <alignment horizontal="center" vertical="top"/>
      <protection locked="0"/>
    </xf>
    <xf numFmtId="189" fontId="12" fillId="0" borderId="24" xfId="6" quotePrefix="1" applyNumberFormat="1" applyFont="1" applyFill="1" applyBorder="1" applyAlignment="1" applyProtection="1">
      <alignment horizontal="center" vertical="top"/>
      <protection locked="0"/>
    </xf>
    <xf numFmtId="0" fontId="12" fillId="0" borderId="24" xfId="7" applyFont="1" applyFill="1" applyBorder="1"/>
    <xf numFmtId="0" fontId="12" fillId="0" borderId="24" xfId="7" applyFont="1" applyFill="1" applyBorder="1" applyAlignment="1">
      <alignment horizontal="center"/>
    </xf>
    <xf numFmtId="0" fontId="12" fillId="0" borderId="24" xfId="7" applyFont="1" applyFill="1" applyBorder="1" applyAlignment="1">
      <alignment horizontal="center" vertical="top" wrapText="1"/>
    </xf>
    <xf numFmtId="0" fontId="12" fillId="0" borderId="24" xfId="8" applyFont="1" applyFill="1" applyBorder="1" applyAlignment="1">
      <alignment horizontal="center" vertical="top" wrapText="1"/>
    </xf>
    <xf numFmtId="0" fontId="12" fillId="0" borderId="24" xfId="3" applyNumberFormat="1" applyFont="1" applyFill="1" applyBorder="1" applyAlignment="1" applyProtection="1">
      <alignment vertical="top" wrapText="1"/>
      <protection locked="0"/>
    </xf>
    <xf numFmtId="0" fontId="16" fillId="0" borderId="24" xfId="2" applyNumberFormat="1" applyFont="1" applyFill="1" applyBorder="1" applyAlignment="1" applyProtection="1">
      <alignment vertical="top" wrapText="1"/>
      <protection locked="0"/>
    </xf>
    <xf numFmtId="0" fontId="16" fillId="0" borderId="24" xfId="3" applyNumberFormat="1" applyFont="1" applyFill="1" applyBorder="1" applyAlignment="1" applyProtection="1">
      <alignment vertical="top" wrapText="1"/>
      <protection locked="0"/>
    </xf>
    <xf numFmtId="0" fontId="16" fillId="0" borderId="24" xfId="3" applyNumberFormat="1" applyFont="1" applyFill="1" applyBorder="1" applyAlignment="1" applyProtection="1">
      <alignment horizontal="center" vertical="top" wrapText="1"/>
      <protection locked="0"/>
    </xf>
    <xf numFmtId="189" fontId="16" fillId="0" borderId="24" xfId="4" applyNumberFormat="1" applyFont="1" applyFill="1" applyBorder="1" applyAlignment="1" applyProtection="1">
      <alignment vertical="top"/>
      <protection locked="0"/>
    </xf>
    <xf numFmtId="188" fontId="16" fillId="0" borderId="24" xfId="4" applyNumberFormat="1" applyFont="1" applyFill="1" applyBorder="1" applyProtection="1">
      <protection locked="0"/>
    </xf>
    <xf numFmtId="0" fontId="16" fillId="0" borderId="24" xfId="3" applyFont="1" applyFill="1" applyBorder="1" applyAlignment="1" applyProtection="1">
      <alignment vertical="top"/>
      <protection locked="0"/>
    </xf>
    <xf numFmtId="0" fontId="16" fillId="0" borderId="0" xfId="3" applyFont="1" applyFill="1" applyProtection="1">
      <protection locked="0"/>
    </xf>
    <xf numFmtId="0" fontId="12" fillId="0" borderId="24" xfId="2" applyNumberFormat="1" applyFont="1" applyFill="1" applyBorder="1" applyAlignment="1" applyProtection="1">
      <alignment vertical="top" wrapText="1"/>
      <protection locked="0"/>
    </xf>
    <xf numFmtId="188" fontId="12" fillId="0" borderId="24" xfId="4" applyNumberFormat="1" applyFont="1" applyFill="1" applyBorder="1" applyAlignment="1" applyProtection="1">
      <alignment vertical="top"/>
      <protection locked="0"/>
    </xf>
    <xf numFmtId="0" fontId="12" fillId="0" borderId="24" xfId="9" applyNumberFormat="1" applyFont="1" applyFill="1" applyBorder="1" applyAlignment="1" applyProtection="1">
      <alignment vertical="top" wrapText="1"/>
      <protection locked="0"/>
    </xf>
    <xf numFmtId="189" fontId="12" fillId="0" borderId="24" xfId="4" applyNumberFormat="1" applyFont="1" applyFill="1" applyBorder="1" applyAlignment="1" applyProtection="1">
      <alignment horizontal="right" vertical="top"/>
      <protection locked="0"/>
    </xf>
    <xf numFmtId="49" fontId="12" fillId="0" borderId="24" xfId="4" applyNumberFormat="1" applyFont="1" applyFill="1" applyBorder="1" applyAlignment="1" applyProtection="1">
      <alignment horizontal="right" vertical="top"/>
      <protection locked="0"/>
    </xf>
    <xf numFmtId="49" fontId="12" fillId="0" borderId="24" xfId="4" applyNumberFormat="1" applyFont="1" applyFill="1" applyBorder="1" applyAlignment="1" applyProtection="1">
      <alignment vertical="top"/>
      <protection locked="0"/>
    </xf>
    <xf numFmtId="49" fontId="12" fillId="0" borderId="24" xfId="3" applyNumberFormat="1" applyFont="1" applyFill="1" applyBorder="1" applyAlignment="1">
      <alignment horizontal="left" vertical="center"/>
    </xf>
    <xf numFmtId="189" fontId="12" fillId="0" borderId="24" xfId="4" applyNumberFormat="1" applyFont="1" applyFill="1" applyBorder="1" applyAlignment="1" applyProtection="1">
      <alignment horizontal="center" vertical="top"/>
      <protection locked="0"/>
    </xf>
    <xf numFmtId="0" fontId="12" fillId="0" borderId="24" xfId="3" applyFont="1" applyFill="1" applyBorder="1" applyAlignment="1">
      <alignment horizontal="left" indent="1"/>
    </xf>
    <xf numFmtId="0" fontId="12" fillId="0" borderId="24" xfId="3" applyFont="1" applyFill="1" applyBorder="1"/>
    <xf numFmtId="0" fontId="12" fillId="0" borderId="0" xfId="3" applyFont="1" applyFill="1" applyAlignment="1" applyProtection="1">
      <alignment vertical="top" wrapText="1"/>
      <protection locked="0"/>
    </xf>
    <xf numFmtId="0" fontId="12" fillId="0" borderId="24" xfId="3" applyNumberFormat="1" applyFont="1" applyFill="1" applyBorder="1" applyAlignment="1" applyProtection="1">
      <alignment vertical="top" wrapText="1" readingOrder="1"/>
      <protection locked="0"/>
    </xf>
    <xf numFmtId="0" fontId="12" fillId="0" borderId="0" xfId="3" applyFont="1" applyFill="1" applyAlignment="1" applyProtection="1">
      <alignment vertical="top"/>
      <protection locked="0"/>
    </xf>
    <xf numFmtId="0" fontId="13" fillId="0" borderId="24" xfId="2" applyNumberFormat="1" applyFont="1" applyFill="1" applyBorder="1" applyAlignment="1" applyProtection="1">
      <alignment vertical="top" wrapText="1"/>
      <protection locked="0"/>
    </xf>
    <xf numFmtId="0" fontId="13" fillId="13" borderId="24" xfId="3" applyNumberFormat="1" applyFont="1" applyFill="1" applyBorder="1" applyAlignment="1" applyProtection="1">
      <alignment vertical="top" wrapText="1"/>
      <protection locked="0"/>
    </xf>
    <xf numFmtId="0" fontId="13" fillId="13" borderId="24" xfId="3" applyNumberFormat="1" applyFont="1" applyFill="1" applyBorder="1" applyAlignment="1" applyProtection="1">
      <alignment horizontal="center" vertical="top" wrapText="1"/>
      <protection locked="0"/>
    </xf>
    <xf numFmtId="189" fontId="13" fillId="13" borderId="24" xfId="4" applyNumberFormat="1" applyFont="1" applyFill="1" applyBorder="1" applyAlignment="1" applyProtection="1">
      <alignment vertical="top"/>
      <protection locked="0"/>
    </xf>
    <xf numFmtId="188" fontId="13" fillId="13" borderId="24" xfId="4" applyNumberFormat="1" applyFont="1" applyFill="1" applyBorder="1" applyProtection="1">
      <protection locked="0"/>
    </xf>
    <xf numFmtId="0" fontId="13" fillId="0" borderId="24" xfId="3" applyFont="1" applyFill="1" applyBorder="1" applyAlignment="1" applyProtection="1">
      <alignment vertical="top"/>
      <protection locked="0"/>
    </xf>
    <xf numFmtId="0" fontId="13" fillId="0" borderId="0" xfId="3" applyFont="1" applyFill="1" applyAlignment="1" applyProtection="1">
      <alignment vertical="top"/>
      <protection locked="0"/>
    </xf>
    <xf numFmtId="0" fontId="13" fillId="0" borderId="0" xfId="3" applyFont="1" applyFill="1" applyProtection="1">
      <protection locked="0"/>
    </xf>
    <xf numFmtId="0" fontId="12" fillId="0" borderId="24" xfId="3" applyFont="1" applyFill="1" applyBorder="1" applyProtection="1">
      <protection locked="0"/>
    </xf>
    <xf numFmtId="189" fontId="12" fillId="0" borderId="24" xfId="3" applyNumberFormat="1" applyFont="1" applyFill="1" applyBorder="1" applyAlignment="1" applyProtection="1">
      <alignment vertical="top" wrapText="1"/>
      <protection locked="0"/>
    </xf>
    <xf numFmtId="188" fontId="13" fillId="0" borderId="24" xfId="4" applyNumberFormat="1" applyFont="1" applyFill="1" applyBorder="1" applyAlignment="1" applyProtection="1">
      <alignment vertical="top" wrapText="1"/>
      <protection locked="0"/>
    </xf>
    <xf numFmtId="0" fontId="13" fillId="0" borderId="24" xfId="3" applyNumberFormat="1" applyFont="1" applyFill="1" applyBorder="1" applyAlignment="1" applyProtection="1">
      <alignment horizontal="center" vertical="top" wrapText="1"/>
      <protection locked="0"/>
    </xf>
    <xf numFmtId="190" fontId="12" fillId="0" borderId="24" xfId="4" applyNumberFormat="1" applyFont="1" applyFill="1" applyBorder="1" applyAlignment="1" applyProtection="1">
      <alignment vertical="top"/>
      <protection locked="0"/>
    </xf>
    <xf numFmtId="0" fontId="12" fillId="0" borderId="24" xfId="3" applyFont="1" applyFill="1" applyBorder="1" applyAlignment="1" applyProtection="1">
      <alignment vertical="top" wrapText="1"/>
      <protection locked="0"/>
    </xf>
    <xf numFmtId="0" fontId="12" fillId="0" borderId="24" xfId="5" applyNumberFormat="1" applyFont="1" applyFill="1" applyBorder="1" applyAlignment="1" applyProtection="1">
      <alignment horizontal="center" vertical="top" wrapText="1"/>
      <protection locked="0"/>
    </xf>
    <xf numFmtId="189" fontId="12" fillId="0" borderId="24" xfId="6" applyNumberFormat="1" applyFont="1" applyFill="1" applyBorder="1" applyAlignment="1" applyProtection="1">
      <alignment horizontal="right" vertical="top"/>
      <protection locked="0"/>
    </xf>
    <xf numFmtId="191" fontId="12" fillId="0" borderId="24" xfId="4" applyNumberFormat="1" applyFont="1" applyFill="1" applyBorder="1" applyAlignment="1" applyProtection="1">
      <alignment vertical="top"/>
      <protection locked="0"/>
    </xf>
    <xf numFmtId="0" fontId="12" fillId="0" borderId="24" xfId="5" applyNumberFormat="1" applyFont="1" applyFill="1" applyBorder="1" applyAlignment="1" applyProtection="1">
      <alignment vertical="top" wrapText="1"/>
      <protection locked="0"/>
    </xf>
    <xf numFmtId="189" fontId="19" fillId="0" borderId="24" xfId="6" applyNumberFormat="1" applyFont="1" applyFill="1" applyBorder="1" applyAlignment="1" applyProtection="1">
      <alignment horizontal="right" vertical="top"/>
      <protection locked="0"/>
    </xf>
    <xf numFmtId="188" fontId="16" fillId="0" borderId="24" xfId="3" applyNumberFormat="1" applyFont="1" applyFill="1" applyBorder="1" applyProtection="1">
      <protection locked="0"/>
    </xf>
    <xf numFmtId="0" fontId="16" fillId="0" borderId="24" xfId="3" applyFont="1" applyFill="1" applyBorder="1" applyProtection="1">
      <protection locked="0"/>
    </xf>
    <xf numFmtId="188" fontId="13" fillId="0" borderId="24" xfId="4" applyNumberFormat="1" applyFont="1" applyFill="1" applyBorder="1" applyProtection="1">
      <protection locked="0"/>
    </xf>
    <xf numFmtId="188" fontId="13" fillId="0" borderId="24" xfId="4" applyNumberFormat="1" applyFont="1" applyFill="1" applyBorder="1" applyAlignment="1" applyProtection="1">
      <alignment vertical="top"/>
      <protection locked="0"/>
    </xf>
    <xf numFmtId="188" fontId="16" fillId="0" borderId="24" xfId="4" applyNumberFormat="1" applyFont="1" applyFill="1" applyBorder="1" applyAlignment="1" applyProtection="1">
      <alignment vertical="top"/>
      <protection locked="0"/>
    </xf>
    <xf numFmtId="190" fontId="16" fillId="0" borderId="24" xfId="4" applyNumberFormat="1" applyFont="1" applyFill="1" applyBorder="1" applyAlignment="1" applyProtection="1">
      <alignment vertical="top"/>
      <protection locked="0"/>
    </xf>
    <xf numFmtId="0" fontId="12" fillId="0" borderId="25" xfId="3" applyFont="1" applyFill="1" applyBorder="1" applyProtection="1">
      <protection locked="0"/>
    </xf>
    <xf numFmtId="0" fontId="12" fillId="0" borderId="0" xfId="3" applyFont="1" applyFill="1" applyAlignment="1" applyProtection="1">
      <alignment wrapText="1"/>
      <protection locked="0"/>
    </xf>
    <xf numFmtId="1" fontId="12" fillId="0" borderId="24" xfId="4" applyNumberFormat="1" applyFont="1" applyFill="1" applyBorder="1" applyAlignment="1" applyProtection="1">
      <alignment vertical="top"/>
      <protection locked="0"/>
    </xf>
    <xf numFmtId="0" fontId="17" fillId="0" borderId="24" xfId="3" applyNumberFormat="1" applyFont="1" applyFill="1" applyBorder="1" applyAlignment="1" applyProtection="1">
      <alignment horizontal="center" vertical="top" wrapText="1"/>
      <protection locked="0"/>
    </xf>
    <xf numFmtId="188" fontId="17" fillId="0" borderId="24" xfId="4" applyNumberFormat="1" applyFont="1" applyFill="1" applyBorder="1" applyAlignment="1" applyProtection="1">
      <alignment vertical="top"/>
      <protection locked="0"/>
    </xf>
    <xf numFmtId="0" fontId="12" fillId="0" borderId="0" xfId="3" applyFont="1" applyFill="1" applyBorder="1" applyAlignment="1" applyProtection="1">
      <alignment vertical="top"/>
      <protection locked="0"/>
    </xf>
    <xf numFmtId="0" fontId="12" fillId="0" borderId="0" xfId="3" applyFont="1" applyFill="1" applyBorder="1" applyProtection="1">
      <protection locked="0"/>
    </xf>
    <xf numFmtId="0" fontId="13" fillId="0" borderId="24" xfId="3" applyFont="1" applyFill="1" applyBorder="1" applyProtection="1">
      <protection locked="0"/>
    </xf>
    <xf numFmtId="0" fontId="12" fillId="0" borderId="24" xfId="3" applyFont="1" applyFill="1" applyBorder="1" applyAlignment="1" applyProtection="1">
      <alignment horizontal="center" vertical="top"/>
      <protection locked="0"/>
    </xf>
    <xf numFmtId="190" fontId="12" fillId="0" borderId="24" xfId="4" applyNumberFormat="1" applyFont="1" applyFill="1" applyBorder="1" applyAlignment="1" applyProtection="1">
      <alignment horizontal="right" vertical="top"/>
      <protection locked="0"/>
    </xf>
    <xf numFmtId="188" fontId="12" fillId="0" borderId="24" xfId="3" applyNumberFormat="1" applyFont="1" applyFill="1" applyBorder="1" applyAlignment="1" applyProtection="1">
      <alignment vertical="top"/>
      <protection locked="0"/>
    </xf>
    <xf numFmtId="0" fontId="12" fillId="0" borderId="26" xfId="3" applyNumberFormat="1" applyFont="1" applyFill="1" applyBorder="1" applyAlignment="1" applyProtection="1">
      <alignment vertical="top" wrapText="1"/>
      <protection locked="0"/>
    </xf>
    <xf numFmtId="0" fontId="12" fillId="0" borderId="26" xfId="3" applyFont="1" applyFill="1" applyBorder="1" applyAlignment="1" applyProtection="1">
      <alignment vertical="top" wrapText="1"/>
      <protection locked="0"/>
    </xf>
    <xf numFmtId="0" fontId="12" fillId="0" borderId="26" xfId="3" applyFont="1" applyFill="1" applyBorder="1" applyAlignment="1" applyProtection="1">
      <alignment horizontal="center" vertical="top"/>
      <protection locked="0"/>
    </xf>
    <xf numFmtId="190" fontId="12" fillId="0" borderId="26" xfId="4" applyNumberFormat="1" applyFont="1" applyFill="1" applyBorder="1" applyAlignment="1" applyProtection="1">
      <alignment vertical="top"/>
      <protection locked="0"/>
    </xf>
    <xf numFmtId="190" fontId="12" fillId="0" borderId="26" xfId="4" applyNumberFormat="1" applyFont="1" applyFill="1" applyBorder="1" applyAlignment="1" applyProtection="1">
      <alignment horizontal="right" vertical="top"/>
      <protection locked="0"/>
    </xf>
    <xf numFmtId="188" fontId="12" fillId="0" borderId="26" xfId="4" applyNumberFormat="1" applyFont="1" applyFill="1" applyBorder="1" applyProtection="1">
      <protection locked="0"/>
    </xf>
    <xf numFmtId="0" fontId="12" fillId="0" borderId="26" xfId="3" applyFont="1" applyFill="1" applyBorder="1" applyAlignment="1" applyProtection="1">
      <alignment vertical="top"/>
      <protection locked="0"/>
    </xf>
    <xf numFmtId="0" fontId="16" fillId="0" borderId="22" xfId="3" applyNumberFormat="1" applyFont="1" applyFill="1" applyBorder="1" applyAlignment="1" applyProtection="1">
      <alignment vertical="top"/>
      <protection locked="0"/>
    </xf>
    <xf numFmtId="188" fontId="16" fillId="0" borderId="22" xfId="4" applyNumberFormat="1" applyFont="1" applyFill="1" applyBorder="1" applyProtection="1">
      <protection locked="0"/>
    </xf>
    <xf numFmtId="0" fontId="17" fillId="0" borderId="22" xfId="3" applyFont="1" applyFill="1" applyBorder="1" applyAlignment="1" applyProtection="1">
      <alignment vertical="top"/>
      <protection locked="0"/>
    </xf>
    <xf numFmtId="0" fontId="17" fillId="0" borderId="0" xfId="3" applyFont="1" applyFill="1" applyProtection="1">
      <protection locked="0"/>
    </xf>
    <xf numFmtId="0" fontId="13" fillId="0" borderId="23" xfId="3" applyNumberFormat="1" applyFont="1" applyFill="1" applyBorder="1" applyAlignment="1" applyProtection="1">
      <alignment vertical="top"/>
      <protection locked="0"/>
    </xf>
    <xf numFmtId="0" fontId="13" fillId="14" borderId="23" xfId="3" applyNumberFormat="1" applyFont="1" applyFill="1" applyBorder="1" applyAlignment="1" applyProtection="1">
      <alignment horizontal="left" vertical="top"/>
      <protection locked="0"/>
    </xf>
    <xf numFmtId="0" fontId="13" fillId="0" borderId="23" xfId="3" applyNumberFormat="1" applyFont="1" applyFill="1" applyBorder="1" applyAlignment="1" applyProtection="1">
      <alignment horizontal="center" vertical="top"/>
      <protection locked="0"/>
    </xf>
    <xf numFmtId="188" fontId="13" fillId="0" borderId="23" xfId="4" applyNumberFormat="1" applyFont="1" applyFill="1" applyBorder="1" applyProtection="1">
      <protection locked="0"/>
    </xf>
    <xf numFmtId="0" fontId="12" fillId="0" borderId="23" xfId="3" applyFont="1" applyFill="1" applyBorder="1" applyAlignment="1" applyProtection="1">
      <alignment vertical="top"/>
      <protection locked="0"/>
    </xf>
    <xf numFmtId="3" fontId="13" fillId="13" borderId="24" xfId="4" applyNumberFormat="1" applyFont="1" applyFill="1" applyBorder="1" applyAlignment="1" applyProtection="1">
      <alignment vertical="top"/>
      <protection locked="0"/>
    </xf>
    <xf numFmtId="188" fontId="13" fillId="13" borderId="24" xfId="3" applyNumberFormat="1" applyFont="1" applyFill="1" applyBorder="1" applyProtection="1">
      <protection locked="0"/>
    </xf>
    <xf numFmtId="188" fontId="13" fillId="0" borderId="24" xfId="3" applyNumberFormat="1" applyFont="1" applyFill="1" applyBorder="1" applyProtection="1">
      <protection locked="0"/>
    </xf>
    <xf numFmtId="0" fontId="13" fillId="0" borderId="0" xfId="3" applyFont="1" applyFill="1" applyAlignment="1" applyProtection="1">
      <alignment wrapText="1"/>
      <protection locked="0"/>
    </xf>
    <xf numFmtId="3" fontId="12" fillId="0" borderId="24" xfId="4" applyNumberFormat="1" applyFont="1" applyFill="1" applyBorder="1" applyAlignment="1" applyProtection="1">
      <alignment vertical="top"/>
      <protection locked="0"/>
    </xf>
    <xf numFmtId="189" fontId="12" fillId="0" borderId="24" xfId="4" applyNumberFormat="1" applyFont="1" applyFill="1" applyBorder="1" applyAlignment="1" applyProtection="1">
      <alignment horizontal="right" vertical="top" readingOrder="1"/>
      <protection locked="0"/>
    </xf>
    <xf numFmtId="188" fontId="12" fillId="0" borderId="24" xfId="4" applyNumberFormat="1" applyFont="1" applyFill="1" applyBorder="1" applyAlignment="1" applyProtection="1">
      <alignment horizontal="right" vertical="top" readingOrder="1"/>
      <protection locked="0"/>
    </xf>
    <xf numFmtId="0" fontId="23" fillId="0" borderId="24" xfId="3" applyFont="1" applyFill="1" applyBorder="1" applyAlignment="1">
      <alignment vertical="center"/>
    </xf>
    <xf numFmtId="0" fontId="23" fillId="0" borderId="24" xfId="3" applyFont="1" applyFill="1" applyBorder="1" applyAlignment="1">
      <alignment vertical="top" wrapText="1"/>
    </xf>
    <xf numFmtId="189" fontId="19" fillId="0" borderId="24" xfId="4" applyNumberFormat="1" applyFont="1" applyFill="1" applyBorder="1" applyAlignment="1" applyProtection="1">
      <alignment horizontal="right" vertical="top" readingOrder="1"/>
      <protection locked="0"/>
    </xf>
    <xf numFmtId="189" fontId="16" fillId="0" borderId="24" xfId="4" applyNumberFormat="1" applyFont="1" applyFill="1" applyBorder="1" applyAlignment="1" applyProtection="1">
      <alignment horizontal="right" vertical="top" readingOrder="1"/>
      <protection locked="0"/>
    </xf>
    <xf numFmtId="188" fontId="16" fillId="0" borderId="24" xfId="4" applyNumberFormat="1" applyFont="1" applyFill="1" applyBorder="1" applyAlignment="1" applyProtection="1">
      <alignment horizontal="right" vertical="top" readingOrder="1"/>
      <protection locked="0"/>
    </xf>
    <xf numFmtId="189" fontId="12" fillId="0" borderId="24" xfId="3" applyNumberFormat="1" applyFont="1" applyFill="1" applyBorder="1" applyAlignment="1" applyProtection="1">
      <alignment vertical="top" readingOrder="1"/>
      <protection locked="0"/>
    </xf>
    <xf numFmtId="3" fontId="12" fillId="0" borderId="24" xfId="4" applyNumberFormat="1" applyFont="1" applyFill="1" applyBorder="1" applyAlignment="1" applyProtection="1">
      <alignment horizontal="right" vertical="top"/>
      <protection locked="0"/>
    </xf>
    <xf numFmtId="3" fontId="24" fillId="0" borderId="24" xfId="4" applyNumberFormat="1" applyFont="1" applyFill="1" applyBorder="1" applyAlignment="1" applyProtection="1">
      <alignment vertical="top"/>
      <protection locked="0"/>
    </xf>
    <xf numFmtId="188" fontId="24" fillId="0" borderId="24" xfId="4" applyNumberFormat="1" applyFont="1" applyFill="1" applyBorder="1" applyProtection="1">
      <protection locked="0"/>
    </xf>
    <xf numFmtId="3" fontId="12" fillId="0" borderId="24" xfId="4" applyNumberFormat="1" applyFont="1" applyFill="1" applyBorder="1" applyAlignment="1">
      <alignment vertical="top"/>
    </xf>
    <xf numFmtId="0" fontId="13" fillId="0" borderId="0" xfId="3" applyFont="1" applyFill="1" applyAlignment="1" applyProtection="1">
      <alignment vertical="top" wrapText="1"/>
      <protection locked="0"/>
    </xf>
    <xf numFmtId="3" fontId="16" fillId="0" borderId="24" xfId="4" applyNumberFormat="1" applyFont="1" applyFill="1" applyBorder="1" applyAlignment="1" applyProtection="1">
      <alignment vertical="top"/>
      <protection locked="0"/>
    </xf>
    <xf numFmtId="0" fontId="16" fillId="0" borderId="27" xfId="3" applyFont="1" applyFill="1" applyBorder="1" applyProtection="1">
      <protection locked="0"/>
    </xf>
    <xf numFmtId="0" fontId="24" fillId="0" borderId="24" xfId="3" applyFont="1" applyFill="1" applyBorder="1" applyAlignment="1" applyProtection="1">
      <alignment vertical="top"/>
      <protection locked="0"/>
    </xf>
    <xf numFmtId="0" fontId="12" fillId="0" borderId="28" xfId="3" applyFont="1" applyFill="1" applyBorder="1" applyAlignment="1" applyProtection="1">
      <alignment vertical="top"/>
      <protection locked="0"/>
    </xf>
    <xf numFmtId="0" fontId="12" fillId="0" borderId="28" xfId="3" applyNumberFormat="1" applyFont="1" applyFill="1" applyBorder="1" applyAlignment="1" applyProtection="1">
      <alignment vertical="top" wrapText="1"/>
      <protection locked="0"/>
    </xf>
    <xf numFmtId="0" fontId="12" fillId="0" borderId="28" xfId="3" applyNumberFormat="1" applyFont="1" applyFill="1" applyBorder="1" applyAlignment="1" applyProtection="1">
      <alignment horizontal="center" vertical="top" wrapText="1"/>
      <protection locked="0"/>
    </xf>
    <xf numFmtId="3" fontId="12" fillId="0" borderId="28" xfId="4" applyNumberFormat="1" applyFont="1" applyFill="1" applyBorder="1" applyAlignment="1" applyProtection="1">
      <alignment vertical="top"/>
      <protection locked="0"/>
    </xf>
    <xf numFmtId="188" fontId="12" fillId="0" borderId="28" xfId="4" applyNumberFormat="1" applyFont="1" applyFill="1" applyBorder="1" applyAlignment="1" applyProtection="1">
      <alignment vertical="top"/>
      <protection locked="0"/>
    </xf>
    <xf numFmtId="0" fontId="12" fillId="0" borderId="0" xfId="3" applyNumberFormat="1" applyFont="1" applyFill="1" applyBorder="1" applyAlignment="1" applyProtection="1">
      <alignment vertical="top" wrapText="1"/>
      <protection locked="0"/>
    </xf>
    <xf numFmtId="0" fontId="12" fillId="0" borderId="0" xfId="3" applyNumberFormat="1" applyFont="1" applyFill="1" applyBorder="1" applyAlignment="1" applyProtection="1">
      <alignment horizontal="center" vertical="top" wrapText="1"/>
      <protection locked="0"/>
    </xf>
    <xf numFmtId="3" fontId="12" fillId="0" borderId="0" xfId="4" applyNumberFormat="1" applyFont="1" applyFill="1" applyBorder="1" applyAlignment="1" applyProtection="1">
      <alignment vertical="top"/>
      <protection locked="0"/>
    </xf>
    <xf numFmtId="188" fontId="12" fillId="0" borderId="0" xfId="4" applyNumberFormat="1" applyFont="1" applyFill="1" applyBorder="1" applyAlignment="1" applyProtection="1">
      <alignment vertical="top"/>
      <protection locked="0"/>
    </xf>
    <xf numFmtId="0" fontId="13" fillId="0" borderId="0" xfId="2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center"/>
    </xf>
    <xf numFmtId="0" fontId="12" fillId="0" borderId="0" xfId="2" applyFont="1" applyFill="1" applyBorder="1"/>
    <xf numFmtId="0" fontId="7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6" fillId="0" borderId="1" xfId="1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11" borderId="17" xfId="0" applyFont="1" applyFill="1" applyBorder="1" applyAlignment="1">
      <alignment horizontal="center" vertical="center" wrapText="1"/>
    </xf>
    <xf numFmtId="187" fontId="6" fillId="11" borderId="30" xfId="1" applyFont="1" applyFill="1" applyBorder="1" applyAlignment="1">
      <alignment horizontal="right" vertical="center"/>
    </xf>
    <xf numFmtId="187" fontId="6" fillId="11" borderId="12" xfId="1" applyFont="1" applyFill="1" applyBorder="1" applyAlignment="1">
      <alignment horizontal="right" vertical="center"/>
    </xf>
    <xf numFmtId="187" fontId="6" fillId="11" borderId="16" xfId="1" applyFont="1" applyFill="1" applyBorder="1" applyAlignment="1">
      <alignment horizontal="right" vertical="center"/>
    </xf>
    <xf numFmtId="187" fontId="6" fillId="11" borderId="31" xfId="1" applyFont="1" applyFill="1" applyBorder="1" applyAlignment="1">
      <alignment horizontal="right" vertical="center"/>
    </xf>
    <xf numFmtId="187" fontId="6" fillId="11" borderId="17" xfId="1" applyFont="1" applyFill="1" applyBorder="1" applyAlignment="1">
      <alignment horizontal="right" vertical="center"/>
    </xf>
    <xf numFmtId="187" fontId="6" fillId="11" borderId="11" xfId="1" applyFont="1" applyFill="1" applyBorder="1" applyAlignment="1">
      <alignment horizontal="right" vertical="center"/>
    </xf>
    <xf numFmtId="49" fontId="7" fillId="9" borderId="19" xfId="0" applyNumberFormat="1" applyFont="1" applyFill="1" applyBorder="1" applyAlignment="1">
      <alignment horizontal="left" vertical="center" wrapText="1"/>
    </xf>
    <xf numFmtId="49" fontId="7" fillId="8" borderId="34" xfId="0" applyNumberFormat="1" applyFont="1" applyFill="1" applyBorder="1" applyAlignment="1">
      <alignment horizontal="center" vertical="center" wrapText="1"/>
    </xf>
    <xf numFmtId="187" fontId="7" fillId="8" borderId="35" xfId="1" applyFont="1" applyFill="1" applyBorder="1" applyAlignment="1">
      <alignment horizontal="right" vertical="center"/>
    </xf>
    <xf numFmtId="187" fontId="7" fillId="8" borderId="36" xfId="1" applyFont="1" applyFill="1" applyBorder="1" applyAlignment="1">
      <alignment horizontal="right" vertical="center"/>
    </xf>
    <xf numFmtId="187" fontId="7" fillId="8" borderId="29" xfId="1" applyFont="1" applyFill="1" applyBorder="1" applyAlignment="1">
      <alignment horizontal="right" vertical="center"/>
    </xf>
    <xf numFmtId="187" fontId="7" fillId="8" borderId="37" xfId="1" applyFont="1" applyFill="1" applyBorder="1" applyAlignment="1">
      <alignment horizontal="right" vertical="center"/>
    </xf>
    <xf numFmtId="187" fontId="7" fillId="8" borderId="38" xfId="1" applyFont="1" applyFill="1" applyBorder="1" applyAlignment="1">
      <alignment horizontal="right" vertical="center"/>
    </xf>
    <xf numFmtId="187" fontId="6" fillId="8" borderId="35" xfId="1" applyFont="1" applyFill="1" applyBorder="1" applyAlignment="1">
      <alignment horizontal="right" vertical="center"/>
    </xf>
    <xf numFmtId="187" fontId="6" fillId="8" borderId="36" xfId="1" applyFont="1" applyFill="1" applyBorder="1" applyAlignment="1">
      <alignment horizontal="right" vertical="center"/>
    </xf>
    <xf numFmtId="0" fontId="6" fillId="8" borderId="36" xfId="1" applyNumberFormat="1" applyFont="1" applyFill="1" applyBorder="1" applyAlignment="1">
      <alignment horizontal="right" vertical="center"/>
    </xf>
    <xf numFmtId="187" fontId="6" fillId="8" borderId="37" xfId="1" applyFont="1" applyFill="1" applyBorder="1" applyAlignment="1">
      <alignment horizontal="right" vertical="center"/>
    </xf>
    <xf numFmtId="0" fontId="6" fillId="7" borderId="17" xfId="0" applyFont="1" applyFill="1" applyBorder="1" applyAlignment="1">
      <alignment horizontal="center" vertical="center"/>
    </xf>
    <xf numFmtId="187" fontId="6" fillId="7" borderId="30" xfId="1" applyFont="1" applyFill="1" applyBorder="1" applyAlignment="1">
      <alignment horizontal="right" vertical="center"/>
    </xf>
    <xf numFmtId="187" fontId="6" fillId="7" borderId="12" xfId="1" applyFont="1" applyFill="1" applyBorder="1" applyAlignment="1">
      <alignment horizontal="right" vertical="center"/>
    </xf>
    <xf numFmtId="187" fontId="6" fillId="7" borderId="16" xfId="1" applyFont="1" applyFill="1" applyBorder="1" applyAlignment="1">
      <alignment horizontal="right" vertical="center"/>
    </xf>
    <xf numFmtId="187" fontId="6" fillId="7" borderId="31" xfId="1" applyFont="1" applyFill="1" applyBorder="1" applyAlignment="1">
      <alignment horizontal="right" vertical="center"/>
    </xf>
    <xf numFmtId="187" fontId="6" fillId="7" borderId="17" xfId="1" applyFont="1" applyFill="1" applyBorder="1" applyAlignment="1">
      <alignment horizontal="right" vertical="center"/>
    </xf>
    <xf numFmtId="187" fontId="6" fillId="7" borderId="11" xfId="1" applyFont="1" applyFill="1" applyBorder="1" applyAlignment="1">
      <alignment horizontal="right" vertical="center"/>
    </xf>
    <xf numFmtId="187" fontId="6" fillId="9" borderId="35" xfId="1" applyFont="1" applyFill="1" applyBorder="1" applyAlignment="1">
      <alignment horizontal="right" vertical="center"/>
    </xf>
    <xf numFmtId="187" fontId="6" fillId="9" borderId="36" xfId="1" applyFont="1" applyFill="1" applyBorder="1" applyAlignment="1">
      <alignment horizontal="right" vertical="center"/>
    </xf>
    <xf numFmtId="187" fontId="6" fillId="9" borderId="37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quotePrefix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quotePrefix="1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49" fontId="7" fillId="10" borderId="12" xfId="0" applyNumberFormat="1" applyFont="1" applyFill="1" applyBorder="1" applyAlignment="1">
      <alignment horizontal="left" wrapText="1"/>
    </xf>
    <xf numFmtId="49" fontId="7" fillId="8" borderId="2" xfId="0" applyNumberFormat="1" applyFont="1" applyFill="1" applyBorder="1" applyAlignment="1">
      <alignment horizontal="center" wrapText="1"/>
    </xf>
    <xf numFmtId="187" fontId="7" fillId="8" borderId="3" xfId="1" applyFont="1" applyFill="1" applyBorder="1" applyAlignment="1">
      <alignment horizontal="right"/>
    </xf>
    <xf numFmtId="187" fontId="7" fillId="8" borderId="1" xfId="1" applyFont="1" applyFill="1" applyBorder="1" applyAlignment="1">
      <alignment horizontal="right"/>
    </xf>
    <xf numFmtId="187" fontId="7" fillId="8" borderId="4" xfId="1" applyFont="1" applyFill="1" applyBorder="1" applyAlignment="1">
      <alignment horizontal="right"/>
    </xf>
    <xf numFmtId="187" fontId="7" fillId="8" borderId="5" xfId="1" applyFont="1" applyFill="1" applyBorder="1" applyAlignment="1">
      <alignment horizontal="right"/>
    </xf>
    <xf numFmtId="187" fontId="7" fillId="8" borderId="2" xfId="1" applyFont="1" applyFill="1" applyBorder="1" applyAlignment="1">
      <alignment horizontal="right"/>
    </xf>
    <xf numFmtId="187" fontId="7" fillId="8" borderId="13" xfId="1" applyFont="1" applyFill="1" applyBorder="1" applyAlignment="1">
      <alignment horizontal="right"/>
    </xf>
    <xf numFmtId="187" fontId="6" fillId="8" borderId="3" xfId="1" applyFont="1" applyFill="1" applyBorder="1" applyAlignment="1">
      <alignment horizontal="right"/>
    </xf>
    <xf numFmtId="187" fontId="6" fillId="8" borderId="1" xfId="1" applyFont="1" applyFill="1" applyBorder="1" applyAlignment="1">
      <alignment horizontal="right"/>
    </xf>
    <xf numFmtId="0" fontId="6" fillId="8" borderId="1" xfId="1" applyNumberFormat="1" applyFont="1" applyFill="1" applyBorder="1" applyAlignment="1">
      <alignment horizontal="right"/>
    </xf>
    <xf numFmtId="187" fontId="6" fillId="8" borderId="5" xfId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27" fillId="0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Fill="1" applyAlignment="1">
      <alignment vertical="center"/>
    </xf>
    <xf numFmtId="49" fontId="7" fillId="9" borderId="12" xfId="0" applyNumberFormat="1" applyFont="1" applyFill="1" applyBorder="1" applyAlignment="1">
      <alignment horizontal="left" wrapText="1"/>
    </xf>
    <xf numFmtId="187" fontId="6" fillId="9" borderId="3" xfId="1" applyFont="1" applyFill="1" applyBorder="1" applyAlignment="1">
      <alignment horizontal="right"/>
    </xf>
    <xf numFmtId="187" fontId="6" fillId="9" borderId="1" xfId="1" applyFont="1" applyFill="1" applyBorder="1" applyAlignment="1">
      <alignment horizontal="right"/>
    </xf>
    <xf numFmtId="187" fontId="6" fillId="9" borderId="5" xfId="1" applyFont="1" applyFill="1" applyBorder="1" applyAlignment="1">
      <alignment horizontal="right"/>
    </xf>
    <xf numFmtId="187" fontId="6" fillId="7" borderId="31" xfId="1" applyFont="1" applyFill="1" applyBorder="1" applyAlignment="1">
      <alignment horizontal="right"/>
    </xf>
    <xf numFmtId="49" fontId="7" fillId="15" borderId="0" xfId="0" applyNumberFormat="1" applyFont="1" applyFill="1" applyBorder="1" applyAlignment="1">
      <alignment horizontal="left" vertical="center" wrapText="1"/>
    </xf>
    <xf numFmtId="49" fontId="7" fillId="15" borderId="0" xfId="0" applyNumberFormat="1" applyFont="1" applyFill="1" applyBorder="1" applyAlignment="1">
      <alignment horizontal="center" vertical="center" wrapText="1"/>
    </xf>
    <xf numFmtId="187" fontId="7" fillId="15" borderId="0" xfId="1" applyFont="1" applyFill="1" applyBorder="1" applyAlignment="1">
      <alignment horizontal="right" vertical="center"/>
    </xf>
    <xf numFmtId="187" fontId="6" fillId="15" borderId="0" xfId="1" applyFont="1" applyFill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quotePrefix="1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187" fontId="6" fillId="16" borderId="3" xfId="1" applyFont="1" applyFill="1" applyBorder="1" applyAlignment="1">
      <alignment horizontal="right" vertical="center"/>
    </xf>
    <xf numFmtId="187" fontId="6" fillId="16" borderId="1" xfId="1" applyFont="1" applyFill="1" applyBorder="1" applyAlignment="1">
      <alignment horizontal="right" vertical="center"/>
    </xf>
    <xf numFmtId="187" fontId="6" fillId="16" borderId="4" xfId="1" applyFont="1" applyFill="1" applyBorder="1" applyAlignment="1">
      <alignment horizontal="right" vertical="center"/>
    </xf>
    <xf numFmtId="187" fontId="6" fillId="16" borderId="5" xfId="1" applyFont="1" applyFill="1" applyBorder="1" applyAlignment="1">
      <alignment horizontal="right" vertical="center"/>
    </xf>
    <xf numFmtId="187" fontId="6" fillId="16" borderId="2" xfId="1" applyFont="1" applyFill="1" applyBorder="1" applyAlignment="1">
      <alignment horizontal="right" vertical="center"/>
    </xf>
    <xf numFmtId="187" fontId="6" fillId="16" borderId="13" xfId="1" applyFont="1" applyFill="1" applyBorder="1" applyAlignment="1">
      <alignment horizontal="right" vertical="center"/>
    </xf>
    <xf numFmtId="0" fontId="6" fillId="11" borderId="2" xfId="0" applyFont="1" applyFill="1" applyBorder="1" applyAlignment="1">
      <alignment horizontal="center" wrapText="1"/>
    </xf>
    <xf numFmtId="187" fontId="6" fillId="8" borderId="4" xfId="1" applyFont="1" applyFill="1" applyBorder="1" applyAlignment="1">
      <alignment horizontal="right"/>
    </xf>
    <xf numFmtId="187" fontId="6" fillId="8" borderId="2" xfId="1" applyFont="1" applyFill="1" applyBorder="1" applyAlignment="1">
      <alignment horizontal="right"/>
    </xf>
    <xf numFmtId="187" fontId="6" fillId="8" borderId="13" xfId="1" applyFont="1" applyFill="1" applyBorder="1" applyAlignment="1">
      <alignment horizontal="right"/>
    </xf>
    <xf numFmtId="187" fontId="6" fillId="11" borderId="3" xfId="1" applyFont="1" applyFill="1" applyBorder="1" applyAlignment="1">
      <alignment horizontal="right"/>
    </xf>
    <xf numFmtId="187" fontId="6" fillId="11" borderId="1" xfId="1" applyFont="1" applyFill="1" applyBorder="1" applyAlignment="1">
      <alignment horizontal="right"/>
    </xf>
    <xf numFmtId="49" fontId="7" fillId="8" borderId="34" xfId="0" applyNumberFormat="1" applyFont="1" applyFill="1" applyBorder="1" applyAlignment="1">
      <alignment horizontal="center" wrapText="1"/>
    </xf>
    <xf numFmtId="187" fontId="7" fillId="8" borderId="35" xfId="1" applyFont="1" applyFill="1" applyBorder="1" applyAlignment="1">
      <alignment horizontal="right"/>
    </xf>
    <xf numFmtId="187" fontId="7" fillId="8" borderId="36" xfId="1" applyFont="1" applyFill="1" applyBorder="1" applyAlignment="1">
      <alignment horizontal="right"/>
    </xf>
    <xf numFmtId="187" fontId="7" fillId="8" borderId="29" xfId="1" applyFont="1" applyFill="1" applyBorder="1" applyAlignment="1">
      <alignment horizontal="right"/>
    </xf>
    <xf numFmtId="187" fontId="7" fillId="8" borderId="37" xfId="1" applyFont="1" applyFill="1" applyBorder="1" applyAlignment="1">
      <alignment horizontal="right"/>
    </xf>
    <xf numFmtId="187" fontId="7" fillId="8" borderId="38" xfId="1" applyFont="1" applyFill="1" applyBorder="1" applyAlignment="1">
      <alignment horizontal="right"/>
    </xf>
    <xf numFmtId="187" fontId="6" fillId="8" borderId="35" xfId="1" applyFont="1" applyFill="1" applyBorder="1" applyAlignment="1">
      <alignment horizontal="right"/>
    </xf>
    <xf numFmtId="187" fontId="6" fillId="8" borderId="36" xfId="1" applyFont="1" applyFill="1" applyBorder="1" applyAlignment="1">
      <alignment horizontal="right"/>
    </xf>
    <xf numFmtId="187" fontId="35" fillId="8" borderId="3" xfId="1" applyFont="1" applyFill="1" applyBorder="1" applyAlignment="1">
      <alignment horizontal="right" vertical="center"/>
    </xf>
    <xf numFmtId="187" fontId="35" fillId="8" borderId="1" xfId="1" applyFont="1" applyFill="1" applyBorder="1" applyAlignment="1">
      <alignment horizontal="right" vertical="center"/>
    </xf>
    <xf numFmtId="187" fontId="35" fillId="8" borderId="4" xfId="1" applyFont="1" applyFill="1" applyBorder="1" applyAlignment="1">
      <alignment horizontal="right" vertical="center"/>
    </xf>
    <xf numFmtId="187" fontId="35" fillId="8" borderId="5" xfId="1" applyFont="1" applyFill="1" applyBorder="1" applyAlignment="1">
      <alignment horizontal="right" vertical="center"/>
    </xf>
    <xf numFmtId="187" fontId="35" fillId="8" borderId="13" xfId="1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center"/>
    </xf>
    <xf numFmtId="187" fontId="6" fillId="16" borderId="3" xfId="1" applyFont="1" applyFill="1" applyBorder="1" applyAlignment="1">
      <alignment horizontal="right"/>
    </xf>
    <xf numFmtId="187" fontId="6" fillId="16" borderId="1" xfId="1" applyFont="1" applyFill="1" applyBorder="1" applyAlignment="1">
      <alignment horizontal="right"/>
    </xf>
    <xf numFmtId="187" fontId="6" fillId="16" borderId="4" xfId="1" applyFont="1" applyFill="1" applyBorder="1" applyAlignment="1">
      <alignment horizontal="right"/>
    </xf>
    <xf numFmtId="187" fontId="6" fillId="16" borderId="5" xfId="1" applyFont="1" applyFill="1" applyBorder="1" applyAlignment="1">
      <alignment horizontal="right"/>
    </xf>
    <xf numFmtId="187" fontId="6" fillId="16" borderId="2" xfId="1" applyFont="1" applyFill="1" applyBorder="1" applyAlignment="1">
      <alignment horizontal="right"/>
    </xf>
    <xf numFmtId="187" fontId="6" fillId="16" borderId="13" xfId="1" applyFont="1" applyFill="1" applyBorder="1" applyAlignment="1">
      <alignment horizontal="right"/>
    </xf>
    <xf numFmtId="187" fontId="6" fillId="7" borderId="3" xfId="1" applyFont="1" applyFill="1" applyBorder="1" applyAlignment="1">
      <alignment horizontal="right"/>
    </xf>
    <xf numFmtId="187" fontId="6" fillId="15" borderId="0" xfId="1" applyNumberFormat="1" applyFont="1" applyFill="1" applyBorder="1" applyAlignment="1">
      <alignment horizontal="right"/>
    </xf>
    <xf numFmtId="187" fontId="6" fillId="15" borderId="0" xfId="1" applyFont="1" applyFill="1" applyBorder="1" applyAlignment="1">
      <alignment horizontal="center" vertical="center"/>
    </xf>
    <xf numFmtId="0" fontId="7" fillId="15" borderId="0" xfId="0" applyNumberFormat="1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6" fillId="8" borderId="36" xfId="1" applyNumberFormat="1" applyFont="1" applyFill="1" applyBorder="1" applyAlignment="1">
      <alignment horizontal="right"/>
    </xf>
    <xf numFmtId="49" fontId="7" fillId="9" borderId="2" xfId="0" applyNumberFormat="1" applyFont="1" applyFill="1" applyBorder="1" applyAlignment="1">
      <alignment horizontal="center"/>
    </xf>
    <xf numFmtId="187" fontId="7" fillId="9" borderId="3" xfId="1" applyFont="1" applyFill="1" applyBorder="1" applyAlignment="1">
      <alignment horizontal="right"/>
    </xf>
    <xf numFmtId="187" fontId="7" fillId="9" borderId="1" xfId="1" applyFont="1" applyFill="1" applyBorder="1" applyAlignment="1">
      <alignment horizontal="right"/>
    </xf>
    <xf numFmtId="187" fontId="7" fillId="9" borderId="4" xfId="1" applyFont="1" applyFill="1" applyBorder="1" applyAlignment="1">
      <alignment horizontal="right"/>
    </xf>
    <xf numFmtId="187" fontId="7" fillId="9" borderId="5" xfId="1" applyFont="1" applyFill="1" applyBorder="1" applyAlignment="1">
      <alignment horizontal="right"/>
    </xf>
    <xf numFmtId="187" fontId="7" fillId="9" borderId="2" xfId="1" applyFont="1" applyFill="1" applyBorder="1" applyAlignment="1">
      <alignment horizontal="right"/>
    </xf>
    <xf numFmtId="187" fontId="7" fillId="9" borderId="13" xfId="1" applyFont="1" applyFill="1" applyBorder="1" applyAlignment="1">
      <alignment horizontal="right"/>
    </xf>
    <xf numFmtId="49" fontId="7" fillId="9" borderId="34" xfId="0" applyNumberFormat="1" applyFont="1" applyFill="1" applyBorder="1" applyAlignment="1">
      <alignment horizontal="center" wrapText="1"/>
    </xf>
    <xf numFmtId="187" fontId="7" fillId="8" borderId="34" xfId="1" applyFont="1" applyFill="1" applyBorder="1" applyAlignment="1">
      <alignment horizontal="right"/>
    </xf>
    <xf numFmtId="187" fontId="6" fillId="9" borderId="35" xfId="1" applyFont="1" applyFill="1" applyBorder="1" applyAlignment="1">
      <alignment horizontal="right"/>
    </xf>
    <xf numFmtId="187" fontId="6" fillId="9" borderId="36" xfId="1" applyFont="1" applyFill="1" applyBorder="1" applyAlignment="1">
      <alignment horizontal="right"/>
    </xf>
    <xf numFmtId="0" fontId="6" fillId="11" borderId="17" xfId="0" applyFont="1" applyFill="1" applyBorder="1" applyAlignment="1">
      <alignment horizontal="center" wrapText="1"/>
    </xf>
    <xf numFmtId="187" fontId="6" fillId="11" borderId="30" xfId="1" applyFont="1" applyFill="1" applyBorder="1" applyAlignment="1">
      <alignment horizontal="right"/>
    </xf>
    <xf numFmtId="187" fontId="6" fillId="11" borderId="12" xfId="1" applyFont="1" applyFill="1" applyBorder="1" applyAlignment="1">
      <alignment horizontal="right"/>
    </xf>
    <xf numFmtId="187" fontId="6" fillId="11" borderId="16" xfId="1" applyFont="1" applyFill="1" applyBorder="1" applyAlignment="1">
      <alignment horizontal="right"/>
    </xf>
    <xf numFmtId="187" fontId="6" fillId="11" borderId="31" xfId="1" applyFont="1" applyFill="1" applyBorder="1" applyAlignment="1">
      <alignment horizontal="right"/>
    </xf>
    <xf numFmtId="187" fontId="6" fillId="11" borderId="17" xfId="1" applyFont="1" applyFill="1" applyBorder="1" applyAlignment="1">
      <alignment horizontal="right"/>
    </xf>
    <xf numFmtId="187" fontId="6" fillId="11" borderId="11" xfId="1" applyFont="1" applyFill="1" applyBorder="1" applyAlignment="1">
      <alignment horizontal="right"/>
    </xf>
    <xf numFmtId="2" fontId="6" fillId="8" borderId="1" xfId="1" applyNumberFormat="1" applyFont="1" applyFill="1" applyBorder="1" applyAlignment="1">
      <alignment horizontal="right" vertical="center"/>
    </xf>
    <xf numFmtId="0" fontId="7" fillId="0" borderId="54" xfId="0" applyFont="1" applyFill="1" applyBorder="1" applyAlignment="1">
      <alignment horizontal="right" vertical="center"/>
    </xf>
    <xf numFmtId="187" fontId="6" fillId="0" borderId="54" xfId="1" applyFont="1" applyFill="1" applyBorder="1" applyAlignment="1">
      <alignment vertical="center"/>
    </xf>
    <xf numFmtId="187" fontId="6" fillId="0" borderId="18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187" fontId="6" fillId="9" borderId="1" xfId="1" applyFont="1" applyFill="1" applyBorder="1" applyAlignment="1">
      <alignment horizontal="center" vertical="center"/>
    </xf>
    <xf numFmtId="2" fontId="6" fillId="8" borderId="1" xfId="1" applyNumberFormat="1" applyFont="1" applyFill="1" applyBorder="1" applyAlignment="1">
      <alignment horizontal="right"/>
    </xf>
    <xf numFmtId="192" fontId="6" fillId="8" borderId="3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 wrapText="1"/>
    </xf>
    <xf numFmtId="49" fontId="7" fillId="9" borderId="12" xfId="0" applyNumberFormat="1" applyFont="1" applyFill="1" applyBorder="1" applyAlignment="1">
      <alignment horizontal="center" vertical="center" wrapText="1"/>
    </xf>
    <xf numFmtId="187" fontId="7" fillId="8" borderId="3" xfId="1" applyFont="1" applyFill="1" applyBorder="1" applyAlignment="1">
      <alignment horizontal="center" vertical="center"/>
    </xf>
    <xf numFmtId="187" fontId="7" fillId="8" borderId="1" xfId="1" applyFont="1" applyFill="1" applyBorder="1" applyAlignment="1">
      <alignment horizontal="center" vertical="center"/>
    </xf>
    <xf numFmtId="187" fontId="7" fillId="8" borderId="4" xfId="1" applyFont="1" applyFill="1" applyBorder="1" applyAlignment="1">
      <alignment horizontal="center" vertical="center"/>
    </xf>
    <xf numFmtId="187" fontId="7" fillId="8" borderId="13" xfId="1" applyFont="1" applyFill="1" applyBorder="1" applyAlignment="1">
      <alignment horizontal="center" vertical="center"/>
    </xf>
    <xf numFmtId="187" fontId="6" fillId="9" borderId="3" xfId="1" applyFont="1" applyFill="1" applyBorder="1" applyAlignment="1">
      <alignment horizontal="center" vertical="center"/>
    </xf>
    <xf numFmtId="187" fontId="6" fillId="9" borderId="5" xfId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6" fillId="8" borderId="36" xfId="1" applyNumberFormat="1" applyFont="1" applyFill="1" applyBorder="1" applyAlignment="1">
      <alignment horizontal="right" vertical="center"/>
    </xf>
    <xf numFmtId="187" fontId="6" fillId="0" borderId="0" xfId="1" applyNumberFormat="1" applyFont="1" applyFill="1" applyBorder="1" applyAlignment="1">
      <alignment horizontal="right"/>
    </xf>
    <xf numFmtId="187" fontId="6" fillId="0" borderId="0" xfId="1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vertical="center"/>
    </xf>
    <xf numFmtId="0" fontId="3" fillId="15" borderId="0" xfId="0" applyFont="1" applyFill="1" applyBorder="1" applyAlignment="1">
      <alignment horizontal="left" vertical="center"/>
    </xf>
    <xf numFmtId="49" fontId="3" fillId="15" borderId="0" xfId="0" applyNumberFormat="1" applyFont="1" applyFill="1" applyBorder="1" applyAlignment="1">
      <alignment vertical="center"/>
    </xf>
    <xf numFmtId="0" fontId="3" fillId="15" borderId="0" xfId="0" applyFont="1" applyFill="1" applyBorder="1" applyAlignment="1">
      <alignment horizontal="right" vertical="center"/>
    </xf>
    <xf numFmtId="0" fontId="3" fillId="15" borderId="0" xfId="0" applyFont="1" applyFill="1" applyBorder="1" applyAlignment="1">
      <alignment vertical="center"/>
    </xf>
    <xf numFmtId="187" fontId="6" fillId="15" borderId="5" xfId="1" applyFont="1" applyFill="1" applyBorder="1" applyAlignment="1">
      <alignment horizontal="right" vertical="center"/>
    </xf>
    <xf numFmtId="187" fontId="6" fillId="15" borderId="1" xfId="1" applyFont="1" applyFill="1" applyBorder="1" applyAlignment="1">
      <alignment horizontal="right" vertical="center"/>
    </xf>
    <xf numFmtId="187" fontId="6" fillId="15" borderId="2" xfId="1" applyFont="1" applyFill="1" applyBorder="1" applyAlignment="1">
      <alignment horizontal="right" vertical="center"/>
    </xf>
    <xf numFmtId="187" fontId="7" fillId="15" borderId="5" xfId="1" applyFont="1" applyFill="1" applyBorder="1" applyAlignment="1">
      <alignment horizontal="right" vertical="center"/>
    </xf>
    <xf numFmtId="187" fontId="7" fillId="15" borderId="1" xfId="1" applyFont="1" applyFill="1" applyBorder="1" applyAlignment="1">
      <alignment horizontal="right" vertical="center"/>
    </xf>
    <xf numFmtId="187" fontId="7" fillId="15" borderId="2" xfId="1" applyFont="1" applyFill="1" applyBorder="1" applyAlignment="1">
      <alignment horizontal="right" vertical="center"/>
    </xf>
    <xf numFmtId="187" fontId="7" fillId="15" borderId="5" xfId="1" applyFont="1" applyFill="1" applyBorder="1" applyAlignment="1">
      <alignment horizontal="center" vertical="center"/>
    </xf>
    <xf numFmtId="187" fontId="7" fillId="15" borderId="1" xfId="1" applyFont="1" applyFill="1" applyBorder="1" applyAlignment="1">
      <alignment horizontal="center" vertical="center"/>
    </xf>
    <xf numFmtId="187" fontId="7" fillId="15" borderId="2" xfId="1" applyFont="1" applyFill="1" applyBorder="1" applyAlignment="1">
      <alignment horizontal="center" vertical="center"/>
    </xf>
    <xf numFmtId="187" fontId="7" fillId="15" borderId="4" xfId="1" applyFont="1" applyFill="1" applyBorder="1" applyAlignment="1">
      <alignment horizontal="right" vertical="center"/>
    </xf>
    <xf numFmtId="187" fontId="7" fillId="15" borderId="3" xfId="1" applyFont="1" applyFill="1" applyBorder="1" applyAlignment="1">
      <alignment horizontal="right" vertical="center"/>
    </xf>
    <xf numFmtId="0" fontId="27" fillId="15" borderId="0" xfId="0" applyFont="1" applyFill="1" applyAlignment="1">
      <alignment horizontal="left" vertical="center"/>
    </xf>
    <xf numFmtId="0" fontId="27" fillId="15" borderId="0" xfId="0" applyFont="1" applyFill="1" applyAlignment="1">
      <alignment horizontal="left" vertical="center" wrapText="1"/>
    </xf>
    <xf numFmtId="0" fontId="27" fillId="15" borderId="0" xfId="0" applyFont="1" applyFill="1" applyAlignment="1">
      <alignment vertical="center"/>
    </xf>
    <xf numFmtId="0" fontId="27" fillId="15" borderId="0" xfId="0" applyFont="1" applyFill="1" applyBorder="1" applyAlignment="1">
      <alignment vertical="center"/>
    </xf>
    <xf numFmtId="0" fontId="3" fillId="15" borderId="0" xfId="0" applyFont="1" applyFill="1" applyBorder="1" applyAlignment="1">
      <alignment horizontal="center" vertical="center"/>
    </xf>
    <xf numFmtId="0" fontId="7" fillId="15" borderId="0" xfId="0" applyFont="1" applyFill="1" applyBorder="1"/>
    <xf numFmtId="0" fontId="13" fillId="0" borderId="21" xfId="2" applyFont="1" applyBorder="1" applyAlignment="1" applyProtection="1">
      <alignment horizontal="center" vertical="center"/>
      <protection locked="0"/>
    </xf>
    <xf numFmtId="0" fontId="16" fillId="0" borderId="22" xfId="2" applyFont="1" applyBorder="1" applyAlignment="1" applyProtection="1">
      <alignment horizontal="center" vertical="top"/>
      <protection locked="0"/>
    </xf>
    <xf numFmtId="0" fontId="16" fillId="0" borderId="22" xfId="3" applyNumberFormat="1" applyFont="1" applyFill="1" applyBorder="1" applyAlignment="1" applyProtection="1">
      <alignment horizontal="center" vertical="top"/>
      <protection locked="0"/>
    </xf>
    <xf numFmtId="0" fontId="14" fillId="0" borderId="0" xfId="2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0" fontId="13" fillId="0" borderId="19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top"/>
      <protection locked="0"/>
    </xf>
    <xf numFmtId="0" fontId="12" fillId="0" borderId="1" xfId="3" applyFont="1" applyBorder="1" applyAlignment="1" applyProtection="1">
      <alignment vertical="top"/>
      <protection locked="0"/>
    </xf>
    <xf numFmtId="0" fontId="13" fillId="0" borderId="9" xfId="2" applyFont="1" applyBorder="1" applyAlignment="1" applyProtection="1">
      <alignment horizontal="center" vertical="top" wrapText="1"/>
      <protection locked="0"/>
    </xf>
    <xf numFmtId="0" fontId="13" fillId="0" borderId="18" xfId="2" applyFont="1" applyBorder="1" applyAlignment="1" applyProtection="1">
      <alignment horizontal="center" vertical="top"/>
      <protection locked="0"/>
    </xf>
    <xf numFmtId="0" fontId="13" fillId="0" borderId="19" xfId="2" applyFont="1" applyBorder="1" applyAlignment="1" applyProtection="1">
      <alignment horizontal="center" vertical="top"/>
      <protection locked="0"/>
    </xf>
    <xf numFmtId="0" fontId="13" fillId="0" borderId="9" xfId="2" applyFont="1" applyBorder="1" applyAlignment="1" applyProtection="1">
      <alignment horizontal="center" vertical="center"/>
      <protection locked="0"/>
    </xf>
    <xf numFmtId="188" fontId="13" fillId="0" borderId="9" xfId="4" applyNumberFormat="1" applyFont="1" applyBorder="1" applyAlignment="1" applyProtection="1">
      <alignment horizontal="center" vertical="top"/>
      <protection locked="0"/>
    </xf>
    <xf numFmtId="188" fontId="13" fillId="0" borderId="19" xfId="4" applyNumberFormat="1" applyFont="1" applyBorder="1" applyAlignment="1" applyProtection="1">
      <alignment horizontal="center" vertical="top"/>
      <protection locked="0"/>
    </xf>
    <xf numFmtId="188" fontId="13" fillId="0" borderId="9" xfId="4" applyNumberFormat="1" applyFont="1" applyBorder="1" applyAlignment="1" applyProtection="1">
      <alignment horizontal="center" vertical="center"/>
      <protection locked="0"/>
    </xf>
    <xf numFmtId="188" fontId="13" fillId="0" borderId="19" xfId="4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87" fontId="6" fillId="0" borderId="1" xfId="1" applyNumberFormat="1" applyFont="1" applyFill="1" applyBorder="1" applyAlignment="1">
      <alignment horizontal="right"/>
    </xf>
    <xf numFmtId="187" fontId="6" fillId="0" borderId="4" xfId="1" applyFont="1" applyFill="1" applyBorder="1" applyAlignment="1">
      <alignment horizontal="center" vertical="center"/>
    </xf>
    <xf numFmtId="187" fontId="6" fillId="0" borderId="2" xfId="1" applyFont="1" applyFill="1" applyBorder="1" applyAlignment="1">
      <alignment horizontal="center" vertical="center"/>
    </xf>
    <xf numFmtId="187" fontId="6" fillId="9" borderId="1" xfId="1" applyNumberFormat="1" applyFont="1" applyFill="1" applyBorder="1" applyAlignment="1">
      <alignment horizontal="right"/>
    </xf>
    <xf numFmtId="187" fontId="6" fillId="9" borderId="4" xfId="1" applyFont="1" applyFill="1" applyBorder="1" applyAlignment="1">
      <alignment horizontal="center" vertical="center"/>
    </xf>
    <xf numFmtId="187" fontId="6" fillId="9" borderId="2" xfId="1" applyFont="1" applyFill="1" applyBorder="1" applyAlignment="1">
      <alignment horizontal="center" vertical="center"/>
    </xf>
    <xf numFmtId="187" fontId="6" fillId="11" borderId="14" xfId="1" applyFont="1" applyFill="1" applyBorder="1" applyAlignment="1">
      <alignment horizontal="center" vertical="center"/>
    </xf>
    <xf numFmtId="187" fontId="6" fillId="11" borderId="16" xfId="1" applyFont="1" applyFill="1" applyBorder="1" applyAlignment="1">
      <alignment horizontal="center" vertical="center"/>
    </xf>
    <xf numFmtId="187" fontId="6" fillId="9" borderId="9" xfId="1" applyNumberFormat="1" applyFont="1" applyFill="1" applyBorder="1" applyAlignment="1">
      <alignment horizontal="right"/>
    </xf>
    <xf numFmtId="187" fontId="6" fillId="9" borderId="12" xfId="1" applyNumberFormat="1" applyFont="1" applyFill="1" applyBorder="1" applyAlignment="1">
      <alignment horizontal="right"/>
    </xf>
    <xf numFmtId="49" fontId="6" fillId="11" borderId="9" xfId="0" applyNumberFormat="1" applyFont="1" applyFill="1" applyBorder="1" applyAlignment="1">
      <alignment horizontal="center" vertical="center" wrapText="1"/>
    </xf>
    <xf numFmtId="49" fontId="6" fillId="11" borderId="12" xfId="0" applyNumberFormat="1" applyFont="1" applyFill="1" applyBorder="1" applyAlignment="1">
      <alignment horizontal="center" vertical="center" wrapText="1"/>
    </xf>
    <xf numFmtId="187" fontId="6" fillId="11" borderId="9" xfId="1" applyNumberFormat="1" applyFont="1" applyFill="1" applyBorder="1" applyAlignment="1">
      <alignment horizontal="right"/>
    </xf>
    <xf numFmtId="187" fontId="6" fillId="11" borderId="12" xfId="1" applyNumberFormat="1" applyFont="1" applyFill="1" applyBorder="1" applyAlignment="1">
      <alignment horizontal="right"/>
    </xf>
    <xf numFmtId="187" fontId="6" fillId="11" borderId="15" xfId="1" applyFont="1" applyFill="1" applyBorder="1" applyAlignment="1">
      <alignment horizontal="center" vertical="center"/>
    </xf>
    <xf numFmtId="187" fontId="6" fillId="11" borderId="17" xfId="1" applyFont="1" applyFill="1" applyBorder="1" applyAlignment="1">
      <alignment horizontal="center" vertical="center"/>
    </xf>
    <xf numFmtId="187" fontId="6" fillId="11" borderId="33" xfId="1" applyFont="1" applyFill="1" applyBorder="1" applyAlignment="1">
      <alignment horizontal="center" vertical="center"/>
    </xf>
    <xf numFmtId="187" fontId="6" fillId="11" borderId="18" xfId="1" applyNumberFormat="1" applyFont="1" applyFill="1" applyBorder="1" applyAlignment="1">
      <alignment horizontal="right"/>
    </xf>
    <xf numFmtId="187" fontId="6" fillId="11" borderId="32" xfId="1" applyFont="1" applyFill="1" applyBorder="1" applyAlignment="1">
      <alignment horizontal="center" vertical="center"/>
    </xf>
    <xf numFmtId="49" fontId="6" fillId="11" borderId="18" xfId="0" applyNumberFormat="1" applyFont="1" applyFill="1" applyBorder="1" applyAlignment="1">
      <alignment horizontal="center" vertical="center" wrapText="1"/>
    </xf>
    <xf numFmtId="187" fontId="6" fillId="0" borderId="36" xfId="1" applyNumberFormat="1" applyFont="1" applyFill="1" applyBorder="1" applyAlignment="1">
      <alignment horizontal="right"/>
    </xf>
    <xf numFmtId="187" fontId="6" fillId="0" borderId="29" xfId="1" applyFont="1" applyFill="1" applyBorder="1" applyAlignment="1">
      <alignment horizontal="center" vertical="center"/>
    </xf>
    <xf numFmtId="187" fontId="37" fillId="0" borderId="1" xfId="1" applyFont="1" applyFill="1" applyBorder="1" applyAlignment="1">
      <alignment horizontal="left" vertical="top" wrapText="1"/>
    </xf>
    <xf numFmtId="187" fontId="37" fillId="0" borderId="36" xfId="1" applyFont="1" applyFill="1" applyBorder="1" applyAlignment="1">
      <alignment horizontal="left" vertical="top"/>
    </xf>
    <xf numFmtId="187" fontId="7" fillId="0" borderId="4" xfId="1" applyFont="1" applyFill="1" applyBorder="1" applyAlignment="1">
      <alignment horizontal="center" vertical="center"/>
    </xf>
    <xf numFmtId="187" fontId="7" fillId="0" borderId="29" xfId="1" applyFont="1" applyFill="1" applyBorder="1" applyAlignment="1">
      <alignment horizontal="center" vertical="center"/>
    </xf>
    <xf numFmtId="187" fontId="6" fillId="0" borderId="1" xfId="1" applyFont="1" applyFill="1" applyBorder="1" applyAlignment="1">
      <alignment horizontal="center" vertical="center"/>
    </xf>
    <xf numFmtId="187" fontId="6" fillId="9" borderId="1" xfId="1" applyFont="1" applyFill="1" applyBorder="1" applyAlignment="1">
      <alignment horizontal="center" vertical="center"/>
    </xf>
    <xf numFmtId="49" fontId="6" fillId="11" borderId="51" xfId="0" applyNumberFormat="1" applyFont="1" applyFill="1" applyBorder="1" applyAlignment="1">
      <alignment horizontal="left" vertical="top" wrapText="1"/>
    </xf>
    <xf numFmtId="49" fontId="6" fillId="11" borderId="12" xfId="0" applyNumberFormat="1" applyFont="1" applyFill="1" applyBorder="1" applyAlignment="1">
      <alignment horizontal="left" vertical="top" wrapText="1"/>
    </xf>
    <xf numFmtId="187" fontId="6" fillId="11" borderId="18" xfId="1" applyFont="1" applyFill="1" applyBorder="1" applyAlignment="1">
      <alignment horizontal="center" vertical="center"/>
    </xf>
    <xf numFmtId="187" fontId="6" fillId="11" borderId="12" xfId="1" applyFont="1" applyFill="1" applyBorder="1" applyAlignment="1">
      <alignment horizontal="center" vertical="center"/>
    </xf>
    <xf numFmtId="187" fontId="6" fillId="0" borderId="36" xfId="1" applyFont="1" applyFill="1" applyBorder="1" applyAlignment="1">
      <alignment horizontal="center" vertical="center"/>
    </xf>
    <xf numFmtId="187" fontId="38" fillId="0" borderId="1" xfId="1" applyFont="1" applyFill="1" applyBorder="1" applyAlignment="1">
      <alignment horizontal="left" vertical="top" wrapText="1"/>
    </xf>
    <xf numFmtId="187" fontId="38" fillId="0" borderId="1" xfId="1" applyFont="1" applyFill="1" applyBorder="1" applyAlignment="1">
      <alignment horizontal="left" vertical="top"/>
    </xf>
    <xf numFmtId="187" fontId="6" fillId="11" borderId="32" xfId="1" applyFont="1" applyFill="1" applyBorder="1" applyAlignment="1">
      <alignment horizontal="center"/>
    </xf>
    <xf numFmtId="187" fontId="6" fillId="11" borderId="16" xfId="1" applyFont="1" applyFill="1" applyBorder="1" applyAlignment="1">
      <alignment horizontal="center"/>
    </xf>
    <xf numFmtId="187" fontId="38" fillId="0" borderId="14" xfId="1" applyFont="1" applyFill="1" applyBorder="1" applyAlignment="1">
      <alignment horizontal="left" vertical="top" wrapText="1"/>
    </xf>
    <xf numFmtId="187" fontId="38" fillId="0" borderId="16" xfId="1" applyFont="1" applyFill="1" applyBorder="1" applyAlignment="1">
      <alignment horizontal="left" vertical="top" wrapText="1"/>
    </xf>
    <xf numFmtId="187" fontId="37" fillId="0" borderId="1" xfId="1" applyFont="1" applyFill="1" applyBorder="1" applyAlignment="1">
      <alignment horizontal="left" vertical="top"/>
    </xf>
    <xf numFmtId="187" fontId="37" fillId="0" borderId="14" xfId="1" applyFont="1" applyFill="1" applyBorder="1" applyAlignment="1">
      <alignment horizontal="left" vertical="top" wrapText="1"/>
    </xf>
    <xf numFmtId="187" fontId="37" fillId="0" borderId="16" xfId="1" applyFont="1" applyFill="1" applyBorder="1" applyAlignment="1">
      <alignment horizontal="left" vertical="top"/>
    </xf>
    <xf numFmtId="187" fontId="37" fillId="0" borderId="9" xfId="1" applyFont="1" applyFill="1" applyBorder="1" applyAlignment="1">
      <alignment horizontal="left" vertical="top" wrapText="1"/>
    </xf>
    <xf numFmtId="187" fontId="37" fillId="0" borderId="12" xfId="1" applyFont="1" applyFill="1" applyBorder="1" applyAlignment="1">
      <alignment horizontal="left" vertical="top"/>
    </xf>
    <xf numFmtId="187" fontId="6" fillId="9" borderId="19" xfId="1" applyNumberFormat="1" applyFont="1" applyFill="1" applyBorder="1" applyAlignment="1">
      <alignment horizontal="right"/>
    </xf>
    <xf numFmtId="187" fontId="6" fillId="9" borderId="4" xfId="1" applyFont="1" applyFill="1" applyBorder="1" applyAlignment="1">
      <alignment horizontal="center"/>
    </xf>
    <xf numFmtId="187" fontId="6" fillId="9" borderId="29" xfId="1" applyFont="1" applyFill="1" applyBorder="1" applyAlignment="1">
      <alignment horizontal="center"/>
    </xf>
    <xf numFmtId="187" fontId="6" fillId="9" borderId="36" xfId="1" applyFont="1" applyFill="1" applyBorder="1" applyAlignment="1">
      <alignment horizontal="center" vertical="center"/>
    </xf>
    <xf numFmtId="187" fontId="6" fillId="9" borderId="29" xfId="1" applyFont="1" applyFill="1" applyBorder="1" applyAlignment="1">
      <alignment horizontal="center" vertical="center"/>
    </xf>
    <xf numFmtId="187" fontId="6" fillId="4" borderId="9" xfId="1" applyNumberFormat="1" applyFont="1" applyFill="1" applyBorder="1" applyAlignment="1">
      <alignment horizontal="right"/>
    </xf>
    <xf numFmtId="187" fontId="6" fillId="4" borderId="12" xfId="1" applyNumberFormat="1" applyFont="1" applyFill="1" applyBorder="1" applyAlignment="1">
      <alignment horizontal="right"/>
    </xf>
    <xf numFmtId="187" fontId="6" fillId="7" borderId="18" xfId="1" applyFont="1" applyFill="1" applyBorder="1" applyAlignment="1">
      <alignment horizontal="center" vertical="center"/>
    </xf>
    <xf numFmtId="187" fontId="6" fillId="7" borderId="12" xfId="1" applyFont="1" applyFill="1" applyBorder="1" applyAlignment="1">
      <alignment horizontal="center" vertical="center"/>
    </xf>
    <xf numFmtId="187" fontId="6" fillId="7" borderId="18" xfId="1" applyNumberFormat="1" applyFont="1" applyFill="1" applyBorder="1" applyAlignment="1">
      <alignment horizontal="right"/>
    </xf>
    <xf numFmtId="187" fontId="6" fillId="7" borderId="12" xfId="1" applyNumberFormat="1" applyFont="1" applyFill="1" applyBorder="1" applyAlignment="1">
      <alignment horizontal="right"/>
    </xf>
    <xf numFmtId="187" fontId="6" fillId="0" borderId="32" xfId="1" applyFont="1" applyFill="1" applyBorder="1" applyAlignment="1">
      <alignment horizontal="center" vertical="center"/>
    </xf>
    <xf numFmtId="187" fontId="6" fillId="0" borderId="16" xfId="1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187" fontId="6" fillId="7" borderId="52" xfId="1" applyFont="1" applyFill="1" applyBorder="1" applyAlignment="1">
      <alignment horizontal="left" vertical="center" wrapText="1"/>
    </xf>
    <xf numFmtId="187" fontId="6" fillId="7" borderId="16" xfId="1" applyFont="1" applyFill="1" applyBorder="1" applyAlignment="1">
      <alignment horizontal="left" vertical="center" wrapText="1"/>
    </xf>
    <xf numFmtId="187" fontId="6" fillId="7" borderId="32" xfId="1" applyFont="1" applyFill="1" applyBorder="1" applyAlignment="1">
      <alignment horizontal="center" vertical="center"/>
    </xf>
    <xf numFmtId="187" fontId="6" fillId="7" borderId="16" xfId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6" xfId="0" applyFont="1" applyFill="1" applyBorder="1" applyAlignment="1">
      <alignment horizontal="center" vertical="top" wrapText="1"/>
    </xf>
    <xf numFmtId="0" fontId="6" fillId="3" borderId="53" xfId="0" applyFont="1" applyFill="1" applyBorder="1" applyAlignment="1">
      <alignment horizontal="left" vertical="top" wrapText="1"/>
    </xf>
    <xf numFmtId="0" fontId="6" fillId="3" borderId="5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29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9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35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36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29" xfId="0" applyNumberFormat="1" applyFont="1" applyFill="1" applyBorder="1" applyAlignment="1">
      <alignment horizontal="center" vertical="top" wrapText="1"/>
    </xf>
    <xf numFmtId="49" fontId="6" fillId="3" borderId="5" xfId="0" applyNumberFormat="1" applyFont="1" applyFill="1" applyBorder="1" applyAlignment="1">
      <alignment horizontal="center" vertical="top" wrapText="1"/>
    </xf>
    <xf numFmtId="49" fontId="6" fillId="3" borderId="37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49" fontId="6" fillId="3" borderId="36" xfId="0" applyNumberFormat="1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49" fontId="6" fillId="3" borderId="34" xfId="0" applyNumberFormat="1" applyFont="1" applyFill="1" applyBorder="1" applyAlignment="1">
      <alignment horizontal="center" vertical="top" wrapText="1"/>
    </xf>
    <xf numFmtId="0" fontId="6" fillId="2" borderId="39" xfId="0" applyFont="1" applyFill="1" applyBorder="1" applyAlignment="1">
      <alignment horizontal="center" vertical="top" wrapText="1"/>
    </xf>
    <xf numFmtId="0" fontId="6" fillId="2" borderId="46" xfId="0" applyFont="1" applyFill="1" applyBorder="1" applyAlignment="1">
      <alignment horizontal="center" vertical="top" wrapText="1"/>
    </xf>
    <xf numFmtId="0" fontId="6" fillId="2" borderId="47" xfId="0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4" xfId="0" applyFont="1" applyFill="1" applyBorder="1" applyAlignment="1">
      <alignment horizontal="center" vertical="top" wrapText="1"/>
    </xf>
    <xf numFmtId="49" fontId="6" fillId="2" borderId="41" xfId="0" applyNumberFormat="1" applyFont="1" applyFill="1" applyBorder="1" applyAlignment="1">
      <alignment horizontal="center" vertical="top" wrapText="1"/>
    </xf>
    <xf numFmtId="49" fontId="6" fillId="2" borderId="42" xfId="0" applyNumberFormat="1" applyFont="1" applyFill="1" applyBorder="1" applyAlignment="1">
      <alignment horizontal="center" vertical="top" wrapText="1"/>
    </xf>
    <xf numFmtId="49" fontId="6" fillId="2" borderId="43" xfId="0" applyNumberFormat="1" applyFont="1" applyFill="1" applyBorder="1" applyAlignment="1">
      <alignment horizontal="center" vertical="top" wrapText="1"/>
    </xf>
    <xf numFmtId="49" fontId="6" fillId="3" borderId="44" xfId="0" applyNumberFormat="1" applyFont="1" applyFill="1" applyBorder="1" applyAlignment="1">
      <alignment horizontal="center" vertical="top" wrapText="1"/>
    </xf>
    <xf numFmtId="49" fontId="6" fillId="3" borderId="42" xfId="0" applyNumberFormat="1" applyFont="1" applyFill="1" applyBorder="1" applyAlignment="1">
      <alignment horizontal="center" vertical="top" wrapText="1"/>
    </xf>
    <xf numFmtId="49" fontId="6" fillId="3" borderId="40" xfId="0" applyNumberFormat="1" applyFont="1" applyFill="1" applyBorder="1" applyAlignment="1">
      <alignment horizontal="center" vertical="top" wrapText="1"/>
    </xf>
    <xf numFmtId="49" fontId="6" fillId="2" borderId="45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48" xfId="0" applyNumberFormat="1" applyFont="1" applyFill="1" applyBorder="1" applyAlignment="1">
      <alignment horizontal="center" vertical="top" wrapText="1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6" fillId="4" borderId="50" xfId="0" applyFont="1" applyFill="1" applyBorder="1" applyAlignment="1">
      <alignment horizontal="center" vertical="top" wrapText="1"/>
    </xf>
    <xf numFmtId="187" fontId="7" fillId="0" borderId="1" xfId="1" applyFont="1" applyFill="1" applyBorder="1" applyAlignment="1">
      <alignment horizontal="left" vertical="center" wrapText="1"/>
    </xf>
    <xf numFmtId="187" fontId="7" fillId="0" borderId="1" xfId="1" applyFont="1" applyFill="1" applyBorder="1" applyAlignment="1">
      <alignment horizontal="left" vertical="center"/>
    </xf>
    <xf numFmtId="187" fontId="7" fillId="0" borderId="4" xfId="1" applyFont="1" applyFill="1" applyBorder="1" applyAlignment="1">
      <alignment horizontal="center" vertical="center" wrapText="1"/>
    </xf>
    <xf numFmtId="187" fontId="6" fillId="11" borderId="9" xfId="1" applyFont="1" applyFill="1" applyBorder="1" applyAlignment="1">
      <alignment horizontal="center" vertical="center"/>
    </xf>
    <xf numFmtId="49" fontId="6" fillId="11" borderId="9" xfId="0" applyNumberFormat="1" applyFont="1" applyFill="1" applyBorder="1" applyAlignment="1">
      <alignment horizontal="left" vertical="center" wrapText="1"/>
    </xf>
    <xf numFmtId="49" fontId="6" fillId="11" borderId="12" xfId="0" applyNumberFormat="1" applyFont="1" applyFill="1" applyBorder="1" applyAlignment="1">
      <alignment horizontal="left" vertical="center" wrapText="1"/>
    </xf>
    <xf numFmtId="187" fontId="36" fillId="0" borderId="14" xfId="1" applyFont="1" applyFill="1" applyBorder="1" applyAlignment="1">
      <alignment vertical="center" wrapText="1"/>
    </xf>
    <xf numFmtId="187" fontId="36" fillId="0" borderId="16" xfId="1" applyFont="1" applyFill="1" applyBorder="1" applyAlignment="1">
      <alignment vertical="center"/>
    </xf>
    <xf numFmtId="187" fontId="7" fillId="0" borderId="14" xfId="1" applyFont="1" applyFill="1" applyBorder="1" applyAlignment="1">
      <alignment horizontal="left" vertical="top" wrapText="1"/>
    </xf>
    <xf numFmtId="187" fontId="7" fillId="0" borderId="16" xfId="1" applyFont="1" applyFill="1" applyBorder="1" applyAlignment="1">
      <alignment horizontal="left" vertical="top"/>
    </xf>
    <xf numFmtId="187" fontId="7" fillId="0" borderId="4" xfId="1" applyFont="1" applyFill="1" applyBorder="1" applyAlignment="1">
      <alignment horizontal="left" vertical="center" wrapText="1"/>
    </xf>
    <xf numFmtId="187" fontId="7" fillId="0" borderId="4" xfId="1" applyFont="1" applyFill="1" applyBorder="1" applyAlignment="1">
      <alignment horizontal="left" vertical="center"/>
    </xf>
    <xf numFmtId="187" fontId="6" fillId="0" borderId="9" xfId="1" applyNumberFormat="1" applyFont="1" applyFill="1" applyBorder="1" applyAlignment="1">
      <alignment horizontal="right"/>
    </xf>
    <xf numFmtId="187" fontId="6" fillId="0" borderId="12" xfId="1" applyNumberFormat="1" applyFont="1" applyFill="1" applyBorder="1" applyAlignment="1">
      <alignment horizontal="right"/>
    </xf>
    <xf numFmtId="187" fontId="6" fillId="0" borderId="14" xfId="1" applyFont="1" applyFill="1" applyBorder="1" applyAlignment="1">
      <alignment horizontal="center" vertical="center"/>
    </xf>
    <xf numFmtId="187" fontId="6" fillId="0" borderId="9" xfId="1" applyFont="1" applyFill="1" applyBorder="1" applyAlignment="1">
      <alignment horizontal="center" vertical="center"/>
    </xf>
    <xf numFmtId="187" fontId="6" fillId="0" borderId="12" xfId="1" applyFont="1" applyFill="1" applyBorder="1" applyAlignment="1">
      <alignment horizontal="center" vertical="center"/>
    </xf>
    <xf numFmtId="187" fontId="6" fillId="7" borderId="9" xfId="1" applyFont="1" applyFill="1" applyBorder="1" applyAlignment="1">
      <alignment horizontal="center" vertical="center"/>
    </xf>
    <xf numFmtId="187" fontId="6" fillId="7" borderId="9" xfId="1" applyNumberFormat="1" applyFont="1" applyFill="1" applyBorder="1" applyAlignment="1">
      <alignment horizontal="right"/>
    </xf>
    <xf numFmtId="187" fontId="6" fillId="7" borderId="14" xfId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187" fontId="6" fillId="7" borderId="14" xfId="1" applyFont="1" applyFill="1" applyBorder="1" applyAlignment="1">
      <alignment horizontal="left" wrapText="1"/>
    </xf>
    <xf numFmtId="187" fontId="6" fillId="7" borderId="16" xfId="1" applyFont="1" applyFill="1" applyBorder="1" applyAlignment="1">
      <alignment horizontal="left" wrapText="1"/>
    </xf>
    <xf numFmtId="0" fontId="6" fillId="4" borderId="1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49" fontId="6" fillId="15" borderId="5" xfId="0" applyNumberFormat="1" applyFont="1" applyFill="1" applyBorder="1" applyAlignment="1">
      <alignment horizontal="center" vertical="top" wrapText="1"/>
    </xf>
    <xf numFmtId="49" fontId="6" fillId="15" borderId="1" xfId="0" applyNumberFormat="1" applyFont="1" applyFill="1" applyBorder="1" applyAlignment="1">
      <alignment horizontal="center" vertical="top" wrapText="1"/>
    </xf>
    <xf numFmtId="49" fontId="6" fillId="15" borderId="2" xfId="0" applyNumberFormat="1" applyFont="1" applyFill="1" applyBorder="1" applyAlignment="1">
      <alignment horizontal="center" vertical="top" wrapText="1"/>
    </xf>
    <xf numFmtId="49" fontId="6" fillId="2" borderId="6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187" fontId="6" fillId="0" borderId="4" xfId="1" applyFont="1" applyFill="1" applyBorder="1" applyAlignment="1">
      <alignment horizontal="center" vertical="center" wrapText="1"/>
    </xf>
    <xf numFmtId="187" fontId="6" fillId="0" borderId="1" xfId="1" applyFont="1" applyFill="1" applyBorder="1" applyAlignment="1">
      <alignment horizontal="center" vertical="center" wrapText="1"/>
    </xf>
    <xf numFmtId="187" fontId="6" fillId="3" borderId="14" xfId="1" applyFont="1" applyFill="1" applyBorder="1" applyAlignment="1">
      <alignment horizontal="center" vertical="center" wrapText="1"/>
    </xf>
    <xf numFmtId="187" fontId="6" fillId="3" borderId="32" xfId="1" applyFont="1" applyFill="1" applyBorder="1" applyAlignment="1">
      <alignment horizontal="center" vertical="center" wrapText="1"/>
    </xf>
    <xf numFmtId="187" fontId="6" fillId="3" borderId="16" xfId="1" applyFont="1" applyFill="1" applyBorder="1" applyAlignment="1">
      <alignment horizontal="center" vertical="center" wrapText="1"/>
    </xf>
    <xf numFmtId="187" fontId="6" fillId="0" borderId="54" xfId="1" applyFont="1" applyFill="1" applyBorder="1" applyAlignment="1">
      <alignment horizontal="center" vertical="center" wrapText="1"/>
    </xf>
    <xf numFmtId="187" fontId="6" fillId="0" borderId="54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7" fontId="6" fillId="0" borderId="1" xfId="1" applyFont="1" applyFill="1" applyBorder="1" applyAlignment="1">
      <alignment horizontal="left" vertical="center" wrapText="1"/>
    </xf>
    <xf numFmtId="187" fontId="6" fillId="0" borderId="1" xfId="1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187" fontId="6" fillId="9" borderId="14" xfId="1" applyFont="1" applyFill="1" applyBorder="1" applyAlignment="1">
      <alignment horizontal="center" vertical="center" wrapText="1"/>
    </xf>
    <xf numFmtId="187" fontId="6" fillId="9" borderId="16" xfId="1" applyFont="1" applyFill="1" applyBorder="1" applyAlignment="1">
      <alignment horizontal="center" vertical="center" wrapText="1"/>
    </xf>
    <xf numFmtId="187" fontId="6" fillId="9" borderId="1" xfId="1" applyFont="1" applyFill="1" applyBorder="1" applyAlignment="1">
      <alignment horizontal="center" vertical="center" wrapText="1"/>
    </xf>
    <xf numFmtId="187" fontId="6" fillId="9" borderId="4" xfId="1" applyFont="1" applyFill="1" applyBorder="1" applyAlignment="1">
      <alignment horizontal="left" vertical="center" wrapText="1"/>
    </xf>
    <xf numFmtId="187" fontId="6" fillId="9" borderId="4" xfId="1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87" fontId="6" fillId="0" borderId="14" xfId="1" applyFont="1" applyFill="1" applyBorder="1" applyAlignment="1">
      <alignment horizontal="left" vertical="top" wrapText="1"/>
    </xf>
    <xf numFmtId="187" fontId="6" fillId="0" borderId="16" xfId="1" applyFont="1" applyFill="1" applyBorder="1" applyAlignment="1">
      <alignment horizontal="left" vertical="top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0">
    <cellStyle name="Comma" xfId="1" builtinId="3"/>
    <cellStyle name="Comma 2" xfId="4"/>
    <cellStyle name="Comma 4" xfId="6"/>
    <cellStyle name="Normal" xfId="0" builtinId="0"/>
    <cellStyle name="Normal 2" xfId="3"/>
    <cellStyle name="Normal 2 2" xfId="2"/>
    <cellStyle name="Normal 2 2 2 2" xfId="7"/>
    <cellStyle name="Normal 3 2" xfId="8"/>
    <cellStyle name="Normal 4" xfId="5"/>
    <cellStyle name="ปกติ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3"/>
  <sheetViews>
    <sheetView showGridLines="0" view="pageBreakPreview" zoomScale="112" zoomScaleNormal="69" zoomScaleSheetLayoutView="112" workbookViewId="0">
      <pane xSplit="2" ySplit="6" topLeftCell="C127" activePane="bottomRight" state="frozen"/>
      <selection pane="topRight" activeCell="G1" sqref="G1"/>
      <selection pane="bottomLeft" activeCell="A7" sqref="A7"/>
      <selection pane="bottomRight" activeCell="D46" sqref="D46"/>
    </sheetView>
  </sheetViews>
  <sheetFormatPr defaultColWidth="10.42578125" defaultRowHeight="22.5" x14ac:dyDescent="0.55000000000000004"/>
  <cols>
    <col min="1" max="1" width="8.140625" style="85" customWidth="1"/>
    <col min="2" max="2" width="69.5703125" style="86" customWidth="1"/>
    <col min="3" max="3" width="13.140625" style="87" customWidth="1"/>
    <col min="4" max="4" width="10.5703125" style="86" customWidth="1"/>
    <col min="5" max="5" width="9.7109375" style="86" customWidth="1"/>
    <col min="6" max="6" width="10.140625" style="86" customWidth="1"/>
    <col min="7" max="7" width="9.5703125" style="86" customWidth="1"/>
    <col min="8" max="8" width="10.28515625" style="86" customWidth="1"/>
    <col min="9" max="9" width="12" style="88" customWidth="1"/>
    <col min="10" max="10" width="14.28515625" style="88" bestFit="1" customWidth="1"/>
    <col min="11" max="11" width="10.7109375" style="88" bestFit="1" customWidth="1"/>
    <col min="12" max="12" width="10.28515625" style="88" customWidth="1"/>
    <col min="13" max="13" width="11.7109375" style="88" customWidth="1"/>
    <col min="14" max="14" width="15" style="86" bestFit="1" customWidth="1"/>
    <col min="15" max="15" width="16.28515625" style="90" customWidth="1"/>
    <col min="16" max="16" width="22.140625" style="90" hidden="1" customWidth="1"/>
    <col min="17" max="17" width="19.85546875" style="90" customWidth="1"/>
    <col min="18" max="18" width="10.42578125" style="90" customWidth="1"/>
    <col min="19" max="16384" width="10.42578125" style="90"/>
  </cols>
  <sheetData>
    <row r="1" spans="1:15" x14ac:dyDescent="0.55000000000000004">
      <c r="O1" s="89"/>
    </row>
    <row r="2" spans="1:15" s="91" customFormat="1" ht="31.5" x14ac:dyDescent="0.75">
      <c r="A2" s="454" t="s">
        <v>61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91" customFormat="1" ht="31.5" customHeight="1" x14ac:dyDescent="0.75">
      <c r="A3" s="454" t="s">
        <v>62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97" customFormat="1" ht="40.5" customHeight="1" x14ac:dyDescent="0.55000000000000004">
      <c r="A4" s="455"/>
      <c r="B4" s="92"/>
      <c r="C4" s="458" t="s">
        <v>63</v>
      </c>
      <c r="D4" s="459"/>
      <c r="E4" s="459"/>
      <c r="F4" s="459"/>
      <c r="G4" s="459"/>
      <c r="H4" s="459"/>
      <c r="I4" s="93" t="s">
        <v>64</v>
      </c>
      <c r="J4" s="94"/>
      <c r="K4" s="95"/>
      <c r="L4" s="95"/>
      <c r="M4" s="96"/>
      <c r="N4" s="95" t="s">
        <v>65</v>
      </c>
      <c r="O4" s="460" t="s">
        <v>66</v>
      </c>
    </row>
    <row r="5" spans="1:15" s="97" customFormat="1" ht="24" customHeight="1" x14ac:dyDescent="0.55000000000000004">
      <c r="A5" s="456"/>
      <c r="B5" s="98" t="s">
        <v>67</v>
      </c>
      <c r="C5" s="463" t="s">
        <v>68</v>
      </c>
      <c r="D5" s="464" t="s">
        <v>69</v>
      </c>
      <c r="E5" s="99" t="s">
        <v>70</v>
      </c>
      <c r="F5" s="99" t="s">
        <v>71</v>
      </c>
      <c r="G5" s="99" t="s">
        <v>72</v>
      </c>
      <c r="H5" s="100" t="s">
        <v>73</v>
      </c>
      <c r="I5" s="101" t="s">
        <v>74</v>
      </c>
      <c r="J5" s="102"/>
      <c r="K5" s="102"/>
      <c r="L5" s="102"/>
      <c r="M5" s="102"/>
      <c r="N5" s="466" t="s">
        <v>75</v>
      </c>
      <c r="O5" s="461"/>
    </row>
    <row r="6" spans="1:15" s="97" customFormat="1" ht="23.25" thickBot="1" x14ac:dyDescent="0.6">
      <c r="A6" s="457"/>
      <c r="B6" s="103" t="s">
        <v>76</v>
      </c>
      <c r="C6" s="457"/>
      <c r="D6" s="465"/>
      <c r="E6" s="104" t="s">
        <v>77</v>
      </c>
      <c r="F6" s="104" t="s">
        <v>78</v>
      </c>
      <c r="G6" s="104" t="s">
        <v>79</v>
      </c>
      <c r="H6" s="105" t="s">
        <v>80</v>
      </c>
      <c r="I6" s="106" t="s">
        <v>81</v>
      </c>
      <c r="J6" s="106" t="s">
        <v>82</v>
      </c>
      <c r="K6" s="106" t="s">
        <v>83</v>
      </c>
      <c r="L6" s="106" t="s">
        <v>84</v>
      </c>
      <c r="M6" s="106" t="s">
        <v>85</v>
      </c>
      <c r="N6" s="467"/>
      <c r="O6" s="462"/>
    </row>
    <row r="7" spans="1:15" s="97" customFormat="1" ht="23.25" thickBot="1" x14ac:dyDescent="0.6">
      <c r="A7" s="107"/>
      <c r="B7" s="451" t="s">
        <v>86</v>
      </c>
      <c r="C7" s="451"/>
      <c r="D7" s="451"/>
      <c r="E7" s="451"/>
      <c r="F7" s="451"/>
      <c r="G7" s="451"/>
      <c r="H7" s="451"/>
      <c r="I7" s="108">
        <f>SUM(I8,I138)</f>
        <v>1456600</v>
      </c>
      <c r="J7" s="108">
        <f>SUM(J8,J138)</f>
        <v>13289200</v>
      </c>
      <c r="K7" s="108">
        <f>SUM(K8,K138)</f>
        <v>812500</v>
      </c>
      <c r="L7" s="108">
        <f>SUM(L8,L138)</f>
        <v>123000</v>
      </c>
      <c r="M7" s="108">
        <f>SUM(M8,M138)</f>
        <v>64700</v>
      </c>
      <c r="N7" s="109">
        <f>SUM(I7:M7)</f>
        <v>15746000</v>
      </c>
      <c r="O7" s="110" t="s">
        <v>87</v>
      </c>
    </row>
    <row r="8" spans="1:15" s="114" customFormat="1" ht="24" thickTop="1" thickBot="1" x14ac:dyDescent="0.6">
      <c r="A8" s="111"/>
      <c r="B8" s="452" t="s">
        <v>88</v>
      </c>
      <c r="C8" s="452"/>
      <c r="D8" s="452"/>
      <c r="E8" s="452"/>
      <c r="F8" s="452"/>
      <c r="G8" s="452"/>
      <c r="H8" s="452"/>
      <c r="I8" s="112">
        <f>SUM(I9,I62)</f>
        <v>1129100</v>
      </c>
      <c r="J8" s="112">
        <f>SUM(J9,J62)</f>
        <v>11911800</v>
      </c>
      <c r="K8" s="112">
        <f>SUM(K9,K62)</f>
        <v>679000</v>
      </c>
      <c r="L8" s="112">
        <f>SUM(L9,L62)</f>
        <v>123000</v>
      </c>
      <c r="M8" s="112">
        <f>SUM(M9,M62)</f>
        <v>64700</v>
      </c>
      <c r="N8" s="112">
        <f>SUM(I8:M8)</f>
        <v>13907600</v>
      </c>
      <c r="O8" s="113"/>
    </row>
    <row r="9" spans="1:15" s="122" customFormat="1" ht="27.6" customHeight="1" thickTop="1" x14ac:dyDescent="0.55000000000000004">
      <c r="A9" s="115" t="s">
        <v>89</v>
      </c>
      <c r="B9" s="116" t="s">
        <v>90</v>
      </c>
      <c r="C9" s="117"/>
      <c r="D9" s="118"/>
      <c r="E9" s="118"/>
      <c r="F9" s="118"/>
      <c r="G9" s="118"/>
      <c r="H9" s="118"/>
      <c r="I9" s="119"/>
      <c r="J9" s="119">
        <v>147200</v>
      </c>
      <c r="K9" s="119">
        <v>0</v>
      </c>
      <c r="L9" s="119"/>
      <c r="M9" s="119"/>
      <c r="N9" s="120">
        <v>147200</v>
      </c>
      <c r="O9" s="121" t="s">
        <v>3</v>
      </c>
    </row>
    <row r="10" spans="1:15" s="122" customFormat="1" ht="27.6" customHeight="1" x14ac:dyDescent="0.55000000000000004">
      <c r="A10" s="123"/>
      <c r="B10" s="124" t="s">
        <v>91</v>
      </c>
      <c r="C10" s="125"/>
      <c r="D10" s="126"/>
      <c r="E10" s="126"/>
      <c r="F10" s="126"/>
      <c r="G10" s="126"/>
      <c r="H10" s="126"/>
      <c r="I10" s="127"/>
      <c r="J10" s="127"/>
      <c r="K10" s="127"/>
      <c r="L10" s="127"/>
      <c r="M10" s="127"/>
      <c r="N10" s="127"/>
      <c r="O10" s="128" t="s">
        <v>92</v>
      </c>
    </row>
    <row r="11" spans="1:15" s="122" customFormat="1" ht="27.6" customHeight="1" x14ac:dyDescent="0.55000000000000004">
      <c r="A11" s="123"/>
      <c r="B11" s="129" t="s">
        <v>93</v>
      </c>
      <c r="C11" s="130" t="s">
        <v>94</v>
      </c>
      <c r="D11" s="131" t="s">
        <v>95</v>
      </c>
      <c r="E11" s="131" t="s">
        <v>96</v>
      </c>
      <c r="F11" s="131" t="s">
        <v>95</v>
      </c>
      <c r="G11" s="131" t="s">
        <v>96</v>
      </c>
      <c r="H11" s="131" t="s">
        <v>95</v>
      </c>
      <c r="I11" s="127"/>
      <c r="J11" s="127"/>
      <c r="K11" s="127"/>
      <c r="L11" s="127"/>
      <c r="M11" s="127"/>
      <c r="N11" s="127"/>
      <c r="O11" s="128"/>
    </row>
    <row r="12" spans="1:15" s="122" customFormat="1" ht="27.6" customHeight="1" x14ac:dyDescent="0.55000000000000004">
      <c r="A12" s="123"/>
      <c r="B12" s="129" t="s">
        <v>97</v>
      </c>
      <c r="C12" s="130"/>
      <c r="D12" s="131"/>
      <c r="E12" s="131"/>
      <c r="F12" s="132"/>
      <c r="G12" s="131"/>
      <c r="H12" s="131"/>
      <c r="I12" s="127"/>
      <c r="J12" s="127"/>
      <c r="K12" s="127"/>
      <c r="L12" s="127"/>
      <c r="M12" s="127"/>
      <c r="N12" s="127"/>
      <c r="O12" s="128"/>
    </row>
    <row r="13" spans="1:15" s="122" customFormat="1" ht="27.6" customHeight="1" x14ac:dyDescent="0.55000000000000004">
      <c r="A13" s="123"/>
      <c r="B13" s="129" t="s">
        <v>98</v>
      </c>
      <c r="C13" s="130" t="s">
        <v>99</v>
      </c>
      <c r="D13" s="131">
        <v>5</v>
      </c>
      <c r="E13" s="131" t="s">
        <v>96</v>
      </c>
      <c r="F13" s="133">
        <v>3</v>
      </c>
      <c r="G13" s="131" t="s">
        <v>96</v>
      </c>
      <c r="H13" s="133">
        <v>5</v>
      </c>
      <c r="I13" s="127"/>
      <c r="J13" s="127"/>
      <c r="K13" s="127"/>
      <c r="L13" s="127"/>
      <c r="M13" s="127"/>
      <c r="N13" s="127"/>
      <c r="O13" s="128"/>
    </row>
    <row r="14" spans="1:15" s="122" customFormat="1" ht="27.6" customHeight="1" x14ac:dyDescent="0.55000000000000004">
      <c r="A14" s="123"/>
      <c r="B14" s="134" t="s">
        <v>100</v>
      </c>
      <c r="C14" s="135" t="s">
        <v>101</v>
      </c>
      <c r="D14" s="136" t="s">
        <v>102</v>
      </c>
      <c r="E14" s="137" t="s">
        <v>96</v>
      </c>
      <c r="F14" s="136" t="s">
        <v>96</v>
      </c>
      <c r="G14" s="137" t="s">
        <v>96</v>
      </c>
      <c r="H14" s="136" t="s">
        <v>102</v>
      </c>
      <c r="I14" s="127"/>
      <c r="J14" s="127"/>
      <c r="K14" s="127"/>
      <c r="L14" s="127"/>
      <c r="M14" s="127"/>
      <c r="N14" s="127"/>
      <c r="O14" s="128"/>
    </row>
    <row r="15" spans="1:15" s="122" customFormat="1" ht="27.6" customHeight="1" x14ac:dyDescent="0.55000000000000004">
      <c r="A15" s="123"/>
      <c r="B15" s="138"/>
      <c r="C15" s="125"/>
      <c r="D15" s="126"/>
      <c r="E15" s="126"/>
      <c r="F15" s="126"/>
      <c r="G15" s="126"/>
      <c r="H15" s="126"/>
      <c r="I15" s="127"/>
      <c r="J15" s="127"/>
      <c r="K15" s="127"/>
      <c r="L15" s="127"/>
      <c r="M15" s="127"/>
      <c r="N15" s="127"/>
      <c r="O15" s="128"/>
    </row>
    <row r="16" spans="1:15" s="145" customFormat="1" ht="27.6" customHeight="1" x14ac:dyDescent="0.55000000000000004">
      <c r="A16" s="139"/>
      <c r="B16" s="140" t="s">
        <v>103</v>
      </c>
      <c r="C16" s="141"/>
      <c r="D16" s="142"/>
      <c r="E16" s="142"/>
      <c r="F16" s="142"/>
      <c r="G16" s="142"/>
      <c r="H16" s="142"/>
      <c r="I16" s="143"/>
      <c r="J16" s="143">
        <v>147200</v>
      </c>
      <c r="K16" s="143"/>
      <c r="L16" s="143"/>
      <c r="M16" s="143"/>
      <c r="N16" s="143">
        <v>147200</v>
      </c>
      <c r="O16" s="144"/>
    </row>
    <row r="17" spans="1:15" s="122" customFormat="1" ht="27.6" customHeight="1" x14ac:dyDescent="0.55000000000000004">
      <c r="A17" s="146"/>
      <c r="B17" s="138" t="s">
        <v>104</v>
      </c>
      <c r="C17" s="125"/>
      <c r="D17" s="126"/>
      <c r="E17" s="126"/>
      <c r="F17" s="126"/>
      <c r="G17" s="126"/>
      <c r="H17" s="126"/>
      <c r="I17" s="127"/>
      <c r="J17" s="127"/>
      <c r="K17" s="127"/>
      <c r="L17" s="127"/>
      <c r="M17" s="127"/>
      <c r="N17" s="127"/>
      <c r="O17" s="128"/>
    </row>
    <row r="18" spans="1:15" s="122" customFormat="1" ht="27.6" customHeight="1" x14ac:dyDescent="0.55000000000000004">
      <c r="A18" s="146"/>
      <c r="B18" s="123" t="s">
        <v>105</v>
      </c>
      <c r="C18" s="125" t="s">
        <v>106</v>
      </c>
      <c r="D18" s="147">
        <v>6661</v>
      </c>
      <c r="E18" s="147">
        <v>1645</v>
      </c>
      <c r="F18" s="147">
        <v>1658</v>
      </c>
      <c r="G18" s="147">
        <v>1689</v>
      </c>
      <c r="H18" s="147">
        <v>1669</v>
      </c>
      <c r="I18" s="127"/>
      <c r="J18" s="127"/>
      <c r="K18" s="127"/>
      <c r="L18" s="127"/>
      <c r="M18" s="127"/>
      <c r="N18" s="127"/>
      <c r="O18" s="128"/>
    </row>
    <row r="19" spans="1:15" s="122" customFormat="1" ht="27.6" customHeight="1" x14ac:dyDescent="0.55000000000000004">
      <c r="A19" s="148"/>
      <c r="B19" s="138" t="s">
        <v>107</v>
      </c>
      <c r="C19" s="125" t="s">
        <v>106</v>
      </c>
      <c r="D19" s="147">
        <v>5500</v>
      </c>
      <c r="E19" s="147">
        <v>1375</v>
      </c>
      <c r="F19" s="147">
        <v>1375</v>
      </c>
      <c r="G19" s="147">
        <v>1375</v>
      </c>
      <c r="H19" s="147">
        <v>1375</v>
      </c>
      <c r="I19" s="127"/>
      <c r="J19" s="127"/>
      <c r="K19" s="127"/>
      <c r="L19" s="127"/>
      <c r="M19" s="127"/>
      <c r="N19" s="127"/>
      <c r="O19" s="128"/>
    </row>
    <row r="20" spans="1:15" s="122" customFormat="1" ht="27.6" customHeight="1" x14ac:dyDescent="0.55000000000000004">
      <c r="A20" s="148"/>
      <c r="B20" s="138" t="s">
        <v>108</v>
      </c>
      <c r="C20" s="125" t="s">
        <v>106</v>
      </c>
      <c r="D20" s="126">
        <v>20</v>
      </c>
      <c r="E20" s="126">
        <v>5</v>
      </c>
      <c r="F20" s="126">
        <v>5</v>
      </c>
      <c r="G20" s="126">
        <v>5</v>
      </c>
      <c r="H20" s="126">
        <v>5</v>
      </c>
      <c r="I20" s="127"/>
      <c r="J20" s="127"/>
      <c r="K20" s="127"/>
      <c r="L20" s="127"/>
      <c r="M20" s="127"/>
      <c r="N20" s="127"/>
      <c r="O20" s="128"/>
    </row>
    <row r="21" spans="1:15" s="122" customFormat="1" ht="27.6" customHeight="1" x14ac:dyDescent="0.55000000000000004">
      <c r="A21" s="148"/>
      <c r="B21" s="138" t="s">
        <v>109</v>
      </c>
      <c r="C21" s="125" t="s">
        <v>106</v>
      </c>
      <c r="D21" s="126">
        <v>260</v>
      </c>
      <c r="E21" s="126">
        <v>65</v>
      </c>
      <c r="F21" s="126">
        <v>65</v>
      </c>
      <c r="G21" s="126">
        <v>65</v>
      </c>
      <c r="H21" s="126">
        <v>65</v>
      </c>
      <c r="I21" s="127"/>
      <c r="J21" s="127"/>
      <c r="K21" s="127"/>
      <c r="L21" s="127"/>
      <c r="M21" s="127"/>
      <c r="N21" s="127"/>
      <c r="O21" s="128"/>
    </row>
    <row r="22" spans="1:15" s="122" customFormat="1" ht="27.6" customHeight="1" x14ac:dyDescent="0.55000000000000004">
      <c r="A22" s="148"/>
      <c r="B22" s="138" t="s">
        <v>110</v>
      </c>
      <c r="C22" s="125" t="s">
        <v>106</v>
      </c>
      <c r="D22" s="126">
        <v>312</v>
      </c>
      <c r="E22" s="126">
        <v>57</v>
      </c>
      <c r="F22" s="126">
        <v>71</v>
      </c>
      <c r="G22" s="126">
        <v>102</v>
      </c>
      <c r="H22" s="126">
        <v>82</v>
      </c>
      <c r="I22" s="127"/>
      <c r="J22" s="127"/>
      <c r="K22" s="127"/>
      <c r="L22" s="127"/>
      <c r="M22" s="127"/>
      <c r="N22" s="127"/>
      <c r="O22" s="128"/>
    </row>
    <row r="23" spans="1:15" s="122" customFormat="1" ht="27.6" customHeight="1" x14ac:dyDescent="0.55000000000000004">
      <c r="A23" s="148"/>
      <c r="B23" s="138" t="s">
        <v>111</v>
      </c>
      <c r="C23" s="125" t="s">
        <v>106</v>
      </c>
      <c r="D23" s="126">
        <v>268</v>
      </c>
      <c r="E23" s="126">
        <v>67</v>
      </c>
      <c r="F23" s="126">
        <v>67</v>
      </c>
      <c r="G23" s="126">
        <v>67</v>
      </c>
      <c r="H23" s="126">
        <v>67</v>
      </c>
      <c r="I23" s="127"/>
      <c r="J23" s="127"/>
      <c r="K23" s="127"/>
      <c r="L23" s="127"/>
      <c r="M23" s="127"/>
      <c r="N23" s="127"/>
      <c r="O23" s="128"/>
    </row>
    <row r="24" spans="1:15" s="122" customFormat="1" ht="27.6" customHeight="1" x14ac:dyDescent="0.55000000000000004">
      <c r="A24" s="148"/>
      <c r="B24" s="138" t="s">
        <v>112</v>
      </c>
      <c r="C24" s="125" t="s">
        <v>106</v>
      </c>
      <c r="D24" s="126">
        <v>100</v>
      </c>
      <c r="E24" s="126">
        <v>25</v>
      </c>
      <c r="F24" s="126">
        <v>25</v>
      </c>
      <c r="G24" s="126">
        <v>25</v>
      </c>
      <c r="H24" s="126">
        <v>25</v>
      </c>
      <c r="I24" s="127"/>
      <c r="J24" s="127"/>
      <c r="K24" s="127"/>
      <c r="L24" s="127"/>
      <c r="M24" s="127"/>
      <c r="N24" s="127"/>
      <c r="O24" s="128"/>
    </row>
    <row r="25" spans="1:15" s="122" customFormat="1" ht="27.6" customHeight="1" x14ac:dyDescent="0.55000000000000004">
      <c r="A25" s="148"/>
      <c r="B25" s="138" t="s">
        <v>113</v>
      </c>
      <c r="C25" s="125" t="s">
        <v>106</v>
      </c>
      <c r="D25" s="126">
        <v>200</v>
      </c>
      <c r="E25" s="126">
        <v>50</v>
      </c>
      <c r="F25" s="126">
        <v>50</v>
      </c>
      <c r="G25" s="126">
        <v>50</v>
      </c>
      <c r="H25" s="126">
        <v>50</v>
      </c>
      <c r="I25" s="127"/>
      <c r="J25" s="127"/>
      <c r="K25" s="127"/>
      <c r="L25" s="127"/>
      <c r="M25" s="127"/>
      <c r="N25" s="127"/>
      <c r="O25" s="128"/>
    </row>
    <row r="26" spans="1:15" s="122" customFormat="1" ht="27.6" customHeight="1" x14ac:dyDescent="0.55000000000000004">
      <c r="A26" s="148"/>
      <c r="B26" s="138" t="s">
        <v>114</v>
      </c>
      <c r="C26" s="125" t="s">
        <v>106</v>
      </c>
      <c r="D26" s="126">
        <v>1</v>
      </c>
      <c r="E26" s="126">
        <v>1</v>
      </c>
      <c r="F26" s="126">
        <v>0</v>
      </c>
      <c r="G26" s="126">
        <v>0</v>
      </c>
      <c r="H26" s="126">
        <v>0</v>
      </c>
      <c r="I26" s="127"/>
      <c r="J26" s="127"/>
      <c r="K26" s="127"/>
      <c r="L26" s="127"/>
      <c r="M26" s="127"/>
      <c r="N26" s="127"/>
      <c r="O26" s="128"/>
    </row>
    <row r="27" spans="1:15" s="122" customFormat="1" ht="27.6" customHeight="1" x14ac:dyDescent="0.55000000000000004">
      <c r="A27" s="148"/>
      <c r="B27" s="138"/>
      <c r="C27" s="125"/>
      <c r="D27" s="126"/>
      <c r="E27" s="126"/>
      <c r="F27" s="126"/>
      <c r="G27" s="126"/>
      <c r="H27" s="126"/>
      <c r="I27" s="127"/>
      <c r="J27" s="127"/>
      <c r="K27" s="127"/>
      <c r="L27" s="127"/>
      <c r="M27" s="127"/>
      <c r="N27" s="127"/>
      <c r="O27" s="128"/>
    </row>
    <row r="28" spans="1:15" s="122" customFormat="1" ht="27.6" customHeight="1" x14ac:dyDescent="0.55000000000000004">
      <c r="A28" s="148"/>
      <c r="B28" s="123" t="s">
        <v>115</v>
      </c>
      <c r="C28" s="125" t="s">
        <v>116</v>
      </c>
      <c r="D28" s="126">
        <v>204</v>
      </c>
      <c r="E28" s="126">
        <v>49</v>
      </c>
      <c r="F28" s="126">
        <v>53</v>
      </c>
      <c r="G28" s="126">
        <v>54</v>
      </c>
      <c r="H28" s="126">
        <v>55</v>
      </c>
      <c r="I28" s="127"/>
      <c r="J28" s="127"/>
      <c r="K28" s="127"/>
      <c r="L28" s="127"/>
      <c r="M28" s="127"/>
      <c r="N28" s="127"/>
      <c r="O28" s="128"/>
    </row>
    <row r="29" spans="1:15" s="122" customFormat="1" ht="27.6" customHeight="1" x14ac:dyDescent="0.55000000000000004">
      <c r="A29" s="148"/>
      <c r="B29" s="138" t="s">
        <v>117</v>
      </c>
      <c r="C29" s="125" t="s">
        <v>118</v>
      </c>
      <c r="D29" s="126">
        <v>13</v>
      </c>
      <c r="E29" s="126">
        <v>3</v>
      </c>
      <c r="F29" s="126">
        <v>3</v>
      </c>
      <c r="G29" s="126">
        <v>4</v>
      </c>
      <c r="H29" s="126">
        <v>3</v>
      </c>
      <c r="I29" s="127"/>
      <c r="J29" s="127"/>
      <c r="K29" s="127"/>
      <c r="L29" s="127"/>
      <c r="M29" s="127"/>
      <c r="N29" s="127"/>
      <c r="O29" s="128"/>
    </row>
    <row r="30" spans="1:15" s="122" customFormat="1" ht="27.6" customHeight="1" x14ac:dyDescent="0.55000000000000004">
      <c r="A30" s="148"/>
      <c r="B30" s="138" t="s">
        <v>119</v>
      </c>
      <c r="C30" s="125" t="s">
        <v>120</v>
      </c>
      <c r="D30" s="126">
        <v>1</v>
      </c>
      <c r="E30" s="126">
        <v>0</v>
      </c>
      <c r="F30" s="126">
        <v>0</v>
      </c>
      <c r="G30" s="126">
        <v>1</v>
      </c>
      <c r="H30" s="126">
        <v>0</v>
      </c>
      <c r="I30" s="127"/>
      <c r="J30" s="127"/>
      <c r="K30" s="127"/>
      <c r="L30" s="127"/>
      <c r="M30" s="127"/>
      <c r="N30" s="127"/>
      <c r="O30" s="128"/>
    </row>
    <row r="31" spans="1:15" s="122" customFormat="1" ht="27.6" customHeight="1" x14ac:dyDescent="0.55000000000000004">
      <c r="A31" s="148"/>
      <c r="B31" s="138" t="s">
        <v>121</v>
      </c>
      <c r="C31" s="125" t="s">
        <v>106</v>
      </c>
      <c r="D31" s="126">
        <v>12</v>
      </c>
      <c r="E31" s="126">
        <v>3</v>
      </c>
      <c r="F31" s="126">
        <v>3</v>
      </c>
      <c r="G31" s="126">
        <v>3</v>
      </c>
      <c r="H31" s="126">
        <v>3</v>
      </c>
      <c r="I31" s="127"/>
      <c r="J31" s="127"/>
      <c r="K31" s="127"/>
      <c r="L31" s="127"/>
      <c r="M31" s="127"/>
      <c r="N31" s="127"/>
      <c r="O31" s="128"/>
    </row>
    <row r="32" spans="1:15" s="122" customFormat="1" ht="27.6" customHeight="1" x14ac:dyDescent="0.55000000000000004">
      <c r="A32" s="148"/>
      <c r="B32" s="138" t="s">
        <v>122</v>
      </c>
      <c r="C32" s="125" t="s">
        <v>118</v>
      </c>
      <c r="D32" s="126">
        <v>4</v>
      </c>
      <c r="E32" s="126">
        <v>1</v>
      </c>
      <c r="F32" s="126">
        <v>1</v>
      </c>
      <c r="G32" s="126">
        <v>1</v>
      </c>
      <c r="H32" s="126">
        <v>1</v>
      </c>
      <c r="I32" s="127"/>
      <c r="J32" s="127"/>
      <c r="K32" s="127"/>
      <c r="L32" s="127"/>
      <c r="M32" s="127"/>
      <c r="N32" s="127"/>
      <c r="O32" s="128"/>
    </row>
    <row r="33" spans="1:15" s="122" customFormat="1" ht="27.6" customHeight="1" x14ac:dyDescent="0.55000000000000004">
      <c r="A33" s="148"/>
      <c r="B33" s="138" t="s">
        <v>123</v>
      </c>
      <c r="C33" s="125" t="s">
        <v>120</v>
      </c>
      <c r="D33" s="126">
        <v>1</v>
      </c>
      <c r="E33" s="126">
        <v>1</v>
      </c>
      <c r="F33" s="126">
        <v>0</v>
      </c>
      <c r="G33" s="126">
        <v>0</v>
      </c>
      <c r="H33" s="126">
        <v>0</v>
      </c>
      <c r="I33" s="127"/>
      <c r="J33" s="127"/>
      <c r="K33" s="127"/>
      <c r="L33" s="127"/>
      <c r="M33" s="127"/>
      <c r="N33" s="127"/>
      <c r="O33" s="128"/>
    </row>
    <row r="34" spans="1:15" s="122" customFormat="1" ht="27.6" customHeight="1" x14ac:dyDescent="0.55000000000000004">
      <c r="A34" s="148"/>
      <c r="B34" s="138" t="s">
        <v>124</v>
      </c>
      <c r="C34" s="125" t="s">
        <v>106</v>
      </c>
      <c r="D34" s="126">
        <v>3</v>
      </c>
      <c r="E34" s="126">
        <v>0</v>
      </c>
      <c r="F34" s="126">
        <v>1</v>
      </c>
      <c r="G34" s="126">
        <v>1</v>
      </c>
      <c r="H34" s="126">
        <v>1</v>
      </c>
      <c r="I34" s="127"/>
      <c r="J34" s="127"/>
      <c r="K34" s="127"/>
      <c r="L34" s="127"/>
      <c r="M34" s="127"/>
      <c r="N34" s="127"/>
      <c r="O34" s="128"/>
    </row>
    <row r="35" spans="1:15" s="122" customFormat="1" ht="27.6" customHeight="1" x14ac:dyDescent="0.55000000000000004">
      <c r="A35" s="148"/>
      <c r="B35" s="138" t="s">
        <v>125</v>
      </c>
      <c r="C35" s="125" t="s">
        <v>120</v>
      </c>
      <c r="D35" s="126">
        <v>4</v>
      </c>
      <c r="E35" s="149">
        <v>1</v>
      </c>
      <c r="F35" s="149">
        <v>1</v>
      </c>
      <c r="G35" s="149">
        <v>1</v>
      </c>
      <c r="H35" s="149">
        <v>1</v>
      </c>
      <c r="I35" s="127"/>
      <c r="J35" s="127"/>
      <c r="K35" s="127"/>
      <c r="L35" s="127"/>
      <c r="M35" s="127"/>
      <c r="N35" s="127"/>
      <c r="O35" s="128"/>
    </row>
    <row r="36" spans="1:15" s="122" customFormat="1" ht="27.6" customHeight="1" x14ac:dyDescent="0.55000000000000004">
      <c r="A36" s="148"/>
      <c r="B36" s="138"/>
      <c r="C36" s="125"/>
      <c r="D36" s="126"/>
      <c r="E36" s="150" t="s">
        <v>126</v>
      </c>
      <c r="F36" s="150" t="s">
        <v>127</v>
      </c>
      <c r="G36" s="150" t="s">
        <v>128</v>
      </c>
      <c r="H36" s="150" t="s">
        <v>129</v>
      </c>
      <c r="I36" s="127"/>
      <c r="J36" s="127"/>
      <c r="K36" s="127"/>
      <c r="L36" s="127"/>
      <c r="M36" s="127"/>
      <c r="N36" s="127"/>
      <c r="O36" s="128"/>
    </row>
    <row r="37" spans="1:15" s="122" customFormat="1" ht="27.6" customHeight="1" x14ac:dyDescent="0.55000000000000004">
      <c r="A37" s="148"/>
      <c r="B37" s="138" t="s">
        <v>130</v>
      </c>
      <c r="C37" s="125" t="s">
        <v>120</v>
      </c>
      <c r="D37" s="126">
        <v>1</v>
      </c>
      <c r="E37" s="126">
        <v>0</v>
      </c>
      <c r="F37" s="126">
        <v>0</v>
      </c>
      <c r="G37" s="126">
        <v>0</v>
      </c>
      <c r="H37" s="126">
        <v>1</v>
      </c>
      <c r="I37" s="127"/>
      <c r="J37" s="127"/>
      <c r="K37" s="127"/>
      <c r="L37" s="127"/>
      <c r="M37" s="127"/>
      <c r="N37" s="127"/>
      <c r="O37" s="128"/>
    </row>
    <row r="38" spans="1:15" s="122" customFormat="1" ht="27.6" customHeight="1" x14ac:dyDescent="0.55000000000000004">
      <c r="A38" s="148"/>
      <c r="B38" s="138" t="s">
        <v>131</v>
      </c>
      <c r="C38" s="125" t="s">
        <v>120</v>
      </c>
      <c r="D38" s="126">
        <v>4</v>
      </c>
      <c r="E38" s="126">
        <v>1</v>
      </c>
      <c r="F38" s="126">
        <v>1</v>
      </c>
      <c r="G38" s="126">
        <v>1</v>
      </c>
      <c r="H38" s="126">
        <v>1</v>
      </c>
      <c r="I38" s="127"/>
      <c r="J38" s="127"/>
      <c r="K38" s="127"/>
      <c r="L38" s="127"/>
      <c r="M38" s="127"/>
      <c r="N38" s="127"/>
      <c r="O38" s="128"/>
    </row>
    <row r="39" spans="1:15" s="122" customFormat="1" ht="27.6" customHeight="1" x14ac:dyDescent="0.55000000000000004">
      <c r="A39" s="148"/>
      <c r="B39" s="138" t="s">
        <v>132</v>
      </c>
      <c r="C39" s="125" t="s">
        <v>120</v>
      </c>
      <c r="D39" s="126">
        <v>1</v>
      </c>
      <c r="E39" s="126">
        <v>1</v>
      </c>
      <c r="F39" s="126">
        <v>0</v>
      </c>
      <c r="G39" s="126">
        <v>0</v>
      </c>
      <c r="H39" s="126">
        <v>0</v>
      </c>
      <c r="I39" s="127"/>
      <c r="J39" s="127"/>
      <c r="K39" s="127"/>
      <c r="L39" s="127"/>
      <c r="M39" s="127"/>
      <c r="N39" s="127"/>
      <c r="O39" s="128"/>
    </row>
    <row r="40" spans="1:15" s="122" customFormat="1" ht="27.6" customHeight="1" x14ac:dyDescent="0.55000000000000004">
      <c r="A40" s="148"/>
      <c r="B40" s="138" t="s">
        <v>133</v>
      </c>
      <c r="C40" s="125" t="s">
        <v>106</v>
      </c>
      <c r="D40" s="126">
        <v>3</v>
      </c>
      <c r="E40" s="126">
        <v>0</v>
      </c>
      <c r="F40" s="149">
        <v>1</v>
      </c>
      <c r="G40" s="149">
        <v>1</v>
      </c>
      <c r="H40" s="149">
        <v>1</v>
      </c>
      <c r="I40" s="127"/>
      <c r="J40" s="127"/>
      <c r="K40" s="127"/>
      <c r="L40" s="127"/>
      <c r="M40" s="127"/>
      <c r="N40" s="127"/>
      <c r="O40" s="128"/>
    </row>
    <row r="41" spans="1:15" s="122" customFormat="1" ht="27.6" customHeight="1" x14ac:dyDescent="0.55000000000000004">
      <c r="A41" s="148"/>
      <c r="B41" s="138"/>
      <c r="C41" s="125"/>
      <c r="D41" s="151"/>
      <c r="E41" s="151"/>
      <c r="F41" s="150" t="s">
        <v>134</v>
      </c>
      <c r="G41" s="150" t="s">
        <v>135</v>
      </c>
      <c r="H41" s="150" t="s">
        <v>136</v>
      </c>
      <c r="I41" s="127"/>
      <c r="J41" s="127"/>
      <c r="K41" s="127"/>
      <c r="L41" s="127"/>
      <c r="M41" s="127"/>
      <c r="N41" s="127"/>
      <c r="O41" s="128"/>
    </row>
    <row r="42" spans="1:15" s="122" customFormat="1" ht="27.6" customHeight="1" x14ac:dyDescent="0.55000000000000004">
      <c r="A42" s="148"/>
      <c r="B42" s="152" t="s">
        <v>137</v>
      </c>
      <c r="C42" s="125" t="s">
        <v>138</v>
      </c>
      <c r="D42" s="153">
        <v>5</v>
      </c>
      <c r="E42" s="153"/>
      <c r="F42" s="153">
        <v>3</v>
      </c>
      <c r="G42" s="153">
        <v>4</v>
      </c>
      <c r="H42" s="153">
        <v>5</v>
      </c>
      <c r="I42" s="127"/>
      <c r="J42" s="127"/>
      <c r="K42" s="127"/>
      <c r="L42" s="127"/>
      <c r="M42" s="127"/>
      <c r="N42" s="127"/>
      <c r="O42" s="128"/>
    </row>
    <row r="43" spans="1:15" s="122" customFormat="1" ht="27.6" customHeight="1" x14ac:dyDescent="0.55000000000000004">
      <c r="A43" s="148"/>
      <c r="B43" s="154" t="s">
        <v>139</v>
      </c>
      <c r="C43" s="125"/>
      <c r="D43" s="126"/>
      <c r="E43" s="126"/>
      <c r="F43" s="126"/>
      <c r="G43" s="126"/>
      <c r="H43" s="126"/>
      <c r="I43" s="127"/>
      <c r="J43" s="127"/>
      <c r="K43" s="127"/>
      <c r="L43" s="127"/>
      <c r="M43" s="127"/>
      <c r="N43" s="127"/>
      <c r="O43" s="128"/>
    </row>
    <row r="44" spans="1:15" s="122" customFormat="1" ht="27.6" customHeight="1" x14ac:dyDescent="0.55000000000000004">
      <c r="A44" s="148"/>
      <c r="B44" s="155" t="s">
        <v>140</v>
      </c>
      <c r="C44" s="125"/>
      <c r="D44" s="126"/>
      <c r="E44" s="126"/>
      <c r="F44" s="126"/>
      <c r="G44" s="126"/>
      <c r="H44" s="126"/>
      <c r="I44" s="127"/>
      <c r="J44" s="127"/>
      <c r="K44" s="127"/>
      <c r="L44" s="127"/>
      <c r="M44" s="127"/>
      <c r="N44" s="127"/>
      <c r="O44" s="128"/>
    </row>
    <row r="45" spans="1:15" s="122" customFormat="1" ht="27.6" customHeight="1" x14ac:dyDescent="0.55000000000000004">
      <c r="A45" s="148"/>
      <c r="B45" s="154" t="s">
        <v>141</v>
      </c>
      <c r="C45" s="125"/>
      <c r="D45" s="126"/>
      <c r="E45" s="126"/>
      <c r="F45" s="126"/>
      <c r="G45" s="126"/>
      <c r="H45" s="126"/>
      <c r="I45" s="127"/>
      <c r="J45" s="127"/>
      <c r="K45" s="127"/>
      <c r="L45" s="127"/>
      <c r="M45" s="127"/>
      <c r="N45" s="127"/>
      <c r="O45" s="128"/>
    </row>
    <row r="46" spans="1:15" s="122" customFormat="1" ht="27.6" customHeight="1" x14ac:dyDescent="0.55000000000000004">
      <c r="A46" s="148"/>
      <c r="B46" s="155" t="s">
        <v>142</v>
      </c>
      <c r="C46" s="125"/>
      <c r="D46" s="126"/>
      <c r="E46" s="126"/>
      <c r="F46" s="126"/>
      <c r="G46" s="126"/>
      <c r="H46" s="126"/>
      <c r="I46" s="127"/>
      <c r="J46" s="127"/>
      <c r="K46" s="127"/>
      <c r="L46" s="127"/>
      <c r="M46" s="127"/>
      <c r="N46" s="127"/>
      <c r="O46" s="128"/>
    </row>
    <row r="47" spans="1:15" s="122" customFormat="1" ht="27.6" customHeight="1" x14ac:dyDescent="0.55000000000000004">
      <c r="A47" s="148"/>
      <c r="B47" s="154" t="s">
        <v>143</v>
      </c>
      <c r="C47" s="125"/>
      <c r="D47" s="126"/>
      <c r="E47" s="126"/>
      <c r="F47" s="126"/>
      <c r="G47" s="126"/>
      <c r="H47" s="126"/>
      <c r="I47" s="127"/>
      <c r="J47" s="127"/>
      <c r="K47" s="127"/>
      <c r="L47" s="127"/>
      <c r="M47" s="127"/>
      <c r="N47" s="127"/>
      <c r="O47" s="128"/>
    </row>
    <row r="48" spans="1:15" s="122" customFormat="1" ht="27.6" customHeight="1" x14ac:dyDescent="0.55000000000000004">
      <c r="A48" s="148"/>
      <c r="B48" s="155" t="s">
        <v>144</v>
      </c>
      <c r="C48" s="125"/>
      <c r="D48" s="126"/>
      <c r="E48" s="126"/>
      <c r="F48" s="126"/>
      <c r="G48" s="126"/>
      <c r="H48" s="126"/>
      <c r="I48" s="127"/>
      <c r="J48" s="127"/>
      <c r="K48" s="127"/>
      <c r="L48" s="127"/>
      <c r="M48" s="127"/>
      <c r="N48" s="127"/>
      <c r="O48" s="128"/>
    </row>
    <row r="49" spans="1:16" s="122" customFormat="1" ht="27.6" customHeight="1" x14ac:dyDescent="0.55000000000000004">
      <c r="A49" s="148"/>
      <c r="B49" s="154" t="s">
        <v>145</v>
      </c>
      <c r="C49" s="125"/>
      <c r="D49" s="126"/>
      <c r="E49" s="126"/>
      <c r="F49" s="126"/>
      <c r="G49" s="126"/>
      <c r="H49" s="126"/>
      <c r="I49" s="127"/>
      <c r="J49" s="127"/>
      <c r="K49" s="127"/>
      <c r="L49" s="127"/>
      <c r="M49" s="127"/>
      <c r="N49" s="127"/>
      <c r="O49" s="128"/>
    </row>
    <row r="50" spans="1:16" s="122" customFormat="1" ht="27.6" customHeight="1" x14ac:dyDescent="0.55000000000000004">
      <c r="A50" s="148"/>
      <c r="B50" s="155" t="s">
        <v>146</v>
      </c>
      <c r="C50" s="125"/>
      <c r="D50" s="126"/>
      <c r="E50" s="126"/>
      <c r="F50" s="126"/>
      <c r="G50" s="126"/>
      <c r="H50" s="126"/>
      <c r="I50" s="127"/>
      <c r="J50" s="127"/>
      <c r="K50" s="127"/>
      <c r="L50" s="127"/>
      <c r="M50" s="127"/>
      <c r="N50" s="127"/>
      <c r="O50" s="128"/>
    </row>
    <row r="51" spans="1:16" s="122" customFormat="1" ht="27.6" customHeight="1" x14ac:dyDescent="0.55000000000000004">
      <c r="A51" s="148"/>
      <c r="B51" s="155" t="s">
        <v>147</v>
      </c>
      <c r="C51" s="125"/>
      <c r="D51" s="126"/>
      <c r="E51" s="126"/>
      <c r="F51" s="126"/>
      <c r="G51" s="126"/>
      <c r="H51" s="126"/>
      <c r="I51" s="127"/>
      <c r="J51" s="127"/>
      <c r="K51" s="127"/>
      <c r="L51" s="127"/>
      <c r="M51" s="127"/>
      <c r="N51" s="127"/>
      <c r="O51" s="128"/>
    </row>
    <row r="52" spans="1:16" s="122" customFormat="1" ht="27.6" customHeight="1" x14ac:dyDescent="0.55000000000000004">
      <c r="A52" s="148"/>
      <c r="B52" s="154" t="s">
        <v>148</v>
      </c>
      <c r="C52" s="125"/>
      <c r="D52" s="126"/>
      <c r="E52" s="126"/>
      <c r="F52" s="126"/>
      <c r="G52" s="126"/>
      <c r="H52" s="126"/>
      <c r="I52" s="127"/>
      <c r="J52" s="127"/>
      <c r="K52" s="127"/>
      <c r="L52" s="127"/>
      <c r="M52" s="127"/>
      <c r="N52" s="127"/>
      <c r="O52" s="128"/>
    </row>
    <row r="53" spans="1:16" s="122" customFormat="1" ht="27.6" customHeight="1" x14ac:dyDescent="0.55000000000000004">
      <c r="A53" s="148"/>
      <c r="B53" s="155" t="s">
        <v>149</v>
      </c>
      <c r="C53" s="125"/>
      <c r="D53" s="126"/>
      <c r="E53" s="126"/>
      <c r="F53" s="126"/>
      <c r="G53" s="126"/>
      <c r="H53" s="126"/>
      <c r="I53" s="127"/>
      <c r="J53" s="127"/>
      <c r="K53" s="127"/>
      <c r="L53" s="127"/>
      <c r="M53" s="127"/>
      <c r="N53" s="127"/>
      <c r="O53" s="128"/>
    </row>
    <row r="54" spans="1:16" s="122" customFormat="1" ht="27.6" customHeight="1" x14ac:dyDescent="0.55000000000000004">
      <c r="A54" s="148"/>
      <c r="B54" s="155" t="s">
        <v>150</v>
      </c>
      <c r="C54" s="125"/>
      <c r="D54" s="126"/>
      <c r="E54" s="126"/>
      <c r="F54" s="126"/>
      <c r="G54" s="126"/>
      <c r="H54" s="126"/>
      <c r="I54" s="127"/>
      <c r="J54" s="127"/>
      <c r="K54" s="127"/>
      <c r="L54" s="127"/>
      <c r="M54" s="127"/>
      <c r="N54" s="127"/>
      <c r="O54" s="128"/>
    </row>
    <row r="55" spans="1:16" s="122" customFormat="1" ht="27.6" customHeight="1" x14ac:dyDescent="0.55000000000000004">
      <c r="A55" s="148"/>
      <c r="B55" s="155" t="s">
        <v>151</v>
      </c>
      <c r="C55" s="125"/>
      <c r="D55" s="126"/>
      <c r="E55" s="126"/>
      <c r="F55" s="126"/>
      <c r="G55" s="126"/>
      <c r="H55" s="126"/>
      <c r="I55" s="127"/>
      <c r="J55" s="127"/>
      <c r="K55" s="127"/>
      <c r="L55" s="127"/>
      <c r="M55" s="127"/>
      <c r="N55" s="127"/>
      <c r="O55" s="128"/>
    </row>
    <row r="56" spans="1:16" s="122" customFormat="1" ht="27.6" customHeight="1" x14ac:dyDescent="0.55000000000000004">
      <c r="A56" s="148"/>
      <c r="B56" s="138" t="s">
        <v>152</v>
      </c>
      <c r="C56" s="125" t="s">
        <v>106</v>
      </c>
      <c r="D56" s="126">
        <v>2</v>
      </c>
      <c r="E56" s="126">
        <v>0</v>
      </c>
      <c r="F56" s="126">
        <v>1</v>
      </c>
      <c r="G56" s="126">
        <v>0</v>
      </c>
      <c r="H56" s="126">
        <v>1</v>
      </c>
      <c r="I56" s="127"/>
      <c r="J56" s="127"/>
      <c r="K56" s="127"/>
      <c r="L56" s="127"/>
      <c r="M56" s="127"/>
      <c r="N56" s="127"/>
      <c r="O56" s="128"/>
    </row>
    <row r="57" spans="1:16" s="122" customFormat="1" ht="27.6" customHeight="1" x14ac:dyDescent="0.55000000000000004">
      <c r="A57" s="148"/>
      <c r="B57" s="138" t="s">
        <v>153</v>
      </c>
      <c r="C57" s="125" t="s">
        <v>106</v>
      </c>
      <c r="D57" s="126">
        <v>1</v>
      </c>
      <c r="E57" s="126">
        <v>1</v>
      </c>
      <c r="F57" s="126">
        <v>0</v>
      </c>
      <c r="G57" s="126">
        <v>0</v>
      </c>
      <c r="H57" s="126">
        <v>0</v>
      </c>
      <c r="I57" s="127"/>
      <c r="J57" s="127"/>
      <c r="K57" s="127"/>
      <c r="L57" s="127"/>
      <c r="M57" s="127"/>
      <c r="N57" s="127"/>
      <c r="O57" s="128"/>
    </row>
    <row r="58" spans="1:16" s="122" customFormat="1" ht="27.6" customHeight="1" x14ac:dyDescent="0.55000000000000004">
      <c r="A58" s="148"/>
      <c r="B58" s="138" t="s">
        <v>154</v>
      </c>
      <c r="C58" s="125" t="s">
        <v>106</v>
      </c>
      <c r="D58" s="126">
        <v>164</v>
      </c>
      <c r="E58" s="126">
        <v>41</v>
      </c>
      <c r="F58" s="126">
        <v>41</v>
      </c>
      <c r="G58" s="126">
        <v>41</v>
      </c>
      <c r="H58" s="126">
        <v>41</v>
      </c>
      <c r="I58" s="127"/>
      <c r="J58" s="127"/>
      <c r="K58" s="127"/>
      <c r="L58" s="127"/>
      <c r="M58" s="127"/>
      <c r="N58" s="127"/>
      <c r="O58" s="128"/>
    </row>
    <row r="59" spans="1:16" s="122" customFormat="1" ht="27.6" customHeight="1" x14ac:dyDescent="0.55000000000000004">
      <c r="A59" s="148"/>
      <c r="B59" s="138" t="s">
        <v>155</v>
      </c>
      <c r="C59" s="125" t="s">
        <v>156</v>
      </c>
      <c r="D59" s="126">
        <v>1</v>
      </c>
      <c r="E59" s="126">
        <v>0</v>
      </c>
      <c r="F59" s="126">
        <v>1</v>
      </c>
      <c r="G59" s="126">
        <v>0</v>
      </c>
      <c r="H59" s="126">
        <v>0</v>
      </c>
      <c r="I59" s="127"/>
      <c r="J59" s="127"/>
      <c r="K59" s="127"/>
      <c r="L59" s="127"/>
      <c r="M59" s="127"/>
      <c r="N59" s="127"/>
      <c r="O59" s="128"/>
      <c r="P59" s="156" t="s">
        <v>157</v>
      </c>
    </row>
    <row r="60" spans="1:16" s="122" customFormat="1" ht="27.6" customHeight="1" x14ac:dyDescent="0.55000000000000004">
      <c r="A60" s="148"/>
      <c r="B60" s="157" t="s">
        <v>158</v>
      </c>
      <c r="C60" s="125" t="s">
        <v>159</v>
      </c>
      <c r="D60" s="126">
        <v>1</v>
      </c>
      <c r="E60" s="126">
        <v>0</v>
      </c>
      <c r="F60" s="126">
        <v>0</v>
      </c>
      <c r="G60" s="126">
        <v>1</v>
      </c>
      <c r="H60" s="126">
        <v>0</v>
      </c>
      <c r="I60" s="127"/>
      <c r="J60" s="127"/>
      <c r="K60" s="127"/>
      <c r="L60" s="127"/>
      <c r="M60" s="127"/>
      <c r="N60" s="127"/>
      <c r="O60" s="128"/>
      <c r="P60" s="158" t="s">
        <v>157</v>
      </c>
    </row>
    <row r="61" spans="1:16" s="122" customFormat="1" ht="27.6" customHeight="1" x14ac:dyDescent="0.55000000000000004">
      <c r="A61" s="148"/>
      <c r="B61" s="157"/>
      <c r="C61" s="125"/>
      <c r="D61" s="126"/>
      <c r="E61" s="126"/>
      <c r="F61" s="126"/>
      <c r="G61" s="126"/>
      <c r="H61" s="126"/>
      <c r="I61" s="127"/>
      <c r="J61" s="127"/>
      <c r="K61" s="127"/>
      <c r="L61" s="127"/>
      <c r="M61" s="127"/>
      <c r="N61" s="127"/>
      <c r="O61" s="128"/>
      <c r="P61" s="158"/>
    </row>
    <row r="62" spans="1:16" s="166" customFormat="1" ht="27.6" customHeight="1" x14ac:dyDescent="0.55000000000000004">
      <c r="A62" s="159" t="s">
        <v>160</v>
      </c>
      <c r="B62" s="160" t="s">
        <v>161</v>
      </c>
      <c r="C62" s="161"/>
      <c r="D62" s="162"/>
      <c r="E62" s="162"/>
      <c r="F62" s="162"/>
      <c r="G62" s="162"/>
      <c r="H62" s="162"/>
      <c r="I62" s="163">
        <f>SUM(I63:I65)</f>
        <v>1129100</v>
      </c>
      <c r="J62" s="163">
        <f t="shared" ref="J62:N62" si="0">SUM(J63:J65)</f>
        <v>11764600</v>
      </c>
      <c r="K62" s="163">
        <f t="shared" si="0"/>
        <v>679000</v>
      </c>
      <c r="L62" s="163">
        <f t="shared" si="0"/>
        <v>123000</v>
      </c>
      <c r="M62" s="163">
        <f t="shared" si="0"/>
        <v>64700</v>
      </c>
      <c r="N62" s="163">
        <f t="shared" si="0"/>
        <v>13760400</v>
      </c>
      <c r="O62" s="164" t="s">
        <v>87</v>
      </c>
      <c r="P62" s="165"/>
    </row>
    <row r="63" spans="1:16" s="122" customFormat="1" ht="27.6" customHeight="1" x14ac:dyDescent="0.55000000000000004">
      <c r="A63" s="167"/>
      <c r="B63" s="167"/>
      <c r="C63" s="168"/>
      <c r="D63" s="126"/>
      <c r="E63" s="126"/>
      <c r="F63" s="126"/>
      <c r="G63" s="126"/>
      <c r="H63" s="126"/>
      <c r="I63" s="169">
        <v>1129100</v>
      </c>
      <c r="J63" s="169">
        <v>4789100</v>
      </c>
      <c r="K63" s="169">
        <v>141500</v>
      </c>
      <c r="L63" s="169">
        <v>123000</v>
      </c>
      <c r="M63" s="169">
        <v>64700</v>
      </c>
      <c r="N63" s="169">
        <v>6247400</v>
      </c>
      <c r="O63" s="169" t="s">
        <v>3</v>
      </c>
    </row>
    <row r="64" spans="1:16" s="122" customFormat="1" ht="27.6" customHeight="1" x14ac:dyDescent="0.55000000000000004">
      <c r="A64" s="146"/>
      <c r="B64" s="123"/>
      <c r="C64" s="168"/>
      <c r="D64" s="126"/>
      <c r="E64" s="126"/>
      <c r="F64" s="126"/>
      <c r="G64" s="126"/>
      <c r="H64" s="126"/>
      <c r="I64" s="169">
        <v>0</v>
      </c>
      <c r="J64" s="169">
        <v>6975500</v>
      </c>
      <c r="K64" s="169">
        <v>0</v>
      </c>
      <c r="L64" s="169">
        <v>0</v>
      </c>
      <c r="M64" s="169">
        <v>0</v>
      </c>
      <c r="N64" s="169">
        <v>6975500</v>
      </c>
      <c r="O64" s="169" t="s">
        <v>5</v>
      </c>
    </row>
    <row r="65" spans="1:15" s="122" customFormat="1" ht="27.6" customHeight="1" x14ac:dyDescent="0.55000000000000004">
      <c r="A65" s="146"/>
      <c r="B65" s="123"/>
      <c r="C65" s="168"/>
      <c r="D65" s="126"/>
      <c r="E65" s="126"/>
      <c r="F65" s="126"/>
      <c r="G65" s="126"/>
      <c r="H65" s="126"/>
      <c r="I65" s="169">
        <v>0</v>
      </c>
      <c r="J65" s="169">
        <v>0</v>
      </c>
      <c r="K65" s="169">
        <v>537500</v>
      </c>
      <c r="L65" s="169">
        <v>0</v>
      </c>
      <c r="M65" s="169">
        <v>0</v>
      </c>
      <c r="N65" s="169">
        <v>537500</v>
      </c>
      <c r="O65" s="169" t="s">
        <v>6</v>
      </c>
    </row>
    <row r="66" spans="1:15" s="122" customFormat="1" ht="27.6" customHeight="1" x14ac:dyDescent="0.55000000000000004">
      <c r="A66" s="123"/>
      <c r="B66" s="123" t="s">
        <v>162</v>
      </c>
      <c r="C66" s="170"/>
      <c r="D66" s="126"/>
      <c r="E66" s="126"/>
      <c r="F66" s="126"/>
      <c r="G66" s="126"/>
      <c r="H66" s="126"/>
      <c r="I66" s="127"/>
      <c r="J66" s="127"/>
      <c r="K66" s="171"/>
      <c r="L66" s="171"/>
      <c r="M66" s="171"/>
      <c r="N66" s="171"/>
      <c r="O66" s="128" t="s">
        <v>163</v>
      </c>
    </row>
    <row r="67" spans="1:15" s="122" customFormat="1" ht="66" customHeight="1" x14ac:dyDescent="0.55000000000000004">
      <c r="A67" s="123"/>
      <c r="B67" s="138" t="s">
        <v>164</v>
      </c>
      <c r="C67" s="125" t="s">
        <v>165</v>
      </c>
      <c r="D67" s="126">
        <v>90</v>
      </c>
      <c r="E67" s="126">
        <v>0</v>
      </c>
      <c r="F67" s="126">
        <v>45</v>
      </c>
      <c r="G67" s="126">
        <v>0</v>
      </c>
      <c r="H67" s="126">
        <v>90</v>
      </c>
      <c r="I67" s="147"/>
      <c r="J67" s="147"/>
      <c r="K67" s="171"/>
      <c r="L67" s="171"/>
      <c r="M67" s="171"/>
      <c r="N67" s="171"/>
      <c r="O67" s="172" t="s">
        <v>166</v>
      </c>
    </row>
    <row r="68" spans="1:15" s="122" customFormat="1" ht="45.75" customHeight="1" x14ac:dyDescent="0.55000000000000004">
      <c r="A68" s="123"/>
      <c r="B68" s="138" t="s">
        <v>167</v>
      </c>
      <c r="C68" s="125" t="s">
        <v>165</v>
      </c>
      <c r="D68" s="126">
        <v>90</v>
      </c>
      <c r="E68" s="126">
        <v>0</v>
      </c>
      <c r="F68" s="126">
        <v>45</v>
      </c>
      <c r="G68" s="126">
        <v>0</v>
      </c>
      <c r="H68" s="126">
        <v>90</v>
      </c>
      <c r="I68" s="147"/>
      <c r="J68" s="147"/>
      <c r="K68" s="171"/>
      <c r="L68" s="171"/>
      <c r="M68" s="171"/>
      <c r="N68" s="171"/>
      <c r="O68" s="172" t="s">
        <v>168</v>
      </c>
    </row>
    <row r="69" spans="1:15" s="122" customFormat="1" ht="27.6" customHeight="1" x14ac:dyDescent="0.55000000000000004">
      <c r="A69" s="123"/>
      <c r="B69" s="123" t="s">
        <v>91</v>
      </c>
      <c r="C69" s="173"/>
      <c r="D69" s="174"/>
      <c r="E69" s="174"/>
      <c r="F69" s="174"/>
      <c r="G69" s="174"/>
      <c r="H69" s="174"/>
      <c r="I69" s="127"/>
      <c r="J69" s="127"/>
      <c r="K69" s="127"/>
      <c r="L69" s="127"/>
      <c r="M69" s="127"/>
      <c r="N69" s="127"/>
      <c r="O69" s="128" t="s">
        <v>169</v>
      </c>
    </row>
    <row r="70" spans="1:15" s="122" customFormat="1" ht="27.6" customHeight="1" x14ac:dyDescent="0.55000000000000004">
      <c r="A70" s="123"/>
      <c r="B70" s="138" t="s">
        <v>170</v>
      </c>
      <c r="C70" s="125" t="s">
        <v>101</v>
      </c>
      <c r="D70" s="175">
        <v>4.4000000000000004</v>
      </c>
      <c r="E70" s="126">
        <v>0</v>
      </c>
      <c r="F70" s="126">
        <v>0</v>
      </c>
      <c r="G70" s="126">
        <v>0</v>
      </c>
      <c r="H70" s="175">
        <v>4.4000000000000004</v>
      </c>
      <c r="I70" s="127"/>
      <c r="J70" s="127"/>
      <c r="K70" s="127"/>
      <c r="L70" s="127"/>
      <c r="M70" s="127"/>
      <c r="N70" s="127"/>
      <c r="O70" s="128"/>
    </row>
    <row r="71" spans="1:15" s="122" customFormat="1" ht="27.6" customHeight="1" x14ac:dyDescent="0.55000000000000004">
      <c r="A71" s="123"/>
      <c r="B71" s="123" t="s">
        <v>171</v>
      </c>
      <c r="C71" s="125"/>
      <c r="D71" s="126"/>
      <c r="E71" s="126"/>
      <c r="F71" s="126"/>
      <c r="G71" s="126"/>
      <c r="H71" s="126"/>
      <c r="I71" s="147"/>
      <c r="J71" s="147"/>
      <c r="K71" s="147"/>
      <c r="L71" s="147"/>
      <c r="M71" s="147"/>
      <c r="N71" s="147"/>
      <c r="O71" s="128"/>
    </row>
    <row r="72" spans="1:15" s="122" customFormat="1" ht="49.5" customHeight="1" x14ac:dyDescent="0.55000000000000004">
      <c r="A72" s="123"/>
      <c r="B72" s="176" t="s">
        <v>172</v>
      </c>
      <c r="C72" s="173" t="s">
        <v>173</v>
      </c>
      <c r="D72" s="177" t="s">
        <v>174</v>
      </c>
      <c r="E72" s="174">
        <v>0</v>
      </c>
      <c r="F72" s="177" t="s">
        <v>174</v>
      </c>
      <c r="G72" s="174">
        <v>0</v>
      </c>
      <c r="H72" s="174">
        <v>0</v>
      </c>
      <c r="I72" s="127"/>
      <c r="J72" s="127"/>
      <c r="K72" s="127"/>
      <c r="L72" s="127"/>
      <c r="M72" s="127"/>
      <c r="N72" s="127"/>
      <c r="O72" s="128"/>
    </row>
    <row r="73" spans="1:15" s="122" customFormat="1" ht="45.75" customHeight="1" x14ac:dyDescent="0.55000000000000004">
      <c r="A73" s="123"/>
      <c r="B73" s="176" t="s">
        <v>175</v>
      </c>
      <c r="C73" s="173" t="s">
        <v>165</v>
      </c>
      <c r="D73" s="174">
        <v>100</v>
      </c>
      <c r="E73" s="174">
        <v>0</v>
      </c>
      <c r="F73" s="174">
        <v>0</v>
      </c>
      <c r="G73" s="174">
        <v>0</v>
      </c>
      <c r="H73" s="174">
        <v>100</v>
      </c>
      <c r="I73" s="127"/>
      <c r="J73" s="127"/>
      <c r="K73" s="127"/>
      <c r="L73" s="127"/>
      <c r="M73" s="127"/>
      <c r="N73" s="127"/>
      <c r="O73" s="128"/>
    </row>
    <row r="74" spans="1:15" s="145" customFormat="1" ht="27.6" customHeight="1" x14ac:dyDescent="0.55000000000000004">
      <c r="A74" s="140"/>
      <c r="B74" s="140" t="s">
        <v>176</v>
      </c>
      <c r="C74" s="141"/>
      <c r="D74" s="142"/>
      <c r="E74" s="142"/>
      <c r="F74" s="142"/>
      <c r="G74" s="142"/>
      <c r="H74" s="142"/>
      <c r="I74" s="178">
        <f>SUM(I75:I76)</f>
        <v>769100</v>
      </c>
      <c r="J74" s="178">
        <f t="shared" ref="J74:N74" si="1">SUM(J75:J76)</f>
        <v>8697700</v>
      </c>
      <c r="K74" s="178">
        <f t="shared" si="1"/>
        <v>0</v>
      </c>
      <c r="L74" s="178">
        <f t="shared" si="1"/>
        <v>0</v>
      </c>
      <c r="M74" s="178">
        <f t="shared" si="1"/>
        <v>0</v>
      </c>
      <c r="N74" s="178">
        <f t="shared" si="1"/>
        <v>9466800</v>
      </c>
      <c r="O74" s="179"/>
    </row>
    <row r="75" spans="1:15" s="145" customFormat="1" ht="27.6" customHeight="1" x14ac:dyDescent="0.55000000000000004">
      <c r="A75" s="140"/>
      <c r="B75" s="140"/>
      <c r="C75" s="141"/>
      <c r="D75" s="142" t="s">
        <v>163</v>
      </c>
      <c r="E75" s="142"/>
      <c r="F75" s="142"/>
      <c r="G75" s="142"/>
      <c r="H75" s="142"/>
      <c r="I75" s="180">
        <v>769100</v>
      </c>
      <c r="J75" s="180">
        <v>1722200</v>
      </c>
      <c r="K75" s="180"/>
      <c r="L75" s="180"/>
      <c r="M75" s="180"/>
      <c r="N75" s="180">
        <v>2491300</v>
      </c>
      <c r="O75" s="164" t="s">
        <v>3</v>
      </c>
    </row>
    <row r="76" spans="1:15" s="166" customFormat="1" ht="27.6" customHeight="1" x14ac:dyDescent="0.55000000000000004">
      <c r="A76" s="123"/>
      <c r="B76" s="123" t="s">
        <v>177</v>
      </c>
      <c r="C76" s="170" t="s">
        <v>178</v>
      </c>
      <c r="D76" s="181">
        <v>39162</v>
      </c>
      <c r="E76" s="181">
        <v>7528</v>
      </c>
      <c r="F76" s="181">
        <v>10719</v>
      </c>
      <c r="G76" s="181">
        <v>11808</v>
      </c>
      <c r="H76" s="181">
        <v>9107</v>
      </c>
      <c r="I76" s="181"/>
      <c r="J76" s="181">
        <v>6975500</v>
      </c>
      <c r="K76" s="181"/>
      <c r="L76" s="181"/>
      <c r="M76" s="181"/>
      <c r="N76" s="181">
        <v>6975500</v>
      </c>
      <c r="O76" s="164" t="s">
        <v>5</v>
      </c>
    </row>
    <row r="77" spans="1:15" s="122" customFormat="1" ht="27.6" customHeight="1" x14ac:dyDescent="0.55000000000000004">
      <c r="A77" s="138"/>
      <c r="B77" s="138" t="s">
        <v>179</v>
      </c>
      <c r="C77" s="125" t="s">
        <v>180</v>
      </c>
      <c r="D77" s="147">
        <v>29175</v>
      </c>
      <c r="E77" s="147">
        <v>5911</v>
      </c>
      <c r="F77" s="147">
        <v>8688</v>
      </c>
      <c r="G77" s="147">
        <v>8437</v>
      </c>
      <c r="H77" s="147">
        <v>6139</v>
      </c>
      <c r="I77" s="127"/>
      <c r="J77" s="127"/>
      <c r="K77" s="127"/>
      <c r="L77" s="127"/>
      <c r="M77" s="127"/>
      <c r="N77" s="127"/>
      <c r="O77" s="128"/>
    </row>
    <row r="78" spans="1:15" s="122" customFormat="1" ht="27.6" customHeight="1" x14ac:dyDescent="0.55000000000000004">
      <c r="A78" s="138"/>
      <c r="B78" s="138" t="s">
        <v>181</v>
      </c>
      <c r="C78" s="125" t="s">
        <v>182</v>
      </c>
      <c r="D78" s="147">
        <v>1640</v>
      </c>
      <c r="E78" s="147">
        <v>502</v>
      </c>
      <c r="F78" s="147">
        <v>603</v>
      </c>
      <c r="G78" s="147">
        <v>394</v>
      </c>
      <c r="H78" s="147">
        <v>141</v>
      </c>
      <c r="I78" s="127"/>
      <c r="J78" s="127"/>
      <c r="K78" s="127"/>
      <c r="L78" s="127"/>
      <c r="M78" s="127"/>
      <c r="N78" s="127"/>
      <c r="O78" s="128"/>
    </row>
    <row r="79" spans="1:15" s="122" customFormat="1" ht="27.6" customHeight="1" x14ac:dyDescent="0.55000000000000004">
      <c r="A79" s="138"/>
      <c r="B79" s="138" t="s">
        <v>183</v>
      </c>
      <c r="C79" s="125" t="s">
        <v>184</v>
      </c>
      <c r="D79" s="147">
        <v>7826</v>
      </c>
      <c r="E79" s="147">
        <v>1010</v>
      </c>
      <c r="F79" s="147">
        <v>1290</v>
      </c>
      <c r="G79" s="147">
        <v>2803</v>
      </c>
      <c r="H79" s="147">
        <v>2723</v>
      </c>
      <c r="I79" s="127"/>
      <c r="J79" s="127"/>
      <c r="K79" s="127"/>
      <c r="L79" s="127"/>
      <c r="M79" s="127"/>
      <c r="N79" s="127"/>
      <c r="O79" s="128"/>
    </row>
    <row r="80" spans="1:15" s="122" customFormat="1" ht="27.6" customHeight="1" x14ac:dyDescent="0.55000000000000004">
      <c r="A80" s="138"/>
      <c r="B80" s="138" t="s">
        <v>185</v>
      </c>
      <c r="C80" s="125" t="s">
        <v>186</v>
      </c>
      <c r="D80" s="147">
        <v>191</v>
      </c>
      <c r="E80" s="147">
        <v>28</v>
      </c>
      <c r="F80" s="147">
        <v>50</v>
      </c>
      <c r="G80" s="147">
        <v>86</v>
      </c>
      <c r="H80" s="147">
        <v>27</v>
      </c>
      <c r="I80" s="127"/>
      <c r="J80" s="127"/>
      <c r="K80" s="127"/>
      <c r="L80" s="127"/>
      <c r="M80" s="127"/>
      <c r="N80" s="127"/>
      <c r="O80" s="128"/>
    </row>
    <row r="81" spans="1:15" s="122" customFormat="1" ht="27.6" customHeight="1" x14ac:dyDescent="0.55000000000000004">
      <c r="A81" s="138"/>
      <c r="B81" s="138" t="s">
        <v>187</v>
      </c>
      <c r="C81" s="125" t="s">
        <v>188</v>
      </c>
      <c r="D81" s="171">
        <v>330</v>
      </c>
      <c r="E81" s="171">
        <v>77</v>
      </c>
      <c r="F81" s="171">
        <v>88</v>
      </c>
      <c r="G81" s="171">
        <v>88</v>
      </c>
      <c r="H81" s="171">
        <v>77</v>
      </c>
      <c r="I81" s="127"/>
      <c r="J81" s="127"/>
      <c r="K81" s="127"/>
      <c r="L81" s="127"/>
      <c r="M81" s="127"/>
      <c r="N81" s="127"/>
      <c r="O81" s="128"/>
    </row>
    <row r="82" spans="1:15" s="122" customFormat="1" ht="27.6" customHeight="1" x14ac:dyDescent="0.55000000000000004">
      <c r="A82" s="138"/>
      <c r="B82" s="123" t="s">
        <v>189</v>
      </c>
      <c r="C82" s="125"/>
      <c r="D82" s="147"/>
      <c r="E82" s="147"/>
      <c r="F82" s="147"/>
      <c r="G82" s="147"/>
      <c r="H82" s="147"/>
      <c r="I82" s="127"/>
      <c r="J82" s="127">
        <v>5610600</v>
      </c>
      <c r="K82" s="127"/>
      <c r="L82" s="127"/>
      <c r="M82" s="127"/>
      <c r="N82" s="127">
        <v>5610600</v>
      </c>
      <c r="O82" s="128" t="s">
        <v>190</v>
      </c>
    </row>
    <row r="83" spans="1:15" s="122" customFormat="1" ht="27.6" customHeight="1" x14ac:dyDescent="0.55000000000000004">
      <c r="A83" s="138"/>
      <c r="B83" s="138" t="s">
        <v>191</v>
      </c>
      <c r="C83" s="125" t="s">
        <v>192</v>
      </c>
      <c r="D83" s="147">
        <v>7377</v>
      </c>
      <c r="E83" s="147">
        <v>1345</v>
      </c>
      <c r="F83" s="147">
        <v>1846</v>
      </c>
      <c r="G83" s="147">
        <v>2113</v>
      </c>
      <c r="H83" s="147">
        <v>2073</v>
      </c>
      <c r="I83" s="127"/>
      <c r="J83" s="127"/>
      <c r="K83" s="127"/>
      <c r="L83" s="127"/>
      <c r="M83" s="127"/>
      <c r="N83" s="127"/>
      <c r="O83" s="128"/>
    </row>
    <row r="84" spans="1:15" s="122" customFormat="1" ht="27.6" customHeight="1" x14ac:dyDescent="0.55000000000000004">
      <c r="A84" s="138"/>
      <c r="B84" s="138" t="s">
        <v>193</v>
      </c>
      <c r="C84" s="125" t="s">
        <v>194</v>
      </c>
      <c r="D84" s="147">
        <v>44722</v>
      </c>
      <c r="E84" s="147">
        <v>8839</v>
      </c>
      <c r="F84" s="147">
        <v>11017</v>
      </c>
      <c r="G84" s="147">
        <v>12512</v>
      </c>
      <c r="H84" s="147">
        <v>12354</v>
      </c>
      <c r="I84" s="127"/>
      <c r="J84" s="127"/>
      <c r="K84" s="127"/>
      <c r="L84" s="127"/>
      <c r="M84" s="127"/>
      <c r="N84" s="127"/>
      <c r="O84" s="128"/>
    </row>
    <row r="85" spans="1:15" s="122" customFormat="1" ht="27.6" customHeight="1" x14ac:dyDescent="0.55000000000000004">
      <c r="A85" s="138"/>
      <c r="B85" s="123" t="s">
        <v>195</v>
      </c>
      <c r="C85" s="125" t="s">
        <v>196</v>
      </c>
      <c r="D85" s="147">
        <v>980</v>
      </c>
      <c r="E85" s="147">
        <v>150</v>
      </c>
      <c r="F85" s="147">
        <v>340</v>
      </c>
      <c r="G85" s="147">
        <v>210</v>
      </c>
      <c r="H85" s="147">
        <v>280</v>
      </c>
      <c r="I85" s="127"/>
      <c r="J85" s="127"/>
      <c r="K85" s="127"/>
      <c r="L85" s="127"/>
      <c r="M85" s="127"/>
      <c r="N85" s="127"/>
      <c r="O85" s="128"/>
    </row>
    <row r="86" spans="1:15" s="122" customFormat="1" ht="27.6" customHeight="1" x14ac:dyDescent="0.55000000000000004">
      <c r="A86" s="138"/>
      <c r="B86" s="123" t="s">
        <v>197</v>
      </c>
      <c r="C86" s="125" t="s">
        <v>180</v>
      </c>
      <c r="D86" s="171">
        <v>29500</v>
      </c>
      <c r="E86" s="171">
        <v>10500</v>
      </c>
      <c r="F86" s="171">
        <v>7000</v>
      </c>
      <c r="G86" s="171">
        <v>7000</v>
      </c>
      <c r="H86" s="171">
        <v>5000</v>
      </c>
      <c r="I86" s="127"/>
      <c r="J86" s="127"/>
      <c r="K86" s="127"/>
      <c r="L86" s="127"/>
      <c r="M86" s="127"/>
      <c r="N86" s="127"/>
      <c r="O86" s="128"/>
    </row>
    <row r="87" spans="1:15" s="122" customFormat="1" ht="27.6" customHeight="1" x14ac:dyDescent="0.55000000000000004">
      <c r="A87" s="138"/>
      <c r="B87" s="138" t="s">
        <v>198</v>
      </c>
      <c r="C87" s="125" t="s">
        <v>180</v>
      </c>
      <c r="D87" s="171">
        <v>20000</v>
      </c>
      <c r="E87" s="171">
        <v>6000</v>
      </c>
      <c r="F87" s="171">
        <v>7000</v>
      </c>
      <c r="G87" s="171">
        <v>7000</v>
      </c>
      <c r="H87" s="171">
        <v>0</v>
      </c>
      <c r="I87" s="127"/>
      <c r="J87" s="127"/>
      <c r="K87" s="127"/>
      <c r="L87" s="127"/>
      <c r="M87" s="127"/>
      <c r="N87" s="127"/>
      <c r="O87" s="128" t="s">
        <v>199</v>
      </c>
    </row>
    <row r="88" spans="1:15" s="122" customFormat="1" ht="27.6" customHeight="1" x14ac:dyDescent="0.55000000000000004">
      <c r="A88" s="138"/>
      <c r="B88" s="138" t="s">
        <v>200</v>
      </c>
      <c r="C88" s="125" t="s">
        <v>180</v>
      </c>
      <c r="D88" s="147">
        <v>5000</v>
      </c>
      <c r="E88" s="171">
        <v>0</v>
      </c>
      <c r="F88" s="171">
        <v>0</v>
      </c>
      <c r="G88" s="171">
        <v>0</v>
      </c>
      <c r="H88" s="171">
        <v>5000</v>
      </c>
      <c r="I88" s="127"/>
      <c r="J88" s="127"/>
      <c r="K88" s="127"/>
      <c r="L88" s="127"/>
      <c r="M88" s="127"/>
      <c r="N88" s="127"/>
      <c r="O88" s="128" t="s">
        <v>201</v>
      </c>
    </row>
    <row r="89" spans="1:15" s="122" customFormat="1" ht="27.6" customHeight="1" x14ac:dyDescent="0.55000000000000004">
      <c r="A89" s="138"/>
      <c r="B89" s="138" t="s">
        <v>202</v>
      </c>
      <c r="C89" s="125" t="s">
        <v>180</v>
      </c>
      <c r="D89" s="147">
        <v>4500</v>
      </c>
      <c r="E89" s="171">
        <v>4500</v>
      </c>
      <c r="F89" s="171">
        <v>0</v>
      </c>
      <c r="G89" s="171">
        <v>0</v>
      </c>
      <c r="H89" s="171">
        <v>0</v>
      </c>
      <c r="I89" s="127"/>
      <c r="J89" s="127"/>
      <c r="K89" s="127"/>
      <c r="L89" s="127"/>
      <c r="M89" s="127"/>
      <c r="N89" s="127"/>
      <c r="O89" s="128" t="s">
        <v>199</v>
      </c>
    </row>
    <row r="90" spans="1:15" s="145" customFormat="1" ht="27.6" customHeight="1" x14ac:dyDescent="0.55000000000000004">
      <c r="A90" s="140"/>
      <c r="B90" s="140" t="s">
        <v>203</v>
      </c>
      <c r="C90" s="141"/>
      <c r="D90" s="182"/>
      <c r="E90" s="183"/>
      <c r="F90" s="183"/>
      <c r="G90" s="183"/>
      <c r="H90" s="183"/>
      <c r="I90" s="143">
        <f>SUM(I91:I92)</f>
        <v>360000</v>
      </c>
      <c r="J90" s="143">
        <f t="shared" ref="J90:N90" si="2">SUM(J91:J92)</f>
        <v>2593000</v>
      </c>
      <c r="K90" s="143">
        <f t="shared" si="2"/>
        <v>679000</v>
      </c>
      <c r="L90" s="143">
        <f t="shared" si="2"/>
        <v>123000</v>
      </c>
      <c r="M90" s="143">
        <f t="shared" si="2"/>
        <v>0</v>
      </c>
      <c r="N90" s="143">
        <f t="shared" si="2"/>
        <v>3755000</v>
      </c>
      <c r="O90" s="144"/>
    </row>
    <row r="91" spans="1:15" s="122" customFormat="1" ht="27.6" customHeight="1" x14ac:dyDescent="0.55000000000000004">
      <c r="A91" s="138"/>
      <c r="B91" s="167"/>
      <c r="C91" s="170"/>
      <c r="D91" s="147"/>
      <c r="E91" s="147"/>
      <c r="F91" s="147"/>
      <c r="G91" s="147"/>
      <c r="H91" s="147"/>
      <c r="I91" s="127">
        <v>360000</v>
      </c>
      <c r="J91" s="127">
        <v>2593000</v>
      </c>
      <c r="K91" s="127">
        <v>141500</v>
      </c>
      <c r="L91" s="127">
        <v>123000</v>
      </c>
      <c r="M91" s="127"/>
      <c r="N91" s="180">
        <v>3217500</v>
      </c>
      <c r="O91" s="128" t="s">
        <v>3</v>
      </c>
    </row>
    <row r="92" spans="1:15" s="122" customFormat="1" ht="27.6" customHeight="1" x14ac:dyDescent="0.55000000000000004">
      <c r="A92" s="138"/>
      <c r="B92" s="123" t="s">
        <v>204</v>
      </c>
      <c r="C92" s="125"/>
      <c r="D92" s="147"/>
      <c r="E92" s="147"/>
      <c r="F92" s="147"/>
      <c r="G92" s="147"/>
      <c r="H92" s="147"/>
      <c r="I92" s="127"/>
      <c r="J92" s="127"/>
      <c r="K92" s="127">
        <v>537500</v>
      </c>
      <c r="L92" s="127"/>
      <c r="M92" s="127"/>
      <c r="N92" s="127">
        <v>537500</v>
      </c>
      <c r="O92" s="128" t="s">
        <v>6</v>
      </c>
    </row>
    <row r="93" spans="1:15" s="122" customFormat="1" ht="27.6" customHeight="1" x14ac:dyDescent="0.55000000000000004">
      <c r="A93" s="138"/>
      <c r="B93" s="138" t="s">
        <v>205</v>
      </c>
      <c r="C93" s="125" t="s">
        <v>206</v>
      </c>
      <c r="D93" s="147">
        <v>414050</v>
      </c>
      <c r="E93" s="147">
        <v>103510</v>
      </c>
      <c r="F93" s="147">
        <v>103515</v>
      </c>
      <c r="G93" s="147">
        <v>103515</v>
      </c>
      <c r="H93" s="147">
        <v>103510</v>
      </c>
      <c r="I93" s="127"/>
      <c r="J93" s="127"/>
      <c r="K93" s="127"/>
      <c r="L93" s="127"/>
      <c r="M93" s="127"/>
      <c r="N93" s="127"/>
      <c r="O93" s="128" t="s">
        <v>207</v>
      </c>
    </row>
    <row r="94" spans="1:15" s="122" customFormat="1" ht="27.6" customHeight="1" x14ac:dyDescent="0.55000000000000004">
      <c r="A94" s="138"/>
      <c r="B94" s="138" t="s">
        <v>208</v>
      </c>
      <c r="C94" s="125" t="s">
        <v>192</v>
      </c>
      <c r="D94" s="147">
        <v>2150</v>
      </c>
      <c r="E94" s="171">
        <v>0</v>
      </c>
      <c r="F94" s="171">
        <v>0</v>
      </c>
      <c r="G94" s="171">
        <v>20</v>
      </c>
      <c r="H94" s="171">
        <v>2130</v>
      </c>
      <c r="I94" s="127"/>
      <c r="J94" s="127"/>
      <c r="K94" s="127"/>
      <c r="L94" s="127"/>
      <c r="M94" s="127"/>
      <c r="N94" s="127"/>
      <c r="O94" s="128"/>
    </row>
    <row r="95" spans="1:15" s="122" customFormat="1" ht="27.6" customHeight="1" x14ac:dyDescent="0.55000000000000004">
      <c r="A95" s="138"/>
      <c r="B95" s="138" t="s">
        <v>209</v>
      </c>
      <c r="C95" s="125" t="s">
        <v>210</v>
      </c>
      <c r="D95" s="147">
        <v>136050</v>
      </c>
      <c r="E95" s="147">
        <v>34010</v>
      </c>
      <c r="F95" s="147">
        <v>34015</v>
      </c>
      <c r="G95" s="147">
        <v>34015</v>
      </c>
      <c r="H95" s="147">
        <v>34010</v>
      </c>
      <c r="I95" s="127"/>
      <c r="J95" s="127"/>
      <c r="K95" s="127"/>
      <c r="L95" s="127"/>
      <c r="M95" s="127"/>
      <c r="N95" s="127"/>
      <c r="O95" s="128"/>
    </row>
    <row r="96" spans="1:15" s="184" customFormat="1" ht="27.6" customHeight="1" x14ac:dyDescent="0.55000000000000004">
      <c r="A96" s="138"/>
      <c r="B96" s="138" t="s">
        <v>211</v>
      </c>
      <c r="C96" s="125" t="s">
        <v>212</v>
      </c>
      <c r="D96" s="147">
        <v>2030</v>
      </c>
      <c r="E96" s="147">
        <v>502</v>
      </c>
      <c r="F96" s="147">
        <v>513</v>
      </c>
      <c r="G96" s="147">
        <v>512</v>
      </c>
      <c r="H96" s="147">
        <v>503</v>
      </c>
      <c r="I96" s="127"/>
      <c r="J96" s="127"/>
      <c r="K96" s="127"/>
      <c r="L96" s="127"/>
      <c r="M96" s="127"/>
      <c r="N96" s="127"/>
      <c r="O96" s="128"/>
    </row>
    <row r="97" spans="1:15" s="122" customFormat="1" ht="27.6" customHeight="1" x14ac:dyDescent="0.55000000000000004">
      <c r="A97" s="138"/>
      <c r="B97" s="138" t="s">
        <v>213</v>
      </c>
      <c r="C97" s="125" t="s">
        <v>214</v>
      </c>
      <c r="D97" s="147">
        <v>178000</v>
      </c>
      <c r="E97" s="147">
        <v>44500</v>
      </c>
      <c r="F97" s="147">
        <v>44500</v>
      </c>
      <c r="G97" s="147">
        <v>44500</v>
      </c>
      <c r="H97" s="147">
        <v>44500</v>
      </c>
      <c r="I97" s="127"/>
      <c r="J97" s="127"/>
      <c r="K97" s="127"/>
      <c r="L97" s="127"/>
      <c r="M97" s="127"/>
      <c r="N97" s="127"/>
      <c r="O97" s="128"/>
    </row>
    <row r="98" spans="1:15" s="122" customFormat="1" ht="27.6" customHeight="1" x14ac:dyDescent="0.55000000000000004">
      <c r="A98" s="138"/>
      <c r="B98" s="138" t="s">
        <v>215</v>
      </c>
      <c r="C98" s="125" t="s">
        <v>216</v>
      </c>
      <c r="D98" s="147">
        <v>1000</v>
      </c>
      <c r="E98" s="147">
        <v>250</v>
      </c>
      <c r="F98" s="147">
        <v>250</v>
      </c>
      <c r="G98" s="147">
        <v>250</v>
      </c>
      <c r="H98" s="147">
        <v>250</v>
      </c>
      <c r="I98" s="127"/>
      <c r="J98" s="127"/>
      <c r="K98" s="127"/>
      <c r="L98" s="127"/>
      <c r="M98" s="127"/>
      <c r="N98" s="127"/>
      <c r="O98" s="128"/>
    </row>
    <row r="99" spans="1:15" s="122" customFormat="1" ht="27.6" customHeight="1" x14ac:dyDescent="0.55000000000000004">
      <c r="A99" s="138"/>
      <c r="B99" s="138" t="s">
        <v>217</v>
      </c>
      <c r="C99" s="125" t="s">
        <v>218</v>
      </c>
      <c r="D99" s="147">
        <v>16200</v>
      </c>
      <c r="E99" s="147">
        <v>3600</v>
      </c>
      <c r="F99" s="147">
        <v>3500</v>
      </c>
      <c r="G99" s="147">
        <v>4550</v>
      </c>
      <c r="H99" s="147">
        <v>4550</v>
      </c>
      <c r="I99" s="127"/>
      <c r="J99" s="127"/>
      <c r="K99" s="127"/>
      <c r="L99" s="127"/>
      <c r="M99" s="127"/>
      <c r="N99" s="127"/>
      <c r="O99" s="128"/>
    </row>
    <row r="100" spans="1:15" s="122" customFormat="1" ht="27.6" customHeight="1" x14ac:dyDescent="0.55000000000000004">
      <c r="A100" s="138"/>
      <c r="B100" s="123" t="s">
        <v>219</v>
      </c>
      <c r="C100" s="125"/>
      <c r="D100" s="147"/>
      <c r="E100" s="147"/>
      <c r="F100" s="147"/>
      <c r="G100" s="147"/>
      <c r="H100" s="147"/>
      <c r="I100" s="127"/>
      <c r="J100" s="127"/>
      <c r="K100" s="127"/>
      <c r="L100" s="127"/>
      <c r="M100" s="127"/>
      <c r="N100" s="127"/>
      <c r="O100" s="128"/>
    </row>
    <row r="101" spans="1:15" s="122" customFormat="1" ht="27.6" customHeight="1" x14ac:dyDescent="0.55000000000000004">
      <c r="A101" s="138"/>
      <c r="B101" s="138" t="s">
        <v>220</v>
      </c>
      <c r="C101" s="125" t="s">
        <v>221</v>
      </c>
      <c r="D101" s="147">
        <v>240</v>
      </c>
      <c r="E101" s="147">
        <v>60</v>
      </c>
      <c r="F101" s="147">
        <v>60</v>
      </c>
      <c r="G101" s="147">
        <v>60</v>
      </c>
      <c r="H101" s="147">
        <v>60</v>
      </c>
      <c r="I101" s="127"/>
      <c r="J101" s="127"/>
      <c r="K101" s="127"/>
      <c r="L101" s="127"/>
      <c r="M101" s="127"/>
      <c r="N101" s="127"/>
      <c r="O101" s="128" t="s">
        <v>222</v>
      </c>
    </row>
    <row r="102" spans="1:15" s="122" customFormat="1" ht="27.6" customHeight="1" x14ac:dyDescent="0.55000000000000004">
      <c r="A102" s="138"/>
      <c r="B102" s="138" t="s">
        <v>223</v>
      </c>
      <c r="C102" s="125" t="s">
        <v>224</v>
      </c>
      <c r="D102" s="171">
        <v>300</v>
      </c>
      <c r="E102" s="171">
        <v>50</v>
      </c>
      <c r="F102" s="171">
        <v>0</v>
      </c>
      <c r="G102" s="171">
        <v>0</v>
      </c>
      <c r="H102" s="171">
        <v>250</v>
      </c>
      <c r="I102" s="127"/>
      <c r="J102" s="127"/>
      <c r="K102" s="127"/>
      <c r="L102" s="127"/>
      <c r="M102" s="127"/>
      <c r="N102" s="127"/>
      <c r="O102" s="128" t="s">
        <v>222</v>
      </c>
    </row>
    <row r="103" spans="1:15" s="122" customFormat="1" ht="27.6" customHeight="1" x14ac:dyDescent="0.55000000000000004">
      <c r="A103" s="138"/>
      <c r="B103" s="123" t="s">
        <v>225</v>
      </c>
      <c r="C103" s="125" t="s">
        <v>216</v>
      </c>
      <c r="D103" s="147">
        <v>996</v>
      </c>
      <c r="E103" s="147">
        <v>249</v>
      </c>
      <c r="F103" s="147">
        <v>249</v>
      </c>
      <c r="G103" s="147">
        <v>249</v>
      </c>
      <c r="H103" s="147">
        <v>249</v>
      </c>
      <c r="I103" s="127"/>
      <c r="J103" s="127"/>
      <c r="K103" s="127"/>
      <c r="L103" s="127"/>
      <c r="M103" s="127"/>
      <c r="N103" s="127"/>
      <c r="O103" s="128"/>
    </row>
    <row r="104" spans="1:15" s="122" customFormat="1" ht="27.6" customHeight="1" x14ac:dyDescent="0.55000000000000004">
      <c r="A104" s="138"/>
      <c r="B104" s="138" t="s">
        <v>226</v>
      </c>
      <c r="C104" s="125" t="s">
        <v>216</v>
      </c>
      <c r="D104" s="147">
        <v>972</v>
      </c>
      <c r="E104" s="147">
        <v>243</v>
      </c>
      <c r="F104" s="147">
        <v>243</v>
      </c>
      <c r="G104" s="147">
        <v>243</v>
      </c>
      <c r="H104" s="147">
        <v>243</v>
      </c>
      <c r="I104" s="127"/>
      <c r="J104" s="127"/>
      <c r="K104" s="127"/>
      <c r="L104" s="127"/>
      <c r="M104" s="127"/>
      <c r="N104" s="127"/>
      <c r="O104" s="128"/>
    </row>
    <row r="105" spans="1:15" s="122" customFormat="1" ht="27.6" customHeight="1" x14ac:dyDescent="0.55000000000000004">
      <c r="A105" s="138"/>
      <c r="B105" s="138" t="s">
        <v>227</v>
      </c>
      <c r="C105" s="125" t="s">
        <v>216</v>
      </c>
      <c r="D105" s="147">
        <v>24</v>
      </c>
      <c r="E105" s="147">
        <v>6</v>
      </c>
      <c r="F105" s="147">
        <v>6</v>
      </c>
      <c r="G105" s="147">
        <v>6</v>
      </c>
      <c r="H105" s="147">
        <v>6</v>
      </c>
      <c r="I105" s="127"/>
      <c r="J105" s="127"/>
      <c r="K105" s="127"/>
      <c r="L105" s="127"/>
      <c r="M105" s="127"/>
      <c r="N105" s="127"/>
      <c r="O105" s="128"/>
    </row>
    <row r="106" spans="1:15" s="122" customFormat="1" ht="27.6" customHeight="1" x14ac:dyDescent="0.55000000000000004">
      <c r="A106" s="138"/>
      <c r="B106" s="123" t="s">
        <v>228</v>
      </c>
      <c r="C106" s="125" t="s">
        <v>182</v>
      </c>
      <c r="D106" s="147">
        <v>120</v>
      </c>
      <c r="E106" s="147">
        <v>30</v>
      </c>
      <c r="F106" s="147">
        <v>30</v>
      </c>
      <c r="G106" s="147">
        <v>30</v>
      </c>
      <c r="H106" s="147">
        <v>30</v>
      </c>
      <c r="I106" s="127"/>
      <c r="J106" s="127"/>
      <c r="K106" s="127"/>
      <c r="L106" s="127"/>
      <c r="M106" s="127"/>
      <c r="N106" s="127"/>
      <c r="O106" s="128"/>
    </row>
    <row r="107" spans="1:15" s="122" customFormat="1" ht="71.25" customHeight="1" x14ac:dyDescent="0.55000000000000004">
      <c r="A107" s="138"/>
      <c r="B107" s="138" t="s">
        <v>229</v>
      </c>
      <c r="C107" s="125" t="s">
        <v>182</v>
      </c>
      <c r="D107" s="147">
        <v>20</v>
      </c>
      <c r="E107" s="147">
        <v>5</v>
      </c>
      <c r="F107" s="147">
        <v>5</v>
      </c>
      <c r="G107" s="147">
        <v>5</v>
      </c>
      <c r="H107" s="147">
        <v>5</v>
      </c>
      <c r="I107" s="127"/>
      <c r="J107" s="127"/>
      <c r="K107" s="127"/>
      <c r="L107" s="127"/>
      <c r="M107" s="127"/>
      <c r="N107" s="127"/>
      <c r="O107" s="128" t="s">
        <v>201</v>
      </c>
    </row>
    <row r="108" spans="1:15" s="122" customFormat="1" ht="27.6" customHeight="1" x14ac:dyDescent="0.55000000000000004">
      <c r="A108" s="138"/>
      <c r="B108" s="138" t="s">
        <v>230</v>
      </c>
      <c r="C108" s="125" t="s">
        <v>182</v>
      </c>
      <c r="D108" s="147">
        <v>100</v>
      </c>
      <c r="E108" s="147">
        <v>25</v>
      </c>
      <c r="F108" s="147">
        <v>25</v>
      </c>
      <c r="G108" s="147">
        <v>25</v>
      </c>
      <c r="H108" s="147">
        <v>25</v>
      </c>
      <c r="I108" s="127"/>
      <c r="J108" s="127"/>
      <c r="K108" s="127"/>
      <c r="L108" s="127"/>
      <c r="M108" s="127"/>
      <c r="N108" s="127"/>
      <c r="O108" s="128" t="s">
        <v>231</v>
      </c>
    </row>
    <row r="109" spans="1:15" s="122" customFormat="1" ht="27.6" customHeight="1" x14ac:dyDescent="0.55000000000000004">
      <c r="A109" s="138"/>
      <c r="B109" s="123" t="s">
        <v>232</v>
      </c>
      <c r="C109" s="125"/>
      <c r="D109" s="147"/>
      <c r="E109" s="147"/>
      <c r="F109" s="147"/>
      <c r="G109" s="147"/>
      <c r="H109" s="147"/>
      <c r="I109" s="127"/>
      <c r="J109" s="127"/>
      <c r="K109" s="127"/>
      <c r="L109" s="127"/>
      <c r="M109" s="127"/>
      <c r="N109" s="127"/>
      <c r="O109" s="128"/>
    </row>
    <row r="110" spans="1:15" s="122" customFormat="1" ht="27.6" customHeight="1" x14ac:dyDescent="0.55000000000000004">
      <c r="A110" s="138"/>
      <c r="B110" s="138" t="s">
        <v>233</v>
      </c>
      <c r="C110" s="125" t="s">
        <v>234</v>
      </c>
      <c r="D110" s="147">
        <v>2400</v>
      </c>
      <c r="E110" s="147">
        <v>100</v>
      </c>
      <c r="F110" s="147">
        <v>2100</v>
      </c>
      <c r="G110" s="147">
        <v>100</v>
      </c>
      <c r="H110" s="147">
        <v>100</v>
      </c>
      <c r="I110" s="127"/>
      <c r="J110" s="127"/>
      <c r="K110" s="127"/>
      <c r="L110" s="127"/>
      <c r="M110" s="127"/>
      <c r="N110" s="127"/>
      <c r="O110" s="128"/>
    </row>
    <row r="111" spans="1:15" s="122" customFormat="1" ht="27.6" customHeight="1" x14ac:dyDescent="0.55000000000000004">
      <c r="A111" s="138"/>
      <c r="B111" s="138" t="s">
        <v>235</v>
      </c>
      <c r="C111" s="125" t="s">
        <v>234</v>
      </c>
      <c r="D111" s="147">
        <v>2000</v>
      </c>
      <c r="E111" s="147">
        <v>0</v>
      </c>
      <c r="F111" s="147">
        <v>2000</v>
      </c>
      <c r="G111" s="147">
        <v>0</v>
      </c>
      <c r="H111" s="147">
        <v>0</v>
      </c>
      <c r="I111" s="127"/>
      <c r="J111" s="127"/>
      <c r="K111" s="127"/>
      <c r="L111" s="127"/>
      <c r="M111" s="127"/>
      <c r="N111" s="127"/>
      <c r="O111" s="128"/>
    </row>
    <row r="112" spans="1:15" s="122" customFormat="1" ht="27.6" customHeight="1" x14ac:dyDescent="0.55000000000000004">
      <c r="A112" s="138"/>
      <c r="B112" s="138" t="s">
        <v>236</v>
      </c>
      <c r="C112" s="125" t="s">
        <v>234</v>
      </c>
      <c r="D112" s="147">
        <v>400</v>
      </c>
      <c r="E112" s="147">
        <v>100</v>
      </c>
      <c r="F112" s="147">
        <v>100</v>
      </c>
      <c r="G112" s="147">
        <v>100</v>
      </c>
      <c r="H112" s="147">
        <v>100</v>
      </c>
      <c r="I112" s="127"/>
      <c r="J112" s="127"/>
      <c r="K112" s="127"/>
      <c r="L112" s="127"/>
      <c r="M112" s="127"/>
      <c r="N112" s="127"/>
      <c r="O112" s="128"/>
    </row>
    <row r="113" spans="1:18" s="122" customFormat="1" ht="27.6" customHeight="1" x14ac:dyDescent="0.55000000000000004">
      <c r="A113" s="138"/>
      <c r="B113" s="138" t="s">
        <v>237</v>
      </c>
      <c r="C113" s="125" t="s">
        <v>216</v>
      </c>
      <c r="D113" s="171">
        <v>19</v>
      </c>
      <c r="E113" s="171">
        <v>5</v>
      </c>
      <c r="F113" s="171">
        <v>5</v>
      </c>
      <c r="G113" s="171">
        <v>6</v>
      </c>
      <c r="H113" s="171">
        <v>3</v>
      </c>
      <c r="I113" s="127"/>
      <c r="J113" s="127"/>
      <c r="K113" s="127"/>
      <c r="L113" s="127"/>
      <c r="M113" s="127"/>
      <c r="N113" s="127"/>
      <c r="O113" s="128"/>
      <c r="P113" s="185" t="s">
        <v>238</v>
      </c>
      <c r="Q113" s="185"/>
      <c r="R113" s="185"/>
    </row>
    <row r="114" spans="1:18" s="122" customFormat="1" ht="27.6" customHeight="1" x14ac:dyDescent="0.55000000000000004">
      <c r="A114" s="138"/>
      <c r="B114" s="123" t="s">
        <v>239</v>
      </c>
      <c r="C114" s="125"/>
      <c r="D114" s="171"/>
      <c r="E114" s="171"/>
      <c r="F114" s="171"/>
      <c r="G114" s="171"/>
      <c r="H114" s="171"/>
      <c r="I114" s="127"/>
      <c r="J114" s="127"/>
      <c r="K114" s="127"/>
      <c r="L114" s="127"/>
      <c r="M114" s="127"/>
      <c r="N114" s="127"/>
      <c r="O114" s="128"/>
    </row>
    <row r="115" spans="1:18" s="122" customFormat="1" ht="57.75" customHeight="1" x14ac:dyDescent="0.55000000000000004">
      <c r="A115" s="138"/>
      <c r="B115" s="138" t="s">
        <v>240</v>
      </c>
      <c r="C115" s="125" t="s">
        <v>241</v>
      </c>
      <c r="D115" s="171">
        <v>2</v>
      </c>
      <c r="E115" s="171">
        <v>1</v>
      </c>
      <c r="F115" s="171">
        <v>1</v>
      </c>
      <c r="G115" s="171">
        <v>0</v>
      </c>
      <c r="H115" s="171">
        <v>0</v>
      </c>
      <c r="I115" s="127"/>
      <c r="J115" s="127"/>
      <c r="K115" s="127"/>
      <c r="L115" s="127"/>
      <c r="M115" s="127"/>
      <c r="N115" s="127"/>
      <c r="O115" s="128"/>
    </row>
    <row r="116" spans="1:18" s="122" customFormat="1" ht="27.6" customHeight="1" x14ac:dyDescent="0.55000000000000004">
      <c r="A116" s="138"/>
      <c r="B116" s="138" t="s">
        <v>242</v>
      </c>
      <c r="C116" s="125" t="s">
        <v>243</v>
      </c>
      <c r="D116" s="171">
        <v>260</v>
      </c>
      <c r="E116" s="171">
        <v>65</v>
      </c>
      <c r="F116" s="171">
        <v>65</v>
      </c>
      <c r="G116" s="171">
        <v>65</v>
      </c>
      <c r="H116" s="171">
        <v>65</v>
      </c>
      <c r="I116" s="127"/>
      <c r="J116" s="127"/>
      <c r="K116" s="127"/>
      <c r="L116" s="127"/>
      <c r="M116" s="127"/>
      <c r="N116" s="127"/>
      <c r="O116" s="128" t="s">
        <v>199</v>
      </c>
    </row>
    <row r="117" spans="1:18" s="122" customFormat="1" ht="27.6" customHeight="1" x14ac:dyDescent="0.55000000000000004">
      <c r="A117" s="138"/>
      <c r="B117" s="138"/>
      <c r="C117" s="125" t="s">
        <v>234</v>
      </c>
      <c r="D117" s="171">
        <v>3400</v>
      </c>
      <c r="E117" s="171">
        <v>700</v>
      </c>
      <c r="F117" s="171">
        <v>600</v>
      </c>
      <c r="G117" s="171">
        <v>400</v>
      </c>
      <c r="H117" s="171">
        <v>1700</v>
      </c>
      <c r="I117" s="127"/>
      <c r="J117" s="127"/>
      <c r="K117" s="127"/>
      <c r="L117" s="127"/>
      <c r="M117" s="127"/>
      <c r="N117" s="127"/>
      <c r="O117" s="128"/>
    </row>
    <row r="118" spans="1:18" s="122" customFormat="1" ht="27.6" customHeight="1" x14ac:dyDescent="0.55000000000000004">
      <c r="A118" s="138"/>
      <c r="B118" s="138" t="s">
        <v>244</v>
      </c>
      <c r="C118" s="125" t="s">
        <v>245</v>
      </c>
      <c r="D118" s="171">
        <v>788</v>
      </c>
      <c r="E118" s="171">
        <v>195</v>
      </c>
      <c r="F118" s="171">
        <v>201</v>
      </c>
      <c r="G118" s="171">
        <v>198</v>
      </c>
      <c r="H118" s="171">
        <v>194</v>
      </c>
      <c r="I118" s="127"/>
      <c r="J118" s="127"/>
      <c r="K118" s="127"/>
      <c r="L118" s="127"/>
      <c r="M118" s="127"/>
      <c r="N118" s="127"/>
      <c r="O118" s="128"/>
    </row>
    <row r="119" spans="1:18" s="122" customFormat="1" ht="27.6" customHeight="1" x14ac:dyDescent="0.55000000000000004">
      <c r="A119" s="138"/>
      <c r="B119" s="138" t="s">
        <v>246</v>
      </c>
      <c r="C119" s="125" t="s">
        <v>106</v>
      </c>
      <c r="D119" s="171">
        <v>7</v>
      </c>
      <c r="E119" s="171">
        <v>2</v>
      </c>
      <c r="F119" s="171">
        <v>2</v>
      </c>
      <c r="G119" s="171">
        <v>2</v>
      </c>
      <c r="H119" s="171">
        <v>1</v>
      </c>
      <c r="I119" s="127"/>
      <c r="J119" s="127"/>
      <c r="K119" s="127"/>
      <c r="L119" s="127"/>
      <c r="M119" s="127"/>
      <c r="N119" s="127"/>
      <c r="O119" s="128"/>
    </row>
    <row r="120" spans="1:18" s="122" customFormat="1" ht="27.6" customHeight="1" x14ac:dyDescent="0.55000000000000004">
      <c r="A120" s="138"/>
      <c r="B120" s="138" t="s">
        <v>247</v>
      </c>
      <c r="C120" s="125" t="s">
        <v>106</v>
      </c>
      <c r="D120" s="171">
        <v>20</v>
      </c>
      <c r="E120" s="171">
        <v>5</v>
      </c>
      <c r="F120" s="171">
        <v>5</v>
      </c>
      <c r="G120" s="171">
        <v>5</v>
      </c>
      <c r="H120" s="171">
        <v>5</v>
      </c>
      <c r="I120" s="127"/>
      <c r="J120" s="127"/>
      <c r="K120" s="127"/>
      <c r="L120" s="127"/>
      <c r="M120" s="127"/>
      <c r="N120" s="127"/>
      <c r="O120" s="128"/>
    </row>
    <row r="121" spans="1:18" s="122" customFormat="1" ht="27.6" customHeight="1" x14ac:dyDescent="0.55000000000000004">
      <c r="A121" s="138"/>
      <c r="B121" s="138" t="s">
        <v>248</v>
      </c>
      <c r="C121" s="125" t="s">
        <v>106</v>
      </c>
      <c r="D121" s="171">
        <v>761</v>
      </c>
      <c r="E121" s="171">
        <v>188</v>
      </c>
      <c r="F121" s="171">
        <v>194</v>
      </c>
      <c r="G121" s="171">
        <v>191</v>
      </c>
      <c r="H121" s="171">
        <v>188</v>
      </c>
      <c r="I121" s="127"/>
      <c r="J121" s="127"/>
      <c r="K121" s="127"/>
      <c r="L121" s="127"/>
      <c r="M121" s="127"/>
      <c r="N121" s="127"/>
      <c r="O121" s="128"/>
    </row>
    <row r="122" spans="1:18" s="122" customFormat="1" ht="27.6" customHeight="1" x14ac:dyDescent="0.55000000000000004">
      <c r="A122" s="138"/>
      <c r="B122" s="123" t="s">
        <v>249</v>
      </c>
      <c r="C122" s="125" t="s">
        <v>106</v>
      </c>
      <c r="D122" s="171">
        <v>7</v>
      </c>
      <c r="E122" s="171">
        <v>0</v>
      </c>
      <c r="F122" s="171">
        <v>5</v>
      </c>
      <c r="G122" s="171">
        <v>0</v>
      </c>
      <c r="H122" s="171">
        <v>2</v>
      </c>
      <c r="I122" s="127"/>
      <c r="J122" s="127"/>
      <c r="K122" s="127"/>
      <c r="L122" s="127"/>
      <c r="M122" s="127"/>
      <c r="N122" s="127"/>
      <c r="O122" s="128"/>
    </row>
    <row r="123" spans="1:18" s="122" customFormat="1" ht="27.6" customHeight="1" x14ac:dyDescent="0.55000000000000004">
      <c r="A123" s="138"/>
      <c r="B123" s="138" t="s">
        <v>250</v>
      </c>
      <c r="C123" s="125" t="s">
        <v>106</v>
      </c>
      <c r="D123" s="147">
        <v>1</v>
      </c>
      <c r="E123" s="171">
        <v>0</v>
      </c>
      <c r="F123" s="147">
        <v>0</v>
      </c>
      <c r="G123" s="171">
        <v>0</v>
      </c>
      <c r="H123" s="147">
        <v>1</v>
      </c>
      <c r="I123" s="127"/>
      <c r="J123" s="127"/>
      <c r="K123" s="127"/>
      <c r="L123" s="127"/>
      <c r="M123" s="127"/>
      <c r="N123" s="127"/>
      <c r="O123" s="128" t="s">
        <v>251</v>
      </c>
    </row>
    <row r="124" spans="1:18" s="122" customFormat="1" ht="27.6" customHeight="1" x14ac:dyDescent="0.55000000000000004">
      <c r="A124" s="138"/>
      <c r="B124" s="138" t="s">
        <v>252</v>
      </c>
      <c r="C124" s="125" t="s">
        <v>106</v>
      </c>
      <c r="D124" s="147">
        <v>1</v>
      </c>
      <c r="E124" s="171">
        <v>0</v>
      </c>
      <c r="F124" s="171">
        <v>0</v>
      </c>
      <c r="G124" s="171">
        <v>0</v>
      </c>
      <c r="H124" s="147">
        <v>1</v>
      </c>
      <c r="I124" s="127"/>
      <c r="J124" s="127"/>
      <c r="K124" s="127"/>
      <c r="L124" s="127"/>
      <c r="M124" s="127"/>
      <c r="N124" s="127"/>
      <c r="O124" s="128" t="s">
        <v>253</v>
      </c>
    </row>
    <row r="125" spans="1:18" s="122" customFormat="1" ht="27.6" customHeight="1" x14ac:dyDescent="0.55000000000000004">
      <c r="A125" s="138"/>
      <c r="B125" s="138" t="s">
        <v>254</v>
      </c>
      <c r="C125" s="125" t="s">
        <v>216</v>
      </c>
      <c r="D125" s="186">
        <v>5</v>
      </c>
      <c r="E125" s="186">
        <v>0</v>
      </c>
      <c r="F125" s="186">
        <v>5</v>
      </c>
      <c r="G125" s="186">
        <v>0</v>
      </c>
      <c r="H125" s="186">
        <v>0</v>
      </c>
      <c r="I125" s="127"/>
      <c r="J125" s="127"/>
      <c r="K125" s="127"/>
      <c r="L125" s="127"/>
      <c r="M125" s="127"/>
      <c r="N125" s="127"/>
      <c r="O125" s="128" t="s">
        <v>251</v>
      </c>
    </row>
    <row r="126" spans="1:18" s="158" customFormat="1" ht="54.75" customHeight="1" x14ac:dyDescent="0.2">
      <c r="A126" s="138"/>
      <c r="B126" s="140" t="s">
        <v>255</v>
      </c>
      <c r="C126" s="187" t="s">
        <v>234</v>
      </c>
      <c r="D126" s="188">
        <v>292</v>
      </c>
      <c r="E126" s="188">
        <v>80</v>
      </c>
      <c r="F126" s="188">
        <v>66</v>
      </c>
      <c r="G126" s="188">
        <v>80</v>
      </c>
      <c r="H126" s="188">
        <v>66</v>
      </c>
      <c r="I126" s="144"/>
      <c r="J126" s="182">
        <v>292000</v>
      </c>
      <c r="K126" s="182"/>
      <c r="L126" s="182"/>
      <c r="M126" s="182"/>
      <c r="N126" s="182">
        <v>292000</v>
      </c>
      <c r="O126" s="128" t="s">
        <v>3</v>
      </c>
    </row>
    <row r="127" spans="1:18" s="122" customFormat="1" ht="27.6" customHeight="1" x14ac:dyDescent="0.55000000000000004">
      <c r="A127" s="138"/>
      <c r="B127" s="138" t="s">
        <v>256</v>
      </c>
      <c r="C127" s="125" t="s">
        <v>234</v>
      </c>
      <c r="D127" s="147">
        <v>292</v>
      </c>
      <c r="E127" s="147">
        <v>80</v>
      </c>
      <c r="F127" s="147">
        <v>66</v>
      </c>
      <c r="G127" s="147">
        <v>80</v>
      </c>
      <c r="H127" s="147">
        <v>66</v>
      </c>
      <c r="I127" s="127"/>
      <c r="J127" s="127"/>
      <c r="K127" s="127"/>
      <c r="L127" s="127"/>
      <c r="M127" s="127"/>
      <c r="N127" s="127"/>
      <c r="O127" s="128" t="s">
        <v>199</v>
      </c>
      <c r="P127" s="189"/>
      <c r="Q127" s="190"/>
    </row>
    <row r="128" spans="1:18" s="122" customFormat="1" ht="27.6" customHeight="1" x14ac:dyDescent="0.55000000000000004">
      <c r="A128" s="138"/>
      <c r="B128" s="123" t="s">
        <v>257</v>
      </c>
      <c r="C128" s="125"/>
      <c r="D128" s="147"/>
      <c r="E128" s="147"/>
      <c r="F128" s="147"/>
      <c r="G128" s="147"/>
      <c r="H128" s="147"/>
      <c r="I128" s="191"/>
      <c r="J128" s="180">
        <v>181900</v>
      </c>
      <c r="K128" s="180"/>
      <c r="L128" s="180"/>
      <c r="M128" s="180">
        <v>64700</v>
      </c>
      <c r="N128" s="180">
        <v>246600</v>
      </c>
      <c r="O128" s="128" t="s">
        <v>3</v>
      </c>
    </row>
    <row r="129" spans="1:16" s="122" customFormat="1" ht="56.25" customHeight="1" x14ac:dyDescent="0.55000000000000004">
      <c r="A129" s="138"/>
      <c r="B129" s="123" t="s">
        <v>258</v>
      </c>
      <c r="C129" s="125" t="s">
        <v>106</v>
      </c>
      <c r="D129" s="147">
        <v>37</v>
      </c>
      <c r="E129" s="147">
        <v>6</v>
      </c>
      <c r="F129" s="147">
        <v>13</v>
      </c>
      <c r="G129" s="147">
        <v>9</v>
      </c>
      <c r="H129" s="147">
        <v>9</v>
      </c>
      <c r="I129" s="127"/>
      <c r="J129" s="127"/>
      <c r="K129" s="127"/>
      <c r="L129" s="127"/>
      <c r="M129" s="127"/>
      <c r="N129" s="127"/>
      <c r="O129" s="128"/>
    </row>
    <row r="130" spans="1:16" s="122" customFormat="1" ht="27.6" customHeight="1" x14ac:dyDescent="0.55000000000000004">
      <c r="A130" s="138"/>
      <c r="B130" s="138" t="s">
        <v>259</v>
      </c>
      <c r="C130" s="125" t="s">
        <v>106</v>
      </c>
      <c r="D130" s="171">
        <v>3</v>
      </c>
      <c r="E130" s="171">
        <v>1</v>
      </c>
      <c r="F130" s="171">
        <v>2</v>
      </c>
      <c r="G130" s="171">
        <v>0</v>
      </c>
      <c r="H130" s="171">
        <v>0</v>
      </c>
      <c r="I130" s="127"/>
      <c r="J130" s="127"/>
      <c r="K130" s="127"/>
      <c r="L130" s="127"/>
      <c r="M130" s="127"/>
      <c r="N130" s="127"/>
      <c r="O130" s="128"/>
    </row>
    <row r="131" spans="1:16" s="122" customFormat="1" ht="27.6" customHeight="1" x14ac:dyDescent="0.55000000000000004">
      <c r="A131" s="138"/>
      <c r="B131" s="138" t="s">
        <v>260</v>
      </c>
      <c r="C131" s="125" t="s">
        <v>106</v>
      </c>
      <c r="D131" s="171">
        <v>15</v>
      </c>
      <c r="E131" s="171">
        <v>2</v>
      </c>
      <c r="F131" s="171">
        <v>4</v>
      </c>
      <c r="G131" s="171">
        <v>5</v>
      </c>
      <c r="H131" s="171">
        <v>4</v>
      </c>
      <c r="I131" s="127"/>
      <c r="J131" s="127"/>
      <c r="K131" s="127"/>
      <c r="L131" s="127"/>
      <c r="M131" s="127"/>
      <c r="N131" s="127"/>
      <c r="O131" s="128"/>
    </row>
    <row r="132" spans="1:16" s="122" customFormat="1" ht="27.6" customHeight="1" x14ac:dyDescent="0.55000000000000004">
      <c r="A132" s="138"/>
      <c r="B132" s="138" t="s">
        <v>261</v>
      </c>
      <c r="C132" s="125" t="s">
        <v>106</v>
      </c>
      <c r="D132" s="171">
        <v>19</v>
      </c>
      <c r="E132" s="171">
        <v>3</v>
      </c>
      <c r="F132" s="171">
        <v>7</v>
      </c>
      <c r="G132" s="171">
        <v>4</v>
      </c>
      <c r="H132" s="171">
        <v>5</v>
      </c>
      <c r="I132" s="127"/>
      <c r="J132" s="127"/>
      <c r="K132" s="127"/>
      <c r="L132" s="127"/>
      <c r="M132" s="127"/>
      <c r="N132" s="127"/>
      <c r="O132" s="128"/>
    </row>
    <row r="133" spans="1:16" s="122" customFormat="1" ht="27.6" customHeight="1" x14ac:dyDescent="0.55000000000000004">
      <c r="A133" s="138"/>
      <c r="B133" s="123" t="s">
        <v>262</v>
      </c>
      <c r="C133" s="125" t="s">
        <v>106</v>
      </c>
      <c r="D133" s="171">
        <v>1</v>
      </c>
      <c r="E133" s="171">
        <v>0</v>
      </c>
      <c r="F133" s="171">
        <v>0</v>
      </c>
      <c r="G133" s="171">
        <v>1</v>
      </c>
      <c r="H133" s="171">
        <v>0</v>
      </c>
      <c r="I133" s="127"/>
      <c r="J133" s="127"/>
      <c r="K133" s="127"/>
      <c r="L133" s="127"/>
      <c r="M133" s="127"/>
      <c r="N133" s="127"/>
      <c r="O133" s="128" t="s">
        <v>253</v>
      </c>
      <c r="P133" s="158" t="s">
        <v>263</v>
      </c>
    </row>
    <row r="134" spans="1:16" s="122" customFormat="1" ht="27.6" customHeight="1" x14ac:dyDescent="0.55000000000000004">
      <c r="A134" s="138"/>
      <c r="B134" s="123" t="s">
        <v>264</v>
      </c>
      <c r="C134" s="125"/>
      <c r="D134" s="171"/>
      <c r="E134" s="171"/>
      <c r="F134" s="171"/>
      <c r="G134" s="171"/>
      <c r="H134" s="171"/>
      <c r="I134" s="127"/>
      <c r="J134" s="127"/>
      <c r="K134" s="127"/>
      <c r="L134" s="127"/>
      <c r="M134" s="127"/>
      <c r="N134" s="127"/>
      <c r="O134" s="127" t="s">
        <v>253</v>
      </c>
    </row>
    <row r="135" spans="1:16" s="122" customFormat="1" ht="27.6" customHeight="1" x14ac:dyDescent="0.55000000000000004">
      <c r="A135" s="138"/>
      <c r="B135" s="123" t="s">
        <v>265</v>
      </c>
      <c r="C135" s="125" t="s">
        <v>106</v>
      </c>
      <c r="D135" s="171">
        <v>3</v>
      </c>
      <c r="E135" s="171">
        <v>0</v>
      </c>
      <c r="F135" s="171">
        <v>1</v>
      </c>
      <c r="G135" s="171">
        <v>1</v>
      </c>
      <c r="H135" s="171">
        <v>1</v>
      </c>
      <c r="I135" s="127"/>
      <c r="J135" s="127"/>
      <c r="K135" s="127"/>
      <c r="L135" s="127"/>
      <c r="M135" s="127"/>
      <c r="N135" s="127"/>
      <c r="O135" s="128"/>
    </row>
    <row r="136" spans="1:16" s="122" customFormat="1" ht="27.6" customHeight="1" x14ac:dyDescent="0.55000000000000004">
      <c r="A136" s="138"/>
      <c r="B136" s="172" t="s">
        <v>266</v>
      </c>
      <c r="C136" s="192" t="s">
        <v>267</v>
      </c>
      <c r="D136" s="171">
        <v>2</v>
      </c>
      <c r="E136" s="171">
        <v>0</v>
      </c>
      <c r="F136" s="171">
        <v>0</v>
      </c>
      <c r="G136" s="193">
        <v>1</v>
      </c>
      <c r="H136" s="193">
        <v>1</v>
      </c>
      <c r="I136" s="127"/>
      <c r="J136" s="127"/>
      <c r="K136" s="127"/>
      <c r="L136" s="127"/>
      <c r="M136" s="127"/>
      <c r="N136" s="127"/>
      <c r="O136" s="194"/>
      <c r="P136" s="158" t="s">
        <v>268</v>
      </c>
    </row>
    <row r="137" spans="1:16" s="122" customFormat="1" ht="27.6" customHeight="1" thickBot="1" x14ac:dyDescent="0.6">
      <c r="A137" s="195"/>
      <c r="B137" s="196"/>
      <c r="C137" s="197"/>
      <c r="D137" s="198"/>
      <c r="E137" s="198"/>
      <c r="F137" s="198"/>
      <c r="G137" s="199"/>
      <c r="H137" s="199"/>
      <c r="I137" s="200"/>
      <c r="J137" s="200"/>
      <c r="K137" s="200"/>
      <c r="L137" s="200"/>
      <c r="M137" s="200"/>
      <c r="N137" s="200"/>
      <c r="O137" s="201"/>
    </row>
    <row r="138" spans="1:16" s="205" customFormat="1" ht="27.6" customHeight="1" thickTop="1" thickBot="1" x14ac:dyDescent="0.6">
      <c r="A138" s="202" t="s">
        <v>269</v>
      </c>
      <c r="B138" s="453" t="s">
        <v>270</v>
      </c>
      <c r="C138" s="453"/>
      <c r="D138" s="453"/>
      <c r="E138" s="453"/>
      <c r="F138" s="453"/>
      <c r="G138" s="453"/>
      <c r="H138" s="453"/>
      <c r="I138" s="203">
        <f>SUM(I140)</f>
        <v>327500</v>
      </c>
      <c r="J138" s="203">
        <f t="shared" ref="J138:M138" si="3">SUM(J140)</f>
        <v>1377400</v>
      </c>
      <c r="K138" s="203">
        <f t="shared" si="3"/>
        <v>133500</v>
      </c>
      <c r="L138" s="203">
        <f t="shared" si="3"/>
        <v>0</v>
      </c>
      <c r="M138" s="203">
        <f t="shared" si="3"/>
        <v>0</v>
      </c>
      <c r="N138" s="203">
        <f>SUM(I138:M138)</f>
        <v>1838400</v>
      </c>
      <c r="O138" s="204"/>
    </row>
    <row r="139" spans="1:16" s="122" customFormat="1" ht="27.6" customHeight="1" thickTop="1" x14ac:dyDescent="0.55000000000000004">
      <c r="A139" s="206"/>
      <c r="B139" s="207" t="s">
        <v>271</v>
      </c>
      <c r="C139" s="208"/>
      <c r="D139" s="208"/>
      <c r="E139" s="208"/>
      <c r="F139" s="208"/>
      <c r="G139" s="208"/>
      <c r="H139" s="208"/>
      <c r="I139" s="209"/>
      <c r="J139" s="209"/>
      <c r="K139" s="209"/>
      <c r="L139" s="209"/>
      <c r="M139" s="209"/>
      <c r="N139" s="209"/>
      <c r="O139" s="210"/>
    </row>
    <row r="140" spans="1:16" s="166" customFormat="1" ht="27.6" customHeight="1" x14ac:dyDescent="0.55000000000000004">
      <c r="A140" s="159" t="s">
        <v>272</v>
      </c>
      <c r="B140" s="160" t="s">
        <v>273</v>
      </c>
      <c r="C140" s="161"/>
      <c r="D140" s="211"/>
      <c r="E140" s="211"/>
      <c r="F140" s="211"/>
      <c r="G140" s="211"/>
      <c r="H140" s="211"/>
      <c r="I140" s="212">
        <f>SUM(I141:I142)</f>
        <v>327500</v>
      </c>
      <c r="J140" s="212">
        <f t="shared" ref="J140:M140" si="4">SUM(J141:J142)</f>
        <v>1377400</v>
      </c>
      <c r="K140" s="212">
        <f t="shared" si="4"/>
        <v>133500</v>
      </c>
      <c r="L140" s="212">
        <f t="shared" si="4"/>
        <v>0</v>
      </c>
      <c r="M140" s="212">
        <f t="shared" si="4"/>
        <v>0</v>
      </c>
      <c r="N140" s="213">
        <f>SUM(I140:M140)</f>
        <v>1838400</v>
      </c>
      <c r="O140" s="191"/>
      <c r="P140" s="214" t="s">
        <v>274</v>
      </c>
    </row>
    <row r="141" spans="1:16" s="122" customFormat="1" ht="27.6" customHeight="1" x14ac:dyDescent="0.55000000000000004">
      <c r="A141" s="159"/>
      <c r="B141" s="167"/>
      <c r="C141" s="125"/>
      <c r="D141" s="215"/>
      <c r="E141" s="215"/>
      <c r="F141" s="215"/>
      <c r="G141" s="215"/>
      <c r="H141" s="215"/>
      <c r="I141" s="181">
        <v>327500</v>
      </c>
      <c r="J141" s="181">
        <v>1377400</v>
      </c>
      <c r="K141" s="181">
        <v>0</v>
      </c>
      <c r="L141" s="181">
        <v>0</v>
      </c>
      <c r="M141" s="181">
        <v>0</v>
      </c>
      <c r="N141" s="181">
        <v>1704900</v>
      </c>
      <c r="O141" s="128" t="s">
        <v>275</v>
      </c>
      <c r="P141" s="185"/>
    </row>
    <row r="142" spans="1:16" s="122" customFormat="1" ht="27.6" customHeight="1" x14ac:dyDescent="0.55000000000000004">
      <c r="A142" s="159"/>
      <c r="B142" s="123" t="s">
        <v>276</v>
      </c>
      <c r="C142" s="170"/>
      <c r="D142" s="215"/>
      <c r="E142" s="215"/>
      <c r="F142" s="215"/>
      <c r="G142" s="215"/>
      <c r="H142" s="215"/>
      <c r="I142" s="181">
        <v>0</v>
      </c>
      <c r="J142" s="181">
        <v>0</v>
      </c>
      <c r="K142" s="181">
        <v>133500</v>
      </c>
      <c r="L142" s="181">
        <v>0</v>
      </c>
      <c r="M142" s="181">
        <v>0</v>
      </c>
      <c r="N142" s="181">
        <v>133500</v>
      </c>
      <c r="O142" s="128" t="s">
        <v>6</v>
      </c>
      <c r="P142" s="185"/>
    </row>
    <row r="143" spans="1:16" s="122" customFormat="1" ht="27.6" customHeight="1" x14ac:dyDescent="0.55000000000000004">
      <c r="A143" s="138"/>
      <c r="B143" s="138" t="s">
        <v>277</v>
      </c>
      <c r="C143" s="125" t="s">
        <v>278</v>
      </c>
      <c r="D143" s="216">
        <v>26</v>
      </c>
      <c r="E143" s="216">
        <v>5</v>
      </c>
      <c r="F143" s="216">
        <v>7</v>
      </c>
      <c r="G143" s="216">
        <v>6</v>
      </c>
      <c r="H143" s="216">
        <v>8</v>
      </c>
      <c r="I143" s="127"/>
      <c r="J143" s="127"/>
      <c r="K143" s="127"/>
      <c r="L143" s="127"/>
      <c r="M143" s="127"/>
      <c r="N143" s="181"/>
      <c r="O143" s="128"/>
    </row>
    <row r="144" spans="1:16" s="122" customFormat="1" ht="27.6" customHeight="1" x14ac:dyDescent="0.55000000000000004">
      <c r="A144" s="138"/>
      <c r="B144" s="138" t="s">
        <v>279</v>
      </c>
      <c r="C144" s="125" t="s">
        <v>280</v>
      </c>
      <c r="D144" s="215">
        <v>12</v>
      </c>
      <c r="E144" s="216">
        <v>0</v>
      </c>
      <c r="F144" s="215">
        <v>6</v>
      </c>
      <c r="G144" s="216">
        <v>0</v>
      </c>
      <c r="H144" s="215">
        <v>6</v>
      </c>
      <c r="I144" s="127"/>
      <c r="J144" s="127"/>
      <c r="K144" s="127"/>
      <c r="L144" s="127"/>
      <c r="M144" s="127"/>
      <c r="N144" s="127"/>
      <c r="O144" s="128" t="s">
        <v>281</v>
      </c>
    </row>
    <row r="145" spans="1:17" s="122" customFormat="1" ht="44.25" customHeight="1" x14ac:dyDescent="0.55000000000000004">
      <c r="A145" s="138"/>
      <c r="B145" s="138" t="s">
        <v>282</v>
      </c>
      <c r="C145" s="125" t="s">
        <v>165</v>
      </c>
      <c r="D145" s="216">
        <v>90</v>
      </c>
      <c r="E145" s="216">
        <v>0</v>
      </c>
      <c r="F145" s="216">
        <v>45</v>
      </c>
      <c r="G145" s="216">
        <v>0</v>
      </c>
      <c r="H145" s="216">
        <v>90</v>
      </c>
      <c r="I145" s="217"/>
      <c r="J145" s="217"/>
      <c r="K145" s="127"/>
      <c r="L145" s="127"/>
      <c r="M145" s="127"/>
      <c r="N145" s="127"/>
      <c r="O145" s="128" t="s">
        <v>283</v>
      </c>
    </row>
    <row r="146" spans="1:17" s="122" customFormat="1" ht="27.6" customHeight="1" x14ac:dyDescent="0.55000000000000004">
      <c r="A146" s="123"/>
      <c r="B146" s="218" t="s">
        <v>284</v>
      </c>
      <c r="C146" s="125" t="s">
        <v>165</v>
      </c>
      <c r="D146" s="216">
        <v>100</v>
      </c>
      <c r="E146" s="216">
        <v>0</v>
      </c>
      <c r="F146" s="216">
        <v>0</v>
      </c>
      <c r="G146" s="216">
        <v>0</v>
      </c>
      <c r="H146" s="216">
        <v>100</v>
      </c>
      <c r="I146" s="217"/>
      <c r="J146" s="217"/>
      <c r="K146" s="127"/>
      <c r="L146" s="127"/>
      <c r="M146" s="127"/>
      <c r="N146" s="127"/>
      <c r="O146" s="128" t="s">
        <v>285</v>
      </c>
      <c r="P146" s="185" t="s">
        <v>286</v>
      </c>
      <c r="Q146" s="185"/>
    </row>
    <row r="147" spans="1:17" s="122" customFormat="1" ht="48" customHeight="1" x14ac:dyDescent="0.55000000000000004">
      <c r="A147" s="123"/>
      <c r="B147" s="219" t="s">
        <v>287</v>
      </c>
      <c r="C147" s="125" t="s">
        <v>165</v>
      </c>
      <c r="D147" s="216">
        <v>100</v>
      </c>
      <c r="E147" s="216">
        <v>0</v>
      </c>
      <c r="F147" s="216">
        <v>0</v>
      </c>
      <c r="G147" s="216">
        <v>0</v>
      </c>
      <c r="H147" s="216">
        <v>100</v>
      </c>
      <c r="I147" s="217"/>
      <c r="J147" s="217"/>
      <c r="K147" s="127"/>
      <c r="L147" s="127"/>
      <c r="M147" s="127"/>
      <c r="N147" s="127"/>
      <c r="O147" s="172" t="s">
        <v>288</v>
      </c>
      <c r="P147" s="185"/>
      <c r="Q147" s="185"/>
    </row>
    <row r="148" spans="1:17" s="122" customFormat="1" ht="27.6" customHeight="1" x14ac:dyDescent="0.55000000000000004">
      <c r="A148" s="138"/>
      <c r="B148" s="123" t="s">
        <v>289</v>
      </c>
      <c r="C148" s="125"/>
      <c r="D148" s="216"/>
      <c r="E148" s="216"/>
      <c r="F148" s="216"/>
      <c r="G148" s="216"/>
      <c r="H148" s="216"/>
      <c r="I148" s="217"/>
      <c r="J148" s="217"/>
      <c r="K148" s="127"/>
      <c r="L148" s="127"/>
      <c r="M148" s="127"/>
      <c r="N148" s="127"/>
      <c r="O148" s="128" t="s">
        <v>281</v>
      </c>
    </row>
    <row r="149" spans="1:17" s="122" customFormat="1" ht="27.6" customHeight="1" x14ac:dyDescent="0.55000000000000004">
      <c r="A149" s="138"/>
      <c r="B149" s="138" t="s">
        <v>290</v>
      </c>
      <c r="C149" s="125" t="s">
        <v>165</v>
      </c>
      <c r="D149" s="216">
        <v>90</v>
      </c>
      <c r="E149" s="216">
        <v>0</v>
      </c>
      <c r="F149" s="216">
        <v>0</v>
      </c>
      <c r="G149" s="216">
        <v>0</v>
      </c>
      <c r="H149" s="216">
        <v>90</v>
      </c>
      <c r="I149" s="217"/>
      <c r="J149" s="217"/>
      <c r="K149" s="127"/>
      <c r="L149" s="127"/>
      <c r="M149" s="127"/>
      <c r="N149" s="127"/>
      <c r="O149" s="128"/>
    </row>
    <row r="150" spans="1:17" s="122" customFormat="1" ht="27.6" customHeight="1" x14ac:dyDescent="0.55000000000000004">
      <c r="A150" s="138"/>
      <c r="B150" s="138" t="s">
        <v>291</v>
      </c>
      <c r="C150" s="125" t="s">
        <v>165</v>
      </c>
      <c r="D150" s="216">
        <v>10</v>
      </c>
      <c r="E150" s="216">
        <v>0</v>
      </c>
      <c r="F150" s="216">
        <v>0</v>
      </c>
      <c r="G150" s="216">
        <v>0</v>
      </c>
      <c r="H150" s="216">
        <v>10</v>
      </c>
      <c r="I150" s="217"/>
      <c r="J150" s="217"/>
      <c r="K150" s="127"/>
      <c r="L150" s="127"/>
      <c r="M150" s="127"/>
      <c r="N150" s="127"/>
      <c r="O150" s="128"/>
    </row>
    <row r="151" spans="1:17" s="122" customFormat="1" ht="27.6" customHeight="1" x14ac:dyDescent="0.55000000000000004">
      <c r="A151" s="138"/>
      <c r="B151" s="123" t="s">
        <v>292</v>
      </c>
      <c r="C151" s="125"/>
      <c r="D151" s="216"/>
      <c r="E151" s="216"/>
      <c r="F151" s="216"/>
      <c r="G151" s="216"/>
      <c r="H151" s="216"/>
      <c r="I151" s="217"/>
      <c r="J151" s="217"/>
      <c r="K151" s="127"/>
      <c r="L151" s="127"/>
      <c r="M151" s="127"/>
      <c r="N151" s="127"/>
      <c r="O151" s="128"/>
    </row>
    <row r="152" spans="1:17" s="122" customFormat="1" ht="47.25" customHeight="1" x14ac:dyDescent="0.55000000000000004">
      <c r="A152" s="138"/>
      <c r="B152" s="176" t="s">
        <v>293</v>
      </c>
      <c r="C152" s="125" t="s">
        <v>173</v>
      </c>
      <c r="D152" s="220" t="s">
        <v>294</v>
      </c>
      <c r="E152" s="216">
        <v>0</v>
      </c>
      <c r="F152" s="220" t="s">
        <v>294</v>
      </c>
      <c r="G152" s="216">
        <v>0</v>
      </c>
      <c r="H152" s="216">
        <v>0</v>
      </c>
      <c r="I152" s="217"/>
      <c r="J152" s="217"/>
      <c r="K152" s="127"/>
      <c r="L152" s="127"/>
      <c r="M152" s="127"/>
      <c r="N152" s="127"/>
      <c r="O152" s="128" t="s">
        <v>295</v>
      </c>
    </row>
    <row r="153" spans="1:17" s="122" customFormat="1" ht="69" customHeight="1" x14ac:dyDescent="0.55000000000000004">
      <c r="A153" s="138"/>
      <c r="B153" s="176" t="s">
        <v>296</v>
      </c>
      <c r="C153" s="125" t="s">
        <v>165</v>
      </c>
      <c r="D153" s="216">
        <v>100</v>
      </c>
      <c r="E153" s="216">
        <v>0</v>
      </c>
      <c r="F153" s="216">
        <v>0</v>
      </c>
      <c r="G153" s="216">
        <v>0</v>
      </c>
      <c r="H153" s="216">
        <v>100</v>
      </c>
      <c r="I153" s="217"/>
      <c r="J153" s="217"/>
      <c r="K153" s="127"/>
      <c r="L153" s="127"/>
      <c r="M153" s="127"/>
      <c r="N153" s="127"/>
      <c r="O153" s="128" t="s">
        <v>295</v>
      </c>
    </row>
    <row r="154" spans="1:17" s="145" customFormat="1" ht="55.5" customHeight="1" x14ac:dyDescent="0.55000000000000004">
      <c r="A154" s="140"/>
      <c r="B154" s="140" t="s">
        <v>297</v>
      </c>
      <c r="C154" s="141"/>
      <c r="D154" s="221"/>
      <c r="E154" s="221"/>
      <c r="F154" s="221"/>
      <c r="G154" s="221"/>
      <c r="H154" s="221"/>
      <c r="I154" s="222">
        <v>327500</v>
      </c>
      <c r="J154" s="222">
        <v>946300</v>
      </c>
      <c r="K154" s="182"/>
      <c r="L154" s="143"/>
      <c r="M154" s="143"/>
      <c r="N154" s="182">
        <v>1273800</v>
      </c>
      <c r="O154" s="144" t="s">
        <v>3</v>
      </c>
    </row>
    <row r="155" spans="1:17" s="122" customFormat="1" ht="55.5" customHeight="1" x14ac:dyDescent="0.55000000000000004">
      <c r="A155" s="138"/>
      <c r="B155" s="138" t="s">
        <v>298</v>
      </c>
      <c r="C155" s="125" t="s">
        <v>278</v>
      </c>
      <c r="D155" s="216">
        <v>26</v>
      </c>
      <c r="E155" s="216">
        <v>5</v>
      </c>
      <c r="F155" s="216">
        <v>7</v>
      </c>
      <c r="G155" s="216">
        <v>6</v>
      </c>
      <c r="H155" s="216">
        <v>8</v>
      </c>
      <c r="I155" s="217"/>
      <c r="J155" s="217">
        <v>1000000</v>
      </c>
      <c r="K155" s="147"/>
      <c r="L155" s="147"/>
      <c r="M155" s="147"/>
      <c r="N155" s="147">
        <v>1000000</v>
      </c>
      <c r="O155" s="128" t="s">
        <v>190</v>
      </c>
    </row>
    <row r="156" spans="1:17" s="122" customFormat="1" ht="27.6" customHeight="1" x14ac:dyDescent="0.55000000000000004">
      <c r="A156" s="146"/>
      <c r="B156" s="138" t="s">
        <v>299</v>
      </c>
      <c r="C156" s="125" t="s">
        <v>300</v>
      </c>
      <c r="D156" s="216">
        <v>2</v>
      </c>
      <c r="E156" s="216">
        <v>0</v>
      </c>
      <c r="F156" s="216">
        <v>1</v>
      </c>
      <c r="G156" s="216">
        <v>0</v>
      </c>
      <c r="H156" s="216">
        <v>1</v>
      </c>
      <c r="I156" s="217"/>
      <c r="J156" s="217"/>
      <c r="K156" s="127"/>
      <c r="L156" s="127"/>
      <c r="M156" s="127"/>
      <c r="N156" s="127"/>
      <c r="O156" s="128"/>
    </row>
    <row r="157" spans="1:17" s="122" customFormat="1" ht="27.6" customHeight="1" x14ac:dyDescent="0.55000000000000004">
      <c r="A157" s="146"/>
      <c r="B157" s="138" t="s">
        <v>301</v>
      </c>
      <c r="C157" s="125" t="s">
        <v>302</v>
      </c>
      <c r="D157" s="216">
        <v>6</v>
      </c>
      <c r="E157" s="216">
        <v>1</v>
      </c>
      <c r="F157" s="216">
        <v>1</v>
      </c>
      <c r="G157" s="216">
        <v>1</v>
      </c>
      <c r="H157" s="216">
        <v>3</v>
      </c>
      <c r="I157" s="217"/>
      <c r="J157" s="217"/>
      <c r="K157" s="127"/>
      <c r="L157" s="127"/>
      <c r="M157" s="127"/>
      <c r="N157" s="127"/>
      <c r="O157" s="128"/>
    </row>
    <row r="158" spans="1:17" s="122" customFormat="1" ht="27.6" customHeight="1" x14ac:dyDescent="0.55000000000000004">
      <c r="A158" s="138"/>
      <c r="B158" s="138" t="s">
        <v>303</v>
      </c>
      <c r="C158" s="125" t="s">
        <v>216</v>
      </c>
      <c r="D158" s="223">
        <v>12</v>
      </c>
      <c r="E158" s="223">
        <v>3</v>
      </c>
      <c r="F158" s="223">
        <v>3</v>
      </c>
      <c r="G158" s="223">
        <v>3</v>
      </c>
      <c r="H158" s="223">
        <v>3</v>
      </c>
      <c r="I158" s="217"/>
      <c r="J158" s="217"/>
      <c r="K158" s="127"/>
      <c r="L158" s="127"/>
      <c r="M158" s="127"/>
      <c r="N158" s="127"/>
      <c r="O158" s="128"/>
    </row>
    <row r="159" spans="1:17" s="122" customFormat="1" ht="27.6" customHeight="1" x14ac:dyDescent="0.55000000000000004">
      <c r="A159" s="167"/>
      <c r="B159" s="138" t="s">
        <v>304</v>
      </c>
      <c r="C159" s="192" t="s">
        <v>305</v>
      </c>
      <c r="D159" s="223">
        <v>1</v>
      </c>
      <c r="E159" s="223">
        <v>0</v>
      </c>
      <c r="F159" s="223">
        <v>1</v>
      </c>
      <c r="G159" s="223">
        <v>0</v>
      </c>
      <c r="H159" s="223">
        <v>0</v>
      </c>
      <c r="I159" s="217"/>
      <c r="J159" s="217"/>
      <c r="K159" s="127"/>
      <c r="L159" s="127"/>
      <c r="M159" s="127"/>
      <c r="N159" s="127"/>
      <c r="O159" s="128"/>
    </row>
    <row r="160" spans="1:17" s="122" customFormat="1" ht="27.6" customHeight="1" x14ac:dyDescent="0.55000000000000004">
      <c r="A160" s="167"/>
      <c r="B160" s="138" t="s">
        <v>306</v>
      </c>
      <c r="C160" s="192" t="s">
        <v>216</v>
      </c>
      <c r="D160" s="223">
        <v>5</v>
      </c>
      <c r="E160" s="223">
        <v>1</v>
      </c>
      <c r="F160" s="223">
        <v>1</v>
      </c>
      <c r="G160" s="223">
        <v>2</v>
      </c>
      <c r="H160" s="223">
        <v>1</v>
      </c>
      <c r="I160" s="217"/>
      <c r="J160" s="217"/>
      <c r="K160" s="127"/>
      <c r="L160" s="127"/>
      <c r="M160" s="127"/>
      <c r="N160" s="127"/>
      <c r="O160" s="128"/>
    </row>
    <row r="161" spans="1:18" s="122" customFormat="1" ht="27.6" customHeight="1" x14ac:dyDescent="0.55000000000000004">
      <c r="A161" s="138"/>
      <c r="B161" s="138" t="s">
        <v>307</v>
      </c>
      <c r="C161" s="125" t="s">
        <v>192</v>
      </c>
      <c r="D161" s="215">
        <v>810</v>
      </c>
      <c r="E161" s="215">
        <v>163</v>
      </c>
      <c r="F161" s="215">
        <v>257</v>
      </c>
      <c r="G161" s="215">
        <v>163</v>
      </c>
      <c r="H161" s="215">
        <v>227</v>
      </c>
      <c r="I161" s="127"/>
      <c r="J161" s="127"/>
      <c r="K161" s="127"/>
      <c r="L161" s="127"/>
      <c r="M161" s="127"/>
      <c r="N161" s="127"/>
      <c r="O161" s="128"/>
    </row>
    <row r="162" spans="1:18" s="122" customFormat="1" ht="51.75" customHeight="1" x14ac:dyDescent="0.55000000000000004">
      <c r="A162" s="138"/>
      <c r="B162" s="138" t="s">
        <v>308</v>
      </c>
      <c r="C162" s="125" t="s">
        <v>192</v>
      </c>
      <c r="D162" s="224">
        <v>30</v>
      </c>
      <c r="E162" s="224">
        <v>0</v>
      </c>
      <c r="F162" s="224">
        <v>30</v>
      </c>
      <c r="G162" s="224">
        <v>0</v>
      </c>
      <c r="H162" s="224">
        <v>0</v>
      </c>
      <c r="I162" s="127"/>
      <c r="J162" s="127"/>
      <c r="K162" s="127"/>
      <c r="L162" s="127"/>
      <c r="M162" s="127"/>
      <c r="N162" s="127"/>
      <c r="O162" s="128" t="s">
        <v>309</v>
      </c>
    </row>
    <row r="163" spans="1:18" s="122" customFormat="1" ht="27.6" customHeight="1" x14ac:dyDescent="0.55000000000000004">
      <c r="A163" s="138"/>
      <c r="B163" s="138" t="s">
        <v>310</v>
      </c>
      <c r="C163" s="125" t="s">
        <v>192</v>
      </c>
      <c r="D163" s="224">
        <v>30</v>
      </c>
      <c r="E163" s="224">
        <v>0</v>
      </c>
      <c r="F163" s="224">
        <v>15</v>
      </c>
      <c r="G163" s="224">
        <v>0</v>
      </c>
      <c r="H163" s="224">
        <v>15</v>
      </c>
      <c r="I163" s="127"/>
      <c r="J163" s="127"/>
      <c r="K163" s="127"/>
      <c r="L163" s="127"/>
      <c r="M163" s="127"/>
      <c r="N163" s="127"/>
      <c r="O163" s="128" t="s">
        <v>311</v>
      </c>
    </row>
    <row r="164" spans="1:18" s="122" customFormat="1" ht="27.6" customHeight="1" x14ac:dyDescent="0.55000000000000004">
      <c r="A164" s="138"/>
      <c r="B164" s="138" t="s">
        <v>312</v>
      </c>
      <c r="C164" s="125" t="s">
        <v>192</v>
      </c>
      <c r="D164" s="215">
        <v>100</v>
      </c>
      <c r="E164" s="215">
        <v>0</v>
      </c>
      <c r="F164" s="215">
        <v>50</v>
      </c>
      <c r="G164" s="215">
        <v>0</v>
      </c>
      <c r="H164" s="215">
        <v>50</v>
      </c>
      <c r="I164" s="127"/>
      <c r="J164" s="127"/>
      <c r="K164" s="127"/>
      <c r="L164" s="127"/>
      <c r="M164" s="127"/>
      <c r="N164" s="127"/>
      <c r="O164" s="128" t="s">
        <v>313</v>
      </c>
    </row>
    <row r="165" spans="1:18" s="122" customFormat="1" ht="27.6" customHeight="1" x14ac:dyDescent="0.55000000000000004">
      <c r="A165" s="138"/>
      <c r="B165" s="138" t="s">
        <v>314</v>
      </c>
      <c r="C165" s="125" t="s">
        <v>192</v>
      </c>
      <c r="D165" s="215">
        <v>500</v>
      </c>
      <c r="E165" s="215">
        <v>125</v>
      </c>
      <c r="F165" s="215">
        <v>125</v>
      </c>
      <c r="G165" s="215">
        <v>125</v>
      </c>
      <c r="H165" s="215">
        <v>125</v>
      </c>
      <c r="I165" s="127"/>
      <c r="J165" s="127"/>
      <c r="K165" s="127"/>
      <c r="L165" s="127"/>
      <c r="M165" s="127"/>
      <c r="N165" s="127"/>
      <c r="O165" s="128" t="s">
        <v>313</v>
      </c>
    </row>
    <row r="166" spans="1:18" s="122" customFormat="1" ht="27.6" customHeight="1" x14ac:dyDescent="0.55000000000000004">
      <c r="A166" s="138"/>
      <c r="B166" s="138" t="s">
        <v>315</v>
      </c>
      <c r="C166" s="125" t="s">
        <v>192</v>
      </c>
      <c r="D166" s="215">
        <v>50</v>
      </c>
      <c r="E166" s="215">
        <v>13</v>
      </c>
      <c r="F166" s="215">
        <v>12</v>
      </c>
      <c r="G166" s="215">
        <v>13</v>
      </c>
      <c r="H166" s="215">
        <v>12</v>
      </c>
      <c r="I166" s="127"/>
      <c r="J166" s="127"/>
      <c r="K166" s="127"/>
      <c r="L166" s="127"/>
      <c r="M166" s="127"/>
      <c r="N166" s="127"/>
      <c r="O166" s="128" t="s">
        <v>316</v>
      </c>
    </row>
    <row r="167" spans="1:18" s="122" customFormat="1" ht="27.6" customHeight="1" x14ac:dyDescent="0.55000000000000004">
      <c r="A167" s="138"/>
      <c r="B167" s="138" t="s">
        <v>317</v>
      </c>
      <c r="C167" s="125" t="s">
        <v>192</v>
      </c>
      <c r="D167" s="215">
        <v>100</v>
      </c>
      <c r="E167" s="215">
        <v>25</v>
      </c>
      <c r="F167" s="215">
        <v>25</v>
      </c>
      <c r="G167" s="215">
        <v>25</v>
      </c>
      <c r="H167" s="215">
        <v>25</v>
      </c>
      <c r="I167" s="127"/>
      <c r="J167" s="127"/>
      <c r="K167" s="127"/>
      <c r="L167" s="127"/>
      <c r="M167" s="127"/>
      <c r="N167" s="127"/>
      <c r="O167" s="128" t="s">
        <v>313</v>
      </c>
    </row>
    <row r="168" spans="1:18" s="122" customFormat="1" ht="27.6" customHeight="1" x14ac:dyDescent="0.55000000000000004">
      <c r="A168" s="138"/>
      <c r="B168" s="138" t="s">
        <v>318</v>
      </c>
      <c r="C168" s="125" t="s">
        <v>319</v>
      </c>
      <c r="D168" s="225">
        <v>310</v>
      </c>
      <c r="E168" s="225">
        <v>75</v>
      </c>
      <c r="F168" s="215">
        <v>80</v>
      </c>
      <c r="G168" s="215">
        <v>80</v>
      </c>
      <c r="H168" s="215">
        <v>75</v>
      </c>
      <c r="I168" s="226"/>
      <c r="J168" s="226"/>
      <c r="K168" s="127"/>
      <c r="L168" s="127"/>
      <c r="M168" s="127"/>
      <c r="N168" s="127"/>
      <c r="O168" s="128"/>
    </row>
    <row r="169" spans="1:18" s="122" customFormat="1" ht="27.6" customHeight="1" x14ac:dyDescent="0.55000000000000004">
      <c r="A169" s="138"/>
      <c r="B169" s="138" t="s">
        <v>320</v>
      </c>
      <c r="C169" s="125" t="s">
        <v>216</v>
      </c>
      <c r="D169" s="215">
        <v>40</v>
      </c>
      <c r="E169" s="215">
        <v>10</v>
      </c>
      <c r="F169" s="215">
        <v>10</v>
      </c>
      <c r="G169" s="215">
        <v>10</v>
      </c>
      <c r="H169" s="215">
        <v>10</v>
      </c>
      <c r="I169" s="127"/>
      <c r="J169" s="127"/>
      <c r="K169" s="127"/>
      <c r="L169" s="127"/>
      <c r="M169" s="127"/>
      <c r="N169" s="127"/>
      <c r="O169" s="128"/>
    </row>
    <row r="170" spans="1:18" s="122" customFormat="1" ht="27.6" customHeight="1" x14ac:dyDescent="0.55000000000000004">
      <c r="A170" s="138"/>
      <c r="B170" s="138" t="s">
        <v>321</v>
      </c>
      <c r="C170" s="125" t="s">
        <v>216</v>
      </c>
      <c r="D170" s="215">
        <v>270</v>
      </c>
      <c r="E170" s="215">
        <v>65</v>
      </c>
      <c r="F170" s="215">
        <v>70</v>
      </c>
      <c r="G170" s="215">
        <v>70</v>
      </c>
      <c r="H170" s="215">
        <v>65</v>
      </c>
      <c r="I170" s="127"/>
      <c r="J170" s="127"/>
      <c r="K170" s="127"/>
      <c r="L170" s="127"/>
      <c r="M170" s="127"/>
      <c r="N170" s="127"/>
      <c r="O170" s="128"/>
    </row>
    <row r="171" spans="1:18" s="122" customFormat="1" ht="27.6" customHeight="1" x14ac:dyDescent="0.55000000000000004">
      <c r="A171" s="138"/>
      <c r="B171" s="138" t="s">
        <v>322</v>
      </c>
      <c r="C171" s="125" t="s">
        <v>305</v>
      </c>
      <c r="D171" s="215">
        <v>1</v>
      </c>
      <c r="E171" s="227">
        <v>0</v>
      </c>
      <c r="F171" s="227">
        <v>1</v>
      </c>
      <c r="G171" s="227">
        <v>0</v>
      </c>
      <c r="H171" s="227">
        <v>0</v>
      </c>
      <c r="I171" s="127"/>
      <c r="J171" s="127"/>
      <c r="K171" s="127"/>
      <c r="L171" s="127"/>
      <c r="M171" s="127"/>
      <c r="N171" s="127"/>
      <c r="O171" s="128"/>
      <c r="P171" s="228"/>
      <c r="Q171" s="185"/>
      <c r="R171" s="185"/>
    </row>
    <row r="172" spans="1:18" s="122" customFormat="1" ht="27.6" customHeight="1" x14ac:dyDescent="0.55000000000000004">
      <c r="A172" s="138"/>
      <c r="B172" s="138" t="s">
        <v>323</v>
      </c>
      <c r="C172" s="125" t="s">
        <v>324</v>
      </c>
      <c r="D172" s="215">
        <v>89000</v>
      </c>
      <c r="E172" s="215">
        <v>26250</v>
      </c>
      <c r="F172" s="215">
        <v>20000</v>
      </c>
      <c r="G172" s="215">
        <v>26250</v>
      </c>
      <c r="H172" s="215">
        <v>16500</v>
      </c>
      <c r="I172" s="127"/>
      <c r="J172" s="127"/>
      <c r="K172" s="127"/>
      <c r="L172" s="127"/>
      <c r="M172" s="127"/>
      <c r="N172" s="127"/>
      <c r="O172" s="128"/>
    </row>
    <row r="173" spans="1:18" s="230" customFormat="1" ht="27.6" customHeight="1" x14ac:dyDescent="0.55000000000000004">
      <c r="A173" s="140"/>
      <c r="B173" s="140" t="s">
        <v>325</v>
      </c>
      <c r="C173" s="141"/>
      <c r="D173" s="229"/>
      <c r="E173" s="229"/>
      <c r="F173" s="229"/>
      <c r="G173" s="229"/>
      <c r="H173" s="229"/>
      <c r="I173" s="143"/>
      <c r="J173" s="143">
        <v>150400</v>
      </c>
      <c r="K173" s="143">
        <v>0</v>
      </c>
      <c r="L173" s="143"/>
      <c r="M173" s="143"/>
      <c r="N173" s="143">
        <v>150400</v>
      </c>
      <c r="O173" s="144" t="s">
        <v>3</v>
      </c>
    </row>
    <row r="174" spans="1:18" s="122" customFormat="1" ht="27.6" customHeight="1" x14ac:dyDescent="0.55000000000000004">
      <c r="A174" s="138"/>
      <c r="B174" s="138" t="s">
        <v>326</v>
      </c>
      <c r="C174" s="125" t="s">
        <v>327</v>
      </c>
      <c r="D174" s="215">
        <v>5</v>
      </c>
      <c r="E174" s="215">
        <v>5</v>
      </c>
      <c r="F174" s="215">
        <v>0</v>
      </c>
      <c r="G174" s="215">
        <v>0</v>
      </c>
      <c r="H174" s="215">
        <v>0</v>
      </c>
      <c r="I174" s="127"/>
      <c r="J174" s="127"/>
      <c r="K174" s="127">
        <v>133500</v>
      </c>
      <c r="L174" s="127"/>
      <c r="M174" s="127"/>
      <c r="N174" s="180">
        <v>133500</v>
      </c>
      <c r="O174" s="128" t="s">
        <v>6</v>
      </c>
    </row>
    <row r="175" spans="1:18" s="122" customFormat="1" ht="27.6" customHeight="1" x14ac:dyDescent="0.55000000000000004">
      <c r="A175" s="138"/>
      <c r="B175" s="138" t="s">
        <v>328</v>
      </c>
      <c r="C175" s="125" t="s">
        <v>106</v>
      </c>
      <c r="D175" s="215">
        <v>24</v>
      </c>
      <c r="E175" s="215">
        <v>6</v>
      </c>
      <c r="F175" s="215">
        <v>6</v>
      </c>
      <c r="G175" s="215">
        <v>6</v>
      </c>
      <c r="H175" s="215">
        <v>6</v>
      </c>
      <c r="I175" s="226"/>
      <c r="J175" s="226"/>
      <c r="K175" s="226"/>
      <c r="L175" s="226"/>
      <c r="M175" s="226"/>
      <c r="N175" s="226"/>
      <c r="O175" s="231"/>
    </row>
    <row r="176" spans="1:18" s="122" customFormat="1" ht="27.6" customHeight="1" x14ac:dyDescent="0.55000000000000004">
      <c r="A176" s="138"/>
      <c r="B176" s="123" t="s">
        <v>329</v>
      </c>
      <c r="C176" s="125" t="s">
        <v>106</v>
      </c>
      <c r="D176" s="215">
        <v>128</v>
      </c>
      <c r="E176" s="215">
        <v>30</v>
      </c>
      <c r="F176" s="215">
        <v>34</v>
      </c>
      <c r="G176" s="215">
        <v>32</v>
      </c>
      <c r="H176" s="215">
        <v>32</v>
      </c>
      <c r="I176" s="226"/>
      <c r="J176" s="226"/>
      <c r="K176" s="226"/>
      <c r="L176" s="226"/>
      <c r="M176" s="226"/>
      <c r="N176" s="226"/>
      <c r="O176" s="231"/>
      <c r="P176" s="185"/>
    </row>
    <row r="177" spans="1:23" s="145" customFormat="1" ht="27.6" customHeight="1" x14ac:dyDescent="0.55000000000000004">
      <c r="A177" s="140"/>
      <c r="B177" s="140" t="s">
        <v>330</v>
      </c>
      <c r="C177" s="141"/>
      <c r="D177" s="229"/>
      <c r="E177" s="229"/>
      <c r="F177" s="229"/>
      <c r="G177" s="229"/>
      <c r="H177" s="229" t="s">
        <v>163</v>
      </c>
      <c r="I177" s="182"/>
      <c r="J177" s="182">
        <v>280700</v>
      </c>
      <c r="K177" s="182"/>
      <c r="L177" s="182"/>
      <c r="M177" s="182"/>
      <c r="N177" s="182">
        <v>280700</v>
      </c>
      <c r="O177" s="144" t="s">
        <v>3</v>
      </c>
    </row>
    <row r="178" spans="1:23" s="122" customFormat="1" ht="27.6" customHeight="1" x14ac:dyDescent="0.55000000000000004">
      <c r="A178" s="138"/>
      <c r="B178" s="138" t="s">
        <v>331</v>
      </c>
      <c r="C178" s="125" t="s">
        <v>106</v>
      </c>
      <c r="D178" s="215">
        <v>6</v>
      </c>
      <c r="E178" s="215">
        <v>2</v>
      </c>
      <c r="F178" s="215">
        <v>2</v>
      </c>
      <c r="G178" s="215">
        <v>2</v>
      </c>
      <c r="H178" s="215">
        <v>0</v>
      </c>
      <c r="I178" s="127"/>
      <c r="J178" s="127"/>
      <c r="K178" s="127"/>
      <c r="L178" s="127"/>
      <c r="M178" s="127"/>
      <c r="N178" s="127"/>
      <c r="O178" s="128"/>
      <c r="P178" s="185" t="s">
        <v>332</v>
      </c>
      <c r="Q178" s="185"/>
      <c r="R178" s="185"/>
    </row>
    <row r="179" spans="1:23" s="122" customFormat="1" ht="27.6" customHeight="1" x14ac:dyDescent="0.55000000000000004">
      <c r="A179" s="138"/>
      <c r="B179" s="138"/>
      <c r="C179" s="125" t="s">
        <v>234</v>
      </c>
      <c r="D179" s="215">
        <v>325</v>
      </c>
      <c r="E179" s="215">
        <v>50</v>
      </c>
      <c r="F179" s="215">
        <v>250</v>
      </c>
      <c r="G179" s="215">
        <v>25</v>
      </c>
      <c r="H179" s="215">
        <v>0</v>
      </c>
      <c r="I179" s="127"/>
      <c r="J179" s="127"/>
      <c r="K179" s="127"/>
      <c r="L179" s="127"/>
      <c r="M179" s="127"/>
      <c r="N179" s="127"/>
      <c r="O179" s="128"/>
    </row>
    <row r="180" spans="1:23" s="158" customFormat="1" ht="27.6" customHeight="1" x14ac:dyDescent="0.2">
      <c r="A180" s="128"/>
      <c r="B180" s="138" t="s">
        <v>333</v>
      </c>
      <c r="C180" s="125" t="s">
        <v>234</v>
      </c>
      <c r="D180" s="215">
        <v>277000</v>
      </c>
      <c r="E180" s="215">
        <v>69250</v>
      </c>
      <c r="F180" s="215">
        <v>69250</v>
      </c>
      <c r="G180" s="215">
        <v>69250</v>
      </c>
      <c r="H180" s="215">
        <v>69250</v>
      </c>
      <c r="I180" s="147"/>
      <c r="J180" s="147"/>
      <c r="K180" s="147"/>
      <c r="L180" s="147"/>
      <c r="M180" s="147"/>
      <c r="N180" s="147"/>
      <c r="O180" s="128"/>
      <c r="P180" s="228"/>
      <c r="Q180" s="156"/>
      <c r="R180" s="156"/>
      <c r="S180" s="156"/>
      <c r="T180" s="156"/>
      <c r="U180" s="156"/>
      <c r="V180" s="156"/>
      <c r="W180" s="156"/>
    </row>
    <row r="181" spans="1:23" s="158" customFormat="1" ht="50.25" customHeight="1" x14ac:dyDescent="0.2">
      <c r="A181" s="232"/>
      <c r="B181" s="233" t="s">
        <v>334</v>
      </c>
      <c r="C181" s="234" t="s">
        <v>106</v>
      </c>
      <c r="D181" s="235">
        <v>2</v>
      </c>
      <c r="E181" s="235">
        <v>1</v>
      </c>
      <c r="F181" s="235">
        <v>0</v>
      </c>
      <c r="G181" s="235">
        <v>0</v>
      </c>
      <c r="H181" s="235">
        <v>1</v>
      </c>
      <c r="I181" s="236"/>
      <c r="J181" s="236"/>
      <c r="K181" s="236"/>
      <c r="L181" s="236"/>
      <c r="M181" s="236"/>
      <c r="N181" s="236"/>
      <c r="O181" s="232"/>
      <c r="P181" s="228"/>
      <c r="Q181" s="156"/>
      <c r="R181" s="156"/>
      <c r="S181" s="156"/>
      <c r="T181" s="156"/>
      <c r="U181" s="156"/>
      <c r="V181" s="156"/>
      <c r="W181" s="156"/>
    </row>
    <row r="182" spans="1:23" s="158" customFormat="1" ht="29.25" customHeight="1" x14ac:dyDescent="0.2">
      <c r="A182" s="189"/>
      <c r="B182" s="237"/>
      <c r="C182" s="238"/>
      <c r="D182" s="239"/>
      <c r="E182" s="239"/>
      <c r="F182" s="239"/>
      <c r="G182" s="239"/>
      <c r="H182" s="239"/>
      <c r="I182" s="240"/>
      <c r="J182" s="240"/>
      <c r="K182" s="240"/>
      <c r="L182" s="240"/>
      <c r="M182" s="240"/>
      <c r="N182" s="240"/>
      <c r="O182" s="189"/>
    </row>
    <row r="183" spans="1:23" s="243" customFormat="1" x14ac:dyDescent="0.55000000000000004">
      <c r="A183" s="241"/>
      <c r="B183" s="241"/>
      <c r="C183" s="241"/>
      <c r="D183" s="241"/>
      <c r="E183" s="241"/>
      <c r="F183" s="242"/>
      <c r="G183" s="241"/>
      <c r="H183" s="242"/>
      <c r="I183" s="241"/>
      <c r="J183" s="241"/>
      <c r="K183" s="241"/>
      <c r="L183" s="241"/>
      <c r="M183" s="241"/>
      <c r="N183" s="241"/>
      <c r="O183" s="241"/>
    </row>
  </sheetData>
  <mergeCells count="11">
    <mergeCell ref="B7:H7"/>
    <mergeCell ref="B8:H8"/>
    <mergeCell ref="B138:H138"/>
    <mergeCell ref="A2:O2"/>
    <mergeCell ref="A3:O3"/>
    <mergeCell ref="A4:A6"/>
    <mergeCell ref="C4:H4"/>
    <mergeCell ref="O4:O6"/>
    <mergeCell ref="C5:C6"/>
    <mergeCell ref="D5:D6"/>
    <mergeCell ref="N5:N6"/>
  </mergeCells>
  <printOptions horizontalCentered="1"/>
  <pageMargins left="0.39370078740157483" right="0.39370078740157483" top="0.98425196850393704" bottom="0.98425196850393704" header="0" footer="0"/>
  <pageSetup paperSize="9" scale="60" orientation="landscape" r:id="rId1"/>
  <headerFooter>
    <oddFooter>&amp;LPRPLMNAT&amp;CPage &amp;P&amp;R&amp;D</oddFooter>
  </headerFooter>
  <colBreaks count="1" manualBreakCount="1">
    <brk id="15" max="22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637"/>
  <sheetViews>
    <sheetView topLeftCell="A607" zoomScale="69" zoomScaleNormal="69" zoomScaleSheetLayoutView="62" workbookViewId="0">
      <selection activeCell="W617" sqref="W617"/>
    </sheetView>
  </sheetViews>
  <sheetFormatPr defaultColWidth="9.140625" defaultRowHeight="24" x14ac:dyDescent="0.2"/>
  <cols>
    <col min="1" max="1" width="53.7109375" style="79" customWidth="1"/>
    <col min="2" max="2" width="20.7109375" style="80" customWidth="1"/>
    <col min="3" max="3" width="16" style="79" customWidth="1"/>
    <col min="4" max="4" width="13.140625" style="79" customWidth="1"/>
    <col min="5" max="5" width="17.140625" style="79" customWidth="1"/>
    <col min="6" max="6" width="12.42578125" style="79" hidden="1" customWidth="1"/>
    <col min="7" max="7" width="8.85546875" style="79" hidden="1" customWidth="1"/>
    <col min="8" max="8" width="11.5703125" style="79" hidden="1" customWidth="1"/>
    <col min="9" max="9" width="8.140625" style="79" hidden="1" customWidth="1"/>
    <col min="10" max="10" width="17.7109375" style="79" customWidth="1"/>
    <col min="11" max="11" width="16.42578125" style="79" hidden="1" customWidth="1"/>
    <col min="12" max="12" width="14.42578125" style="79" hidden="1" customWidth="1"/>
    <col min="13" max="13" width="15.28515625" style="79" hidden="1" customWidth="1"/>
    <col min="14" max="14" width="25.140625" style="79" hidden="1" customWidth="1"/>
    <col min="15" max="15" width="16" style="79" hidden="1" customWidth="1"/>
    <col min="16" max="16" width="11.85546875" style="79" hidden="1" customWidth="1"/>
    <col min="17" max="17" width="13.42578125" style="79" hidden="1" customWidth="1"/>
    <col min="18" max="18" width="29" style="79" hidden="1" customWidth="1"/>
    <col min="19" max="19" width="18.140625" style="79" customWidth="1"/>
    <col min="20" max="20" width="11.7109375" style="79" customWidth="1"/>
    <col min="21" max="21" width="13.42578125" style="79" customWidth="1"/>
    <col min="22" max="22" width="34" style="79" customWidth="1"/>
    <col min="23" max="23" width="18.7109375" style="79" customWidth="1"/>
    <col min="24" max="24" width="14" style="79" customWidth="1"/>
    <col min="25" max="25" width="13.7109375" style="79" customWidth="1"/>
    <col min="26" max="26" width="30.7109375" style="79" customWidth="1"/>
    <col min="27" max="16384" width="9.140625" style="79"/>
  </cols>
  <sheetData>
    <row r="1" spans="1:28" s="2" customFormat="1" ht="24.75" customHeight="1" x14ac:dyDescent="0.2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1"/>
      <c r="Z1" s="1"/>
    </row>
    <row r="2" spans="1:28" s="2" customFormat="1" ht="24.75" customHeight="1" x14ac:dyDescent="0.2">
      <c r="A2" s="545" t="s">
        <v>357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1"/>
      <c r="Z2" s="1"/>
    </row>
    <row r="3" spans="1:28" s="2" customFormat="1" ht="24.75" customHeight="1" x14ac:dyDescent="0.2">
      <c r="A3" s="546" t="s">
        <v>335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3"/>
      <c r="Z3" s="3"/>
    </row>
    <row r="4" spans="1:28" s="2" customFormat="1" ht="21.75" customHeight="1" x14ac:dyDescent="0.2">
      <c r="A4" s="546" t="s">
        <v>336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3"/>
      <c r="Z4" s="3"/>
    </row>
    <row r="5" spans="1:28" s="2" customFormat="1" ht="55.5" customHeight="1" x14ac:dyDescent="0.2">
      <c r="A5" s="548" t="s">
        <v>367</v>
      </c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3"/>
      <c r="Z5" s="3"/>
    </row>
    <row r="6" spans="1:28" s="2" customFormat="1" ht="24.75" customHeight="1" x14ac:dyDescent="0.2">
      <c r="A6" s="546" t="s">
        <v>338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3"/>
      <c r="Z6" s="3"/>
    </row>
    <row r="7" spans="1:28" s="2" customFormat="1" ht="53.25" customHeight="1" x14ac:dyDescent="0.2">
      <c r="A7" s="416" t="s">
        <v>405</v>
      </c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24.75" customHeight="1" x14ac:dyDescent="0.2">
      <c r="A8" s="2" t="s">
        <v>1</v>
      </c>
      <c r="C8" s="5" t="s">
        <v>340</v>
      </c>
      <c r="D8" s="2" t="s">
        <v>3</v>
      </c>
      <c r="E8" s="5" t="s">
        <v>4</v>
      </c>
      <c r="F8" s="6" t="s">
        <v>5</v>
      </c>
      <c r="G8" s="5" t="s">
        <v>4</v>
      </c>
      <c r="H8" s="2" t="s">
        <v>6</v>
      </c>
      <c r="I8" s="5" t="s">
        <v>4</v>
      </c>
      <c r="J8" s="6" t="s">
        <v>7</v>
      </c>
      <c r="AA8" s="7"/>
    </row>
    <row r="9" spans="1:28" s="2" customFormat="1" ht="23.25" customHeight="1" thickBot="1" x14ac:dyDescent="0.25">
      <c r="C9" s="5"/>
      <c r="E9" s="5"/>
      <c r="F9" s="6"/>
      <c r="G9" s="5"/>
      <c r="I9" s="5"/>
      <c r="J9" s="6"/>
      <c r="Z9" s="2" t="s">
        <v>8</v>
      </c>
      <c r="AA9" s="7"/>
    </row>
    <row r="10" spans="1:28" s="2" customFormat="1" ht="35.25" customHeight="1" x14ac:dyDescent="0.2">
      <c r="A10" s="573" t="s">
        <v>9</v>
      </c>
      <c r="B10" s="576" t="s">
        <v>10</v>
      </c>
      <c r="C10" s="579" t="s">
        <v>11</v>
      </c>
      <c r="D10" s="580"/>
      <c r="E10" s="581"/>
      <c r="F10" s="582" t="s">
        <v>12</v>
      </c>
      <c r="G10" s="583"/>
      <c r="H10" s="583"/>
      <c r="I10" s="584"/>
      <c r="J10" s="585" t="s">
        <v>13</v>
      </c>
      <c r="K10" s="588" t="s">
        <v>14</v>
      </c>
      <c r="L10" s="589"/>
      <c r="M10" s="590"/>
      <c r="N10" s="591"/>
      <c r="O10" s="550" t="s">
        <v>15</v>
      </c>
      <c r="P10" s="551"/>
      <c r="Q10" s="552"/>
      <c r="R10" s="553"/>
      <c r="S10" s="554" t="s">
        <v>16</v>
      </c>
      <c r="T10" s="555"/>
      <c r="U10" s="556"/>
      <c r="V10" s="555"/>
      <c r="W10" s="557" t="s">
        <v>17</v>
      </c>
      <c r="X10" s="558"/>
      <c r="Y10" s="559"/>
      <c r="Z10" s="560"/>
    </row>
    <row r="11" spans="1:28" s="8" customFormat="1" ht="24" customHeight="1" x14ac:dyDescent="0.2">
      <c r="A11" s="574"/>
      <c r="B11" s="577"/>
      <c r="C11" s="561" t="s">
        <v>18</v>
      </c>
      <c r="D11" s="563" t="s">
        <v>19</v>
      </c>
      <c r="E11" s="565" t="s">
        <v>20</v>
      </c>
      <c r="F11" s="567" t="s">
        <v>21</v>
      </c>
      <c r="G11" s="569" t="s">
        <v>22</v>
      </c>
      <c r="H11" s="569" t="s">
        <v>23</v>
      </c>
      <c r="I11" s="571" t="s">
        <v>24</v>
      </c>
      <c r="J11" s="586"/>
      <c r="K11" s="543" t="s">
        <v>25</v>
      </c>
      <c r="L11" s="539" t="s">
        <v>26</v>
      </c>
      <c r="M11" s="533" t="s">
        <v>27</v>
      </c>
      <c r="N11" s="592" t="s">
        <v>28</v>
      </c>
      <c r="O11" s="543" t="s">
        <v>25</v>
      </c>
      <c r="P11" s="539" t="s">
        <v>26</v>
      </c>
      <c r="Q11" s="533" t="s">
        <v>27</v>
      </c>
      <c r="R11" s="541" t="s">
        <v>28</v>
      </c>
      <c r="S11" s="543" t="s">
        <v>25</v>
      </c>
      <c r="T11" s="539" t="s">
        <v>26</v>
      </c>
      <c r="U11" s="533" t="s">
        <v>27</v>
      </c>
      <c r="V11" s="535" t="s">
        <v>28</v>
      </c>
      <c r="W11" s="537" t="s">
        <v>25</v>
      </c>
      <c r="X11" s="539" t="s">
        <v>26</v>
      </c>
      <c r="Y11" s="533" t="s">
        <v>27</v>
      </c>
      <c r="Z11" s="541" t="s">
        <v>28</v>
      </c>
    </row>
    <row r="12" spans="1:28" s="8" customFormat="1" ht="68.25" customHeight="1" thickBot="1" x14ac:dyDescent="0.25">
      <c r="A12" s="575"/>
      <c r="B12" s="578"/>
      <c r="C12" s="562"/>
      <c r="D12" s="564"/>
      <c r="E12" s="566"/>
      <c r="F12" s="568"/>
      <c r="G12" s="570"/>
      <c r="H12" s="570"/>
      <c r="I12" s="572"/>
      <c r="J12" s="587"/>
      <c r="K12" s="544"/>
      <c r="L12" s="540"/>
      <c r="M12" s="534"/>
      <c r="N12" s="593"/>
      <c r="O12" s="544"/>
      <c r="P12" s="540"/>
      <c r="Q12" s="534"/>
      <c r="R12" s="542"/>
      <c r="S12" s="544"/>
      <c r="T12" s="540"/>
      <c r="U12" s="534"/>
      <c r="V12" s="536"/>
      <c r="W12" s="538"/>
      <c r="X12" s="540"/>
      <c r="Y12" s="534"/>
      <c r="Z12" s="542"/>
    </row>
    <row r="13" spans="1:28" s="249" customFormat="1" ht="35.450000000000003" customHeight="1" x14ac:dyDescent="0.55000000000000004">
      <c r="A13" s="527" t="s">
        <v>350</v>
      </c>
      <c r="B13" s="276" t="s">
        <v>29</v>
      </c>
      <c r="C13" s="277">
        <f>SUM(C15,C21,C31,C37,C39)</f>
        <v>6247400</v>
      </c>
      <c r="D13" s="278">
        <f t="shared" ref="D13:E13" si="0">SUM(D15,D21,D31,D37,D39)</f>
        <v>25000</v>
      </c>
      <c r="E13" s="279">
        <f t="shared" si="0"/>
        <v>6272400</v>
      </c>
      <c r="F13" s="338">
        <f>SUM(F15,F21,F31,F37,F39)</f>
        <v>0</v>
      </c>
      <c r="G13" s="278">
        <f t="shared" ref="G13:J13" si="1">SUM(G15,G21,G31,G37,G39)</f>
        <v>0</v>
      </c>
      <c r="H13" s="278">
        <f t="shared" si="1"/>
        <v>0</v>
      </c>
      <c r="I13" s="281">
        <f t="shared" si="1"/>
        <v>0</v>
      </c>
      <c r="J13" s="282">
        <f t="shared" si="1"/>
        <v>6272400</v>
      </c>
      <c r="K13" s="277">
        <f>SUM(K15,K21,K31,K37,K39)</f>
        <v>1197150</v>
      </c>
      <c r="L13" s="278">
        <f>K13/J13*100</f>
        <v>19.085995791084752</v>
      </c>
      <c r="M13" s="523">
        <f t="shared" ref="M13:M73" si="2">L14-L13</f>
        <v>-3.6889643517632784</v>
      </c>
      <c r="N13" s="529"/>
      <c r="O13" s="277">
        <f>SUM(O15,O21,O31,O37,O39)</f>
        <v>3194300</v>
      </c>
      <c r="P13" s="278">
        <f>O13/J13*100</f>
        <v>50.926280211721185</v>
      </c>
      <c r="Q13" s="523">
        <f t="shared" ref="Q13:Q73" si="3">P14-P13</f>
        <v>-6.5879409795293569</v>
      </c>
      <c r="R13" s="531"/>
      <c r="S13" s="277">
        <f>SUM(S15,S21,S31,S37,S39)</f>
        <v>4715485</v>
      </c>
      <c r="T13" s="278">
        <f>S13/J13*100</f>
        <v>75.178320897901912</v>
      </c>
      <c r="U13" s="523">
        <f t="shared" ref="U13:U73" si="4">T14-T13</f>
        <v>-10.672361137682529</v>
      </c>
      <c r="V13" s="521"/>
      <c r="W13" s="280">
        <f>SUM(W15,W21,W31,W37,W39)</f>
        <v>6272400</v>
      </c>
      <c r="X13" s="278">
        <f>W13/J13*100</f>
        <v>100</v>
      </c>
      <c r="Y13" s="523">
        <f t="shared" ref="Y13:Y73" si="5">X14-X13</f>
        <v>-8.3043340667049392</v>
      </c>
      <c r="Z13" s="525"/>
      <c r="AA13" s="248"/>
      <c r="AB13" s="248"/>
    </row>
    <row r="14" spans="1:28" s="249" customFormat="1" ht="23.25" customHeight="1" x14ac:dyDescent="0.2">
      <c r="A14" s="528"/>
      <c r="B14" s="9" t="s">
        <v>30</v>
      </c>
      <c r="C14" s="16"/>
      <c r="D14" s="17"/>
      <c r="E14" s="18"/>
      <c r="F14" s="19"/>
      <c r="G14" s="17"/>
      <c r="H14" s="17"/>
      <c r="I14" s="20"/>
      <c r="J14" s="21"/>
      <c r="K14" s="10">
        <f>SUM(K16,K22,K32,K38,K40)</f>
        <v>965763.4</v>
      </c>
      <c r="L14" s="11">
        <f>K14/J13*100</f>
        <v>15.397031439321474</v>
      </c>
      <c r="M14" s="524"/>
      <c r="N14" s="530"/>
      <c r="O14" s="10">
        <f>SUM(O16,O22,O32,O38,O40)</f>
        <v>2781077.99</v>
      </c>
      <c r="P14" s="11">
        <f>O14/J13*100</f>
        <v>44.338339232191828</v>
      </c>
      <c r="Q14" s="524"/>
      <c r="R14" s="532"/>
      <c r="S14" s="10">
        <f>SUM(S16,S22,S32,S38,S40)</f>
        <v>4046071.8200000003</v>
      </c>
      <c r="T14" s="11">
        <f>S14/J13*100</f>
        <v>64.505959760219383</v>
      </c>
      <c r="U14" s="524"/>
      <c r="V14" s="522"/>
      <c r="W14" s="13">
        <f>SUM(W16,W22,W32,W38,W40)</f>
        <v>5751518.9499999993</v>
      </c>
      <c r="X14" s="11">
        <f>W14/J13*100</f>
        <v>91.695665933295061</v>
      </c>
      <c r="Y14" s="524"/>
      <c r="Z14" s="526"/>
      <c r="AA14" s="248"/>
      <c r="AB14" s="248"/>
    </row>
    <row r="15" spans="1:28" s="72" customFormat="1" ht="28.5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1129100</v>
      </c>
      <c r="D15" s="25">
        <f t="shared" ref="D15:E15" si="6">SUM(D43,D71,D99,D127,D155,D183,D211,D239,D267,D295,D323,D351,D379,D407,D435,D463,D491,D519,D547,D575)</f>
        <v>25000</v>
      </c>
      <c r="E15" s="26">
        <f t="shared" si="6"/>
        <v>1154100</v>
      </c>
      <c r="F15" s="27">
        <f>SUM(F43,F71,F99,F127,F155,F183,F211,F239,F267,F295,F323,F351,F379,F407,F435,F463,F491,F519,F547,F575)</f>
        <v>0</v>
      </c>
      <c r="G15" s="25">
        <f t="shared" ref="G15:J15" si="7">SUM(G43,G71,G99,G127,G155,G183,G211,G239,G267,G295,G323,G351,G379,G407,G435,G463,G491,G519,G547,G575)</f>
        <v>0</v>
      </c>
      <c r="H15" s="25">
        <f t="shared" si="7"/>
        <v>0</v>
      </c>
      <c r="I15" s="28">
        <f t="shared" si="7"/>
        <v>0</v>
      </c>
      <c r="J15" s="29">
        <f t="shared" si="7"/>
        <v>1154100</v>
      </c>
      <c r="K15" s="30">
        <f>SUM(K43,K71,K99,K127,K155,K183,K211,K239,K267,K295,K323,K351,K379,K407,K435,K463,K491,K519,K547,K575)</f>
        <v>282275</v>
      </c>
      <c r="L15" s="31">
        <f>K15/J15*100</f>
        <v>24.458452473789098</v>
      </c>
      <c r="M15" s="478">
        <f t="shared" si="2"/>
        <v>-1.7329520838735846E-3</v>
      </c>
      <c r="N15" s="471"/>
      <c r="O15" s="30">
        <f t="shared" ref="O15:O40" si="8">SUM(O43,O71,O99,O127,O155,O183,O211,O239,O267,O295,O323,O351,O379,O407,O435,O463,O491,O519,O547,O575)</f>
        <v>564550</v>
      </c>
      <c r="P15" s="31">
        <f t="shared" ref="P15" si="9">O15/J15*100</f>
        <v>48.916904947578196</v>
      </c>
      <c r="Q15" s="478">
        <f t="shared" si="3"/>
        <v>-3.4659041677471691E-3</v>
      </c>
      <c r="R15" s="471"/>
      <c r="S15" s="30">
        <f t="shared" ref="S15:S40" si="10">SUM(S43,S71,S99,S127,S155,S183,S211,S239,S267,S295,S323,S351,S379,S407,S435,S463,S491,S519,S547,S575)</f>
        <v>846825</v>
      </c>
      <c r="T15" s="31">
        <f t="shared" ref="T15" si="11">S15/J15*100</f>
        <v>73.375357421367298</v>
      </c>
      <c r="U15" s="478">
        <f t="shared" si="4"/>
        <v>-5.1988562516243064E-3</v>
      </c>
      <c r="V15" s="496"/>
      <c r="W15" s="32">
        <f t="shared" ref="W15:W40" si="12">SUM(W43,W71,W99,W127,W155,W183,W211,W239,W267,W295,W323,W351,W379,W407,W435,W463,W491,W519,W547,W575)</f>
        <v>1154100</v>
      </c>
      <c r="X15" s="31">
        <f t="shared" ref="X15" si="13">W15/J15*100</f>
        <v>100</v>
      </c>
      <c r="Y15" s="478">
        <f t="shared" si="5"/>
        <v>-9.3579412529237516E-2</v>
      </c>
      <c r="Z15" s="471"/>
      <c r="AA15" s="71"/>
      <c r="AB15" s="71"/>
    </row>
    <row r="16" spans="1:28" s="72" customFormat="1" ht="24.75" customHeight="1" x14ac:dyDescent="0.2">
      <c r="A16" s="33"/>
      <c r="B16" s="34" t="s">
        <v>32</v>
      </c>
      <c r="C16" s="35"/>
      <c r="D16" s="36"/>
      <c r="E16" s="37"/>
      <c r="F16" s="38"/>
      <c r="G16" s="36"/>
      <c r="H16" s="36"/>
      <c r="I16" s="39"/>
      <c r="J16" s="40"/>
      <c r="K16" s="30">
        <f>SUM(K44,K72,K100,K128,K156,K184,K212,K240,K268,K296,K324,K352,K380,K408,K436,K464,K492,K520,K548,K576)</f>
        <v>282255</v>
      </c>
      <c r="L16" s="31">
        <f>K16/J15*100</f>
        <v>24.456719521705224</v>
      </c>
      <c r="M16" s="479"/>
      <c r="N16" s="471"/>
      <c r="O16" s="30">
        <f t="shared" si="8"/>
        <v>564510</v>
      </c>
      <c r="P16" s="31">
        <f t="shared" ref="P16" si="14">O16/J15*100</f>
        <v>48.913439043410449</v>
      </c>
      <c r="Q16" s="479"/>
      <c r="R16" s="471"/>
      <c r="S16" s="30">
        <f t="shared" si="10"/>
        <v>846765</v>
      </c>
      <c r="T16" s="31">
        <f t="shared" ref="T16" si="15">S16/J15*100</f>
        <v>73.370158565115673</v>
      </c>
      <c r="U16" s="479"/>
      <c r="V16" s="496"/>
      <c r="W16" s="32">
        <f t="shared" si="12"/>
        <v>1153020</v>
      </c>
      <c r="X16" s="31">
        <f t="shared" ref="X16" si="16">W16/J15*100</f>
        <v>99.906420587470762</v>
      </c>
      <c r="Y16" s="479"/>
      <c r="Z16" s="471"/>
      <c r="AA16" s="71"/>
      <c r="AB16" s="71"/>
    </row>
    <row r="17" spans="1:28" s="72" customFormat="1" ht="16.5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6">
        <f t="shared" si="17"/>
        <v>0</v>
      </c>
      <c r="G17" s="44">
        <f t="shared" si="17"/>
        <v>0</v>
      </c>
      <c r="H17" s="44">
        <f t="shared" si="17"/>
        <v>0</v>
      </c>
      <c r="I17" s="47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19" t="e">
        <f t="shared" si="2"/>
        <v>#DIV/0!</v>
      </c>
      <c r="N17" s="471"/>
      <c r="O17" s="49">
        <f t="shared" si="8"/>
        <v>0</v>
      </c>
      <c r="P17" s="50" t="e">
        <f t="shared" ref="P17" si="18">O17/J17*100</f>
        <v>#DIV/0!</v>
      </c>
      <c r="Q17" s="519" t="e">
        <f t="shared" si="3"/>
        <v>#DIV/0!</v>
      </c>
      <c r="R17" s="471"/>
      <c r="S17" s="49">
        <f t="shared" si="10"/>
        <v>0</v>
      </c>
      <c r="T17" s="50" t="e">
        <f t="shared" ref="T17" si="19">S17/J17*100</f>
        <v>#DIV/0!</v>
      </c>
      <c r="U17" s="519" t="e">
        <f t="shared" si="4"/>
        <v>#DIV/0!</v>
      </c>
      <c r="V17" s="496"/>
      <c r="W17" s="51">
        <f t="shared" si="12"/>
        <v>0</v>
      </c>
      <c r="X17" s="50" t="e">
        <f t="shared" ref="X17" si="20">W17/J17*100</f>
        <v>#DIV/0!</v>
      </c>
      <c r="Y17" s="519" t="e">
        <f t="shared" si="5"/>
        <v>#DIV/0!</v>
      </c>
      <c r="Z17" s="471"/>
      <c r="AA17" s="71"/>
      <c r="AB17" s="71"/>
    </row>
    <row r="18" spans="1:28" s="72" customFormat="1" ht="18.75" customHeight="1" x14ac:dyDescent="0.2">
      <c r="A18" s="52"/>
      <c r="B18" s="53" t="s">
        <v>32</v>
      </c>
      <c r="C18" s="35"/>
      <c r="D18" s="36"/>
      <c r="E18" s="37"/>
      <c r="F18" s="38"/>
      <c r="G18" s="36"/>
      <c r="H18" s="36"/>
      <c r="I18" s="39"/>
      <c r="J18" s="40"/>
      <c r="K18" s="49">
        <f t="shared" si="17"/>
        <v>0</v>
      </c>
      <c r="L18" s="50" t="e">
        <f>K18/J17*100</f>
        <v>#DIV/0!</v>
      </c>
      <c r="M18" s="520"/>
      <c r="N18" s="471"/>
      <c r="O18" s="49">
        <f t="shared" si="8"/>
        <v>0</v>
      </c>
      <c r="P18" s="50" t="e">
        <f t="shared" ref="P18" si="21">O18/J17*100</f>
        <v>#DIV/0!</v>
      </c>
      <c r="Q18" s="520"/>
      <c r="R18" s="471"/>
      <c r="S18" s="49">
        <f t="shared" si="10"/>
        <v>0</v>
      </c>
      <c r="T18" s="50" t="e">
        <f t="shared" ref="T18" si="22">S18/J17*100</f>
        <v>#DIV/0!</v>
      </c>
      <c r="U18" s="520"/>
      <c r="V18" s="496"/>
      <c r="W18" s="51">
        <f t="shared" si="12"/>
        <v>0</v>
      </c>
      <c r="X18" s="50" t="e">
        <f t="shared" ref="X18" si="23">W18/J17*100</f>
        <v>#DIV/0!</v>
      </c>
      <c r="Y18" s="520"/>
      <c r="Z18" s="471"/>
      <c r="AA18" s="71"/>
      <c r="AB18" s="71"/>
    </row>
    <row r="19" spans="1:28" s="72" customFormat="1" ht="28.5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1129100</v>
      </c>
      <c r="D19" s="44">
        <f t="shared" si="24"/>
        <v>25000</v>
      </c>
      <c r="E19" s="45">
        <f t="shared" si="24"/>
        <v>1154100</v>
      </c>
      <c r="F19" s="46">
        <f t="shared" si="24"/>
        <v>0</v>
      </c>
      <c r="G19" s="44">
        <f t="shared" si="24"/>
        <v>0</v>
      </c>
      <c r="H19" s="44">
        <f t="shared" si="24"/>
        <v>0</v>
      </c>
      <c r="I19" s="47">
        <f t="shared" si="24"/>
        <v>0</v>
      </c>
      <c r="J19" s="48">
        <f t="shared" si="24"/>
        <v>1154100</v>
      </c>
      <c r="K19" s="49">
        <f t="shared" si="24"/>
        <v>282275</v>
      </c>
      <c r="L19" s="50">
        <f t="shared" ref="L19" si="25">K19/J19*100</f>
        <v>24.458452473789098</v>
      </c>
      <c r="M19" s="519">
        <f t="shared" si="2"/>
        <v>-1.7329520838735846E-3</v>
      </c>
      <c r="N19" s="471"/>
      <c r="O19" s="49">
        <f t="shared" si="8"/>
        <v>564550</v>
      </c>
      <c r="P19" s="50">
        <f t="shared" ref="P19" si="26">O19/J19*100</f>
        <v>48.916904947578196</v>
      </c>
      <c r="Q19" s="519">
        <f t="shared" si="3"/>
        <v>-3.4659041677471691E-3</v>
      </c>
      <c r="R19" s="471"/>
      <c r="S19" s="49">
        <f t="shared" si="10"/>
        <v>846825</v>
      </c>
      <c r="T19" s="50">
        <f t="shared" ref="T19" si="27">S19/J19*100</f>
        <v>73.375357421367298</v>
      </c>
      <c r="U19" s="519">
        <f t="shared" si="4"/>
        <v>-5.1988562516243064E-3</v>
      </c>
      <c r="V19" s="496"/>
      <c r="W19" s="51">
        <f t="shared" si="12"/>
        <v>1154100</v>
      </c>
      <c r="X19" s="50">
        <f t="shared" ref="X19" si="28">W19/J19*100</f>
        <v>100</v>
      </c>
      <c r="Y19" s="519">
        <f t="shared" si="5"/>
        <v>-9.3579412529237516E-2</v>
      </c>
      <c r="Z19" s="471"/>
      <c r="AA19" s="71"/>
      <c r="AB19" s="71"/>
    </row>
    <row r="20" spans="1:28" s="72" customFormat="1" ht="25.5" customHeight="1" x14ac:dyDescent="0.2">
      <c r="A20" s="52"/>
      <c r="B20" s="53" t="s">
        <v>32</v>
      </c>
      <c r="C20" s="35"/>
      <c r="D20" s="36"/>
      <c r="E20" s="37"/>
      <c r="F20" s="38"/>
      <c r="G20" s="36"/>
      <c r="H20" s="36"/>
      <c r="I20" s="39"/>
      <c r="J20" s="40"/>
      <c r="K20" s="49">
        <f t="shared" si="24"/>
        <v>282255</v>
      </c>
      <c r="L20" s="50">
        <f t="shared" ref="L20" si="29">K20/J19*100</f>
        <v>24.456719521705224</v>
      </c>
      <c r="M20" s="520"/>
      <c r="N20" s="471"/>
      <c r="O20" s="49">
        <f t="shared" si="8"/>
        <v>564510</v>
      </c>
      <c r="P20" s="50">
        <f t="shared" ref="P20" si="30">O20/J19*100</f>
        <v>48.913439043410449</v>
      </c>
      <c r="Q20" s="520"/>
      <c r="R20" s="471"/>
      <c r="S20" s="49">
        <f t="shared" si="10"/>
        <v>846765</v>
      </c>
      <c r="T20" s="50">
        <f t="shared" ref="T20" si="31">S20/J19*100</f>
        <v>73.370158565115673</v>
      </c>
      <c r="U20" s="520"/>
      <c r="V20" s="496"/>
      <c r="W20" s="51">
        <f t="shared" si="12"/>
        <v>1153020</v>
      </c>
      <c r="X20" s="50">
        <f t="shared" ref="X20" si="32">W20/J19*100</f>
        <v>99.906420587470762</v>
      </c>
      <c r="Y20" s="520"/>
      <c r="Z20" s="471"/>
      <c r="AA20" s="71"/>
      <c r="AB20" s="71"/>
    </row>
    <row r="21" spans="1:28" s="75" customFormat="1" ht="28.5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4789100</v>
      </c>
      <c r="D21" s="25">
        <f t="shared" si="33"/>
        <v>0</v>
      </c>
      <c r="E21" s="26">
        <f t="shared" si="33"/>
        <v>4789100</v>
      </c>
      <c r="F21" s="27">
        <f t="shared" si="33"/>
        <v>0</v>
      </c>
      <c r="G21" s="25">
        <f t="shared" si="33"/>
        <v>0</v>
      </c>
      <c r="H21" s="25">
        <f t="shared" si="33"/>
        <v>0</v>
      </c>
      <c r="I21" s="28">
        <f t="shared" si="33"/>
        <v>0</v>
      </c>
      <c r="J21" s="29">
        <f t="shared" si="33"/>
        <v>4789100</v>
      </c>
      <c r="K21" s="30">
        <f t="shared" si="33"/>
        <v>853875</v>
      </c>
      <c r="L21" s="31">
        <f t="shared" ref="L21" si="34">K21/J21*100</f>
        <v>17.829550437451715</v>
      </c>
      <c r="M21" s="478">
        <f t="shared" si="2"/>
        <v>-5.7946294710906034</v>
      </c>
      <c r="N21" s="471"/>
      <c r="O21" s="30">
        <f t="shared" si="8"/>
        <v>2406250</v>
      </c>
      <c r="P21" s="31">
        <f t="shared" ref="P21" si="35">O21/J21*100</f>
        <v>50.24430477542753</v>
      </c>
      <c r="Q21" s="478">
        <f t="shared" si="3"/>
        <v>-8.8114175941199804</v>
      </c>
      <c r="R21" s="471"/>
      <c r="S21" s="30">
        <f t="shared" si="10"/>
        <v>3620160</v>
      </c>
      <c r="T21" s="31">
        <f t="shared" ref="T21" si="36">S21/J21*100</f>
        <v>75.591656052285401</v>
      </c>
      <c r="U21" s="478">
        <f t="shared" si="4"/>
        <v>-14.421293562464761</v>
      </c>
      <c r="V21" s="496"/>
      <c r="W21" s="32">
        <f t="shared" si="12"/>
        <v>4789100</v>
      </c>
      <c r="X21" s="31">
        <f t="shared" ref="X21" si="37">W21/J21*100</f>
        <v>100</v>
      </c>
      <c r="Y21" s="478">
        <f t="shared" si="5"/>
        <v>-10.264429433505256</v>
      </c>
      <c r="Z21" s="471"/>
      <c r="AA21" s="74"/>
      <c r="AB21" s="74"/>
    </row>
    <row r="22" spans="1:28" s="75" customFormat="1" ht="28.5" customHeight="1" x14ac:dyDescent="0.2">
      <c r="A22" s="33"/>
      <c r="B22" s="34" t="s">
        <v>32</v>
      </c>
      <c r="C22" s="35"/>
      <c r="D22" s="36"/>
      <c r="E22" s="37"/>
      <c r="F22" s="38"/>
      <c r="G22" s="36"/>
      <c r="H22" s="36"/>
      <c r="I22" s="39"/>
      <c r="J22" s="40"/>
      <c r="K22" s="30">
        <f t="shared" si="33"/>
        <v>576364.4</v>
      </c>
      <c r="L22" s="31">
        <f t="shared" ref="L22" si="38">K22/J21*100</f>
        <v>12.034920966361112</v>
      </c>
      <c r="M22" s="479"/>
      <c r="N22" s="471"/>
      <c r="O22" s="30">
        <f t="shared" si="8"/>
        <v>1984262.4</v>
      </c>
      <c r="P22" s="31">
        <f t="shared" ref="P22" si="39">O22/J21*100</f>
        <v>41.432887181307549</v>
      </c>
      <c r="Q22" s="479"/>
      <c r="R22" s="471"/>
      <c r="S22" s="30">
        <f t="shared" si="10"/>
        <v>2929509.83</v>
      </c>
      <c r="T22" s="31">
        <f t="shared" ref="T22" si="40">S22/J21*100</f>
        <v>61.17036248982064</v>
      </c>
      <c r="U22" s="479"/>
      <c r="V22" s="496"/>
      <c r="W22" s="32">
        <f t="shared" si="12"/>
        <v>4297526.21</v>
      </c>
      <c r="X22" s="31">
        <f t="shared" ref="X22" si="41">W22/J21*100</f>
        <v>89.735570566494744</v>
      </c>
      <c r="Y22" s="479"/>
      <c r="Z22" s="471"/>
      <c r="AA22" s="74"/>
      <c r="AB22" s="74"/>
    </row>
    <row r="23" spans="1:28" s="75" customFormat="1" ht="28.5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1848000</v>
      </c>
      <c r="D23" s="44">
        <f t="shared" si="42"/>
        <v>0</v>
      </c>
      <c r="E23" s="45">
        <f t="shared" si="42"/>
        <v>1848000</v>
      </c>
      <c r="F23" s="46">
        <f>SUM(F51,F79,F107,F135,F163,F191,F219,F247,F275,F303,F331,F359,F387,F415,F443,F471,F499,F527,F555,F583)</f>
        <v>0</v>
      </c>
      <c r="G23" s="44">
        <f t="shared" si="42"/>
        <v>0</v>
      </c>
      <c r="H23" s="44">
        <f t="shared" si="42"/>
        <v>0</v>
      </c>
      <c r="I23" s="47">
        <f t="shared" si="42"/>
        <v>0</v>
      </c>
      <c r="J23" s="48">
        <f t="shared" si="42"/>
        <v>1848000</v>
      </c>
      <c r="K23" s="49">
        <f t="shared" si="42"/>
        <v>462000</v>
      </c>
      <c r="L23" s="50">
        <f t="shared" ref="L23" si="43">K23/J23*100</f>
        <v>25</v>
      </c>
      <c r="M23" s="519">
        <f t="shared" si="2"/>
        <v>-11.888528138528137</v>
      </c>
      <c r="N23" s="471"/>
      <c r="O23" s="49">
        <f t="shared" si="8"/>
        <v>924000</v>
      </c>
      <c r="P23" s="50">
        <f t="shared" ref="P23" si="44">O23/J23*100</f>
        <v>50</v>
      </c>
      <c r="Q23" s="519">
        <f t="shared" si="3"/>
        <v>-19.729437229437231</v>
      </c>
      <c r="R23" s="471"/>
      <c r="S23" s="49">
        <f t="shared" si="10"/>
        <v>1386000</v>
      </c>
      <c r="T23" s="50">
        <f t="shared" ref="T23" si="45">S23/J23*100</f>
        <v>75</v>
      </c>
      <c r="U23" s="519">
        <f t="shared" si="4"/>
        <v>-14.634740259740262</v>
      </c>
      <c r="V23" s="496"/>
      <c r="W23" s="51">
        <f t="shared" si="12"/>
        <v>1848000</v>
      </c>
      <c r="X23" s="50">
        <f t="shared" ref="X23" si="46">W23/J23*100</f>
        <v>100</v>
      </c>
      <c r="Y23" s="519">
        <f t="shared" si="5"/>
        <v>-4.8133116883116855</v>
      </c>
      <c r="Z23" s="471"/>
      <c r="AA23" s="74"/>
      <c r="AB23" s="74"/>
    </row>
    <row r="24" spans="1:28" s="75" customFormat="1" ht="24" customHeight="1" x14ac:dyDescent="0.2">
      <c r="A24" s="52"/>
      <c r="B24" s="53" t="s">
        <v>32</v>
      </c>
      <c r="C24" s="35"/>
      <c r="D24" s="36"/>
      <c r="E24" s="37"/>
      <c r="F24" s="38"/>
      <c r="G24" s="36"/>
      <c r="H24" s="36"/>
      <c r="I24" s="39"/>
      <c r="J24" s="40"/>
      <c r="K24" s="49">
        <f t="shared" si="42"/>
        <v>242300</v>
      </c>
      <c r="L24" s="50">
        <f t="shared" ref="L24" si="47">K24/J23*100</f>
        <v>13.111471861471863</v>
      </c>
      <c r="M24" s="520"/>
      <c r="N24" s="471"/>
      <c r="O24" s="49">
        <f t="shared" si="8"/>
        <v>559400</v>
      </c>
      <c r="P24" s="50">
        <f t="shared" ref="P24" si="48">O24/J23*100</f>
        <v>30.270562770562769</v>
      </c>
      <c r="Q24" s="520"/>
      <c r="R24" s="471"/>
      <c r="S24" s="49">
        <f t="shared" si="10"/>
        <v>1115550</v>
      </c>
      <c r="T24" s="50">
        <f t="shared" ref="T24" si="49">S24/J23*100</f>
        <v>60.365259740259738</v>
      </c>
      <c r="U24" s="520"/>
      <c r="V24" s="496"/>
      <c r="W24" s="51">
        <f t="shared" si="12"/>
        <v>1759050</v>
      </c>
      <c r="X24" s="50">
        <f t="shared" ref="X24" si="50">W24/J23*100</f>
        <v>95.186688311688314</v>
      </c>
      <c r="Y24" s="520"/>
      <c r="Z24" s="471"/>
      <c r="AA24" s="74"/>
      <c r="AB24" s="74"/>
    </row>
    <row r="25" spans="1:28" s="75" customFormat="1" ht="28.5" customHeight="1" x14ac:dyDescent="0.2">
      <c r="A25" s="41" t="s">
        <v>37</v>
      </c>
      <c r="B25" s="42" t="s">
        <v>29</v>
      </c>
      <c r="C25" s="43">
        <f t="shared" ref="C25:K26" si="51">SUM(C53,C81,C109,C137,C165,C193,C221,C249,C277,C305,C333,C361,C389,C417,C445,C473,C501,C529,C557,C585)</f>
        <v>2365300</v>
      </c>
      <c r="D25" s="44">
        <f t="shared" si="51"/>
        <v>0</v>
      </c>
      <c r="E25" s="45">
        <f t="shared" si="51"/>
        <v>2365300</v>
      </c>
      <c r="F25" s="46">
        <f t="shared" si="51"/>
        <v>0</v>
      </c>
      <c r="G25" s="44">
        <f t="shared" si="51"/>
        <v>0</v>
      </c>
      <c r="H25" s="44">
        <f t="shared" si="51"/>
        <v>0</v>
      </c>
      <c r="I25" s="47">
        <f t="shared" si="51"/>
        <v>0</v>
      </c>
      <c r="J25" s="48">
        <f t="shared" si="51"/>
        <v>2365300</v>
      </c>
      <c r="K25" s="49">
        <f t="shared" si="51"/>
        <v>241875</v>
      </c>
      <c r="L25" s="50">
        <f t="shared" ref="L25" si="52">K25/J25*100</f>
        <v>10.225975563353487</v>
      </c>
      <c r="M25" s="519">
        <f t="shared" si="2"/>
        <v>-3.4254851393057972</v>
      </c>
      <c r="N25" s="471"/>
      <c r="O25" s="49">
        <f t="shared" si="8"/>
        <v>1097050</v>
      </c>
      <c r="P25" s="50">
        <f t="shared" ref="P25" si="53">O25/J25*100</f>
        <v>46.381008751532576</v>
      </c>
      <c r="Q25" s="519">
        <f t="shared" si="3"/>
        <v>1.3589819473216949</v>
      </c>
      <c r="R25" s="471"/>
      <c r="S25" s="49">
        <f t="shared" si="10"/>
        <v>1732960</v>
      </c>
      <c r="T25" s="50">
        <f t="shared" ref="T25" si="54">S25/J25*100</f>
        <v>73.265970490001266</v>
      </c>
      <c r="U25" s="519">
        <f t="shared" si="4"/>
        <v>-10.95316873123916</v>
      </c>
      <c r="V25" s="496"/>
      <c r="W25" s="51">
        <f t="shared" si="12"/>
        <v>2365300</v>
      </c>
      <c r="X25" s="50">
        <f t="shared" ref="X25" si="55">W25/J25*100</f>
        <v>100</v>
      </c>
      <c r="Y25" s="519">
        <f t="shared" si="5"/>
        <v>-11.330026635099145</v>
      </c>
      <c r="Z25" s="471"/>
      <c r="AA25" s="74"/>
      <c r="AB25" s="74"/>
    </row>
    <row r="26" spans="1:28" s="75" customFormat="1" ht="28.5" customHeight="1" x14ac:dyDescent="0.2">
      <c r="A26" s="52"/>
      <c r="B26" s="53" t="s">
        <v>32</v>
      </c>
      <c r="C26" s="35"/>
      <c r="D26" s="36"/>
      <c r="E26" s="37"/>
      <c r="F26" s="38"/>
      <c r="G26" s="36"/>
      <c r="H26" s="36"/>
      <c r="I26" s="39"/>
      <c r="J26" s="40"/>
      <c r="K26" s="49">
        <f t="shared" si="51"/>
        <v>160852</v>
      </c>
      <c r="L26" s="50">
        <f t="shared" ref="L26" si="56">K26/J25*100</f>
        <v>6.8004904240476893</v>
      </c>
      <c r="M26" s="520"/>
      <c r="N26" s="471"/>
      <c r="O26" s="49">
        <f t="shared" si="8"/>
        <v>1129194</v>
      </c>
      <c r="P26" s="50">
        <f t="shared" ref="P26" si="57">O26/J25*100</f>
        <v>47.739990698854271</v>
      </c>
      <c r="Q26" s="520"/>
      <c r="R26" s="471"/>
      <c r="S26" s="49">
        <f t="shared" si="10"/>
        <v>1473884.7</v>
      </c>
      <c r="T26" s="50">
        <f t="shared" ref="T26" si="58">S26/J25*100</f>
        <v>62.312801758762106</v>
      </c>
      <c r="U26" s="520"/>
      <c r="V26" s="496"/>
      <c r="W26" s="51">
        <f t="shared" si="12"/>
        <v>2097310.88</v>
      </c>
      <c r="X26" s="50">
        <f t="shared" ref="X26" si="59">W26/J25*100</f>
        <v>88.669973364900855</v>
      </c>
      <c r="Y26" s="520"/>
      <c r="Z26" s="471"/>
      <c r="AA26" s="74"/>
      <c r="AB26" s="74"/>
    </row>
    <row r="27" spans="1:28" s="75" customFormat="1" ht="28.5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574800</v>
      </c>
      <c r="D27" s="44">
        <f t="shared" si="60"/>
        <v>0</v>
      </c>
      <c r="E27" s="45">
        <f t="shared" si="60"/>
        <v>574800</v>
      </c>
      <c r="F27" s="46">
        <f t="shared" si="60"/>
        <v>0</v>
      </c>
      <c r="G27" s="44">
        <f t="shared" si="60"/>
        <v>0</v>
      </c>
      <c r="H27" s="44">
        <f t="shared" si="60"/>
        <v>0</v>
      </c>
      <c r="I27" s="47">
        <f t="shared" si="60"/>
        <v>0</v>
      </c>
      <c r="J27" s="48">
        <f t="shared" si="60"/>
        <v>574800</v>
      </c>
      <c r="K27" s="49">
        <f t="shared" si="60"/>
        <v>150000</v>
      </c>
      <c r="L27" s="50">
        <f t="shared" ref="L27" si="61">K27/J27*100</f>
        <v>26.096033402922757</v>
      </c>
      <c r="M27" s="519">
        <f t="shared" si="2"/>
        <v>4.038343771746689</v>
      </c>
      <c r="N27" s="471"/>
      <c r="O27" s="49">
        <f t="shared" si="8"/>
        <v>385000</v>
      </c>
      <c r="P27" s="50">
        <f t="shared" ref="P27" si="62">O27/J27*100</f>
        <v>66.979819067501751</v>
      </c>
      <c r="Q27" s="519">
        <f t="shared" si="3"/>
        <v>-15.541336116910237</v>
      </c>
      <c r="R27" s="471"/>
      <c r="S27" s="49">
        <f t="shared" si="10"/>
        <v>500700</v>
      </c>
      <c r="T27" s="50">
        <f t="shared" ref="T27" si="63">S27/J27*100</f>
        <v>87.108559498956168</v>
      </c>
      <c r="U27" s="519">
        <f t="shared" si="4"/>
        <v>-27.94447981906751</v>
      </c>
      <c r="V27" s="496"/>
      <c r="W27" s="51">
        <f t="shared" si="12"/>
        <v>574800</v>
      </c>
      <c r="X27" s="50">
        <f t="shared" ref="X27" si="64">W27/J27*100</f>
        <v>100</v>
      </c>
      <c r="Y27" s="519">
        <f t="shared" si="5"/>
        <v>-23.300276617954069</v>
      </c>
      <c r="Z27" s="471"/>
      <c r="AA27" s="74"/>
      <c r="AB27" s="74"/>
    </row>
    <row r="28" spans="1:28" s="75" customFormat="1" ht="26.25" customHeight="1" x14ac:dyDescent="0.2">
      <c r="A28" s="52"/>
      <c r="B28" s="53" t="s">
        <v>32</v>
      </c>
      <c r="C28" s="35"/>
      <c r="D28" s="36"/>
      <c r="E28" s="37"/>
      <c r="F28" s="38"/>
      <c r="G28" s="36"/>
      <c r="H28" s="36"/>
      <c r="I28" s="39"/>
      <c r="J28" s="40"/>
      <c r="K28" s="49">
        <f t="shared" si="60"/>
        <v>173212.4</v>
      </c>
      <c r="L28" s="50">
        <f t="shared" ref="L28" si="65">K28/J27*100</f>
        <v>30.134377174669446</v>
      </c>
      <c r="M28" s="520"/>
      <c r="N28" s="471"/>
      <c r="O28" s="49">
        <f t="shared" si="8"/>
        <v>295668.40000000002</v>
      </c>
      <c r="P28" s="50">
        <f t="shared" ref="P28" si="66">O28/J27*100</f>
        <v>51.438482950591514</v>
      </c>
      <c r="Q28" s="520"/>
      <c r="R28" s="471"/>
      <c r="S28" s="49">
        <f t="shared" si="10"/>
        <v>340075.13</v>
      </c>
      <c r="T28" s="50">
        <f t="shared" ref="T28" si="67">S28/J27*100</f>
        <v>59.164079679888658</v>
      </c>
      <c r="U28" s="520"/>
      <c r="V28" s="496"/>
      <c r="W28" s="51">
        <f t="shared" si="12"/>
        <v>440870.01</v>
      </c>
      <c r="X28" s="50">
        <f t="shared" ref="X28" si="68">W28/J27*100</f>
        <v>76.699723382045931</v>
      </c>
      <c r="Y28" s="520"/>
      <c r="Z28" s="471"/>
      <c r="AA28" s="74"/>
      <c r="AB28" s="74"/>
    </row>
    <row r="29" spans="1:28" s="75" customFormat="1" ht="28.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1000</v>
      </c>
      <c r="D29" s="44">
        <f t="shared" si="69"/>
        <v>0</v>
      </c>
      <c r="E29" s="45">
        <f t="shared" si="69"/>
        <v>1000</v>
      </c>
      <c r="F29" s="46">
        <f t="shared" si="69"/>
        <v>0</v>
      </c>
      <c r="G29" s="44">
        <f t="shared" si="69"/>
        <v>0</v>
      </c>
      <c r="H29" s="44">
        <f t="shared" si="69"/>
        <v>0</v>
      </c>
      <c r="I29" s="47">
        <f t="shared" si="69"/>
        <v>0</v>
      </c>
      <c r="J29" s="48">
        <f t="shared" si="69"/>
        <v>1000</v>
      </c>
      <c r="K29" s="49">
        <f t="shared" si="69"/>
        <v>0</v>
      </c>
      <c r="L29" s="50">
        <f t="shared" ref="L29" si="70">K29/J29*100</f>
        <v>0</v>
      </c>
      <c r="M29" s="519">
        <f t="shared" si="2"/>
        <v>0</v>
      </c>
      <c r="N29" s="471"/>
      <c r="O29" s="49">
        <f t="shared" si="8"/>
        <v>200</v>
      </c>
      <c r="P29" s="50">
        <f t="shared" ref="P29" si="71">O29/J29*100</f>
        <v>20</v>
      </c>
      <c r="Q29" s="519">
        <f t="shared" si="3"/>
        <v>-20</v>
      </c>
      <c r="R29" s="471"/>
      <c r="S29" s="49">
        <f t="shared" si="10"/>
        <v>500</v>
      </c>
      <c r="T29" s="50">
        <f t="shared" ref="T29" si="72">S29/J29*100</f>
        <v>50</v>
      </c>
      <c r="U29" s="519">
        <f t="shared" si="4"/>
        <v>-50</v>
      </c>
      <c r="V29" s="496"/>
      <c r="W29" s="51">
        <f t="shared" si="12"/>
        <v>1000</v>
      </c>
      <c r="X29" s="50">
        <f t="shared" ref="X29" si="73">W29/J29*100</f>
        <v>100</v>
      </c>
      <c r="Y29" s="519">
        <f t="shared" si="5"/>
        <v>-70.468000000000004</v>
      </c>
      <c r="Z29" s="471"/>
      <c r="AA29" s="74"/>
      <c r="AB29" s="74"/>
    </row>
    <row r="30" spans="1:28" s="75" customFormat="1" ht="21.75" customHeight="1" x14ac:dyDescent="0.2">
      <c r="A30" s="52"/>
      <c r="B30" s="53" t="s">
        <v>32</v>
      </c>
      <c r="C30" s="35"/>
      <c r="D30" s="36"/>
      <c r="E30" s="37"/>
      <c r="F30" s="38"/>
      <c r="G30" s="36"/>
      <c r="H30" s="36"/>
      <c r="I30" s="39"/>
      <c r="J30" s="40"/>
      <c r="K30" s="49">
        <f t="shared" si="69"/>
        <v>0</v>
      </c>
      <c r="L30" s="50">
        <f t="shared" ref="L30" si="74">K30/J29*100</f>
        <v>0</v>
      </c>
      <c r="M30" s="520"/>
      <c r="N30" s="471"/>
      <c r="O30" s="49">
        <f t="shared" si="8"/>
        <v>0</v>
      </c>
      <c r="P30" s="50">
        <f t="shared" ref="P30" si="75">O30/J29*100</f>
        <v>0</v>
      </c>
      <c r="Q30" s="520"/>
      <c r="R30" s="471"/>
      <c r="S30" s="49">
        <f t="shared" si="10"/>
        <v>0</v>
      </c>
      <c r="T30" s="50">
        <f t="shared" ref="T30" si="76">S30/J29*100</f>
        <v>0</v>
      </c>
      <c r="U30" s="520"/>
      <c r="V30" s="496"/>
      <c r="W30" s="51">
        <f t="shared" si="12"/>
        <v>295.32</v>
      </c>
      <c r="X30" s="50">
        <f t="shared" ref="X30" si="77">W30/J29*100</f>
        <v>29.531999999999996</v>
      </c>
      <c r="Y30" s="520"/>
      <c r="Z30" s="471"/>
      <c r="AA30" s="74"/>
      <c r="AB30" s="74"/>
    </row>
    <row r="31" spans="1:28" s="75" customFormat="1" ht="28.5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141500</v>
      </c>
      <c r="D31" s="25">
        <f t="shared" si="78"/>
        <v>0</v>
      </c>
      <c r="E31" s="26">
        <f t="shared" si="78"/>
        <v>141500</v>
      </c>
      <c r="F31" s="27">
        <f t="shared" si="78"/>
        <v>0</v>
      </c>
      <c r="G31" s="25">
        <f t="shared" si="78"/>
        <v>0</v>
      </c>
      <c r="H31" s="25">
        <f t="shared" si="78"/>
        <v>0</v>
      </c>
      <c r="I31" s="28">
        <f t="shared" si="78"/>
        <v>0</v>
      </c>
      <c r="J31" s="29">
        <f t="shared" si="78"/>
        <v>141500</v>
      </c>
      <c r="K31" s="30">
        <f t="shared" si="78"/>
        <v>0</v>
      </c>
      <c r="L31" s="31">
        <f t="shared" ref="L31" si="79">K31/J31*100</f>
        <v>0</v>
      </c>
      <c r="M31" s="478">
        <f t="shared" si="2"/>
        <v>33.498939929328621</v>
      </c>
      <c r="N31" s="471"/>
      <c r="O31" s="30">
        <f t="shared" si="8"/>
        <v>141500</v>
      </c>
      <c r="P31" s="31">
        <f t="shared" ref="P31" si="80">O31/J31*100</f>
        <v>100</v>
      </c>
      <c r="Q31" s="478">
        <f t="shared" si="3"/>
        <v>-5.5299646643109526</v>
      </c>
      <c r="R31" s="471"/>
      <c r="S31" s="30">
        <f t="shared" si="10"/>
        <v>141500</v>
      </c>
      <c r="T31" s="31">
        <f t="shared" ref="T31" si="81">S31/J31*100</f>
        <v>100</v>
      </c>
      <c r="U31" s="478">
        <f t="shared" si="4"/>
        <v>-5.5299646643109526</v>
      </c>
      <c r="V31" s="496"/>
      <c r="W31" s="32">
        <f t="shared" si="12"/>
        <v>141500</v>
      </c>
      <c r="X31" s="31">
        <f t="shared" ref="X31" si="82">W31/J31*100</f>
        <v>100</v>
      </c>
      <c r="Y31" s="478">
        <f t="shared" si="5"/>
        <v>-5.5299646643109526</v>
      </c>
      <c r="Z31" s="471"/>
      <c r="AA31" s="74"/>
      <c r="AB31" s="74"/>
    </row>
    <row r="32" spans="1:28" s="75" customFormat="1" ht="28.5" customHeight="1" x14ac:dyDescent="0.2">
      <c r="A32" s="33"/>
      <c r="B32" s="34" t="s">
        <v>32</v>
      </c>
      <c r="C32" s="35"/>
      <c r="D32" s="36"/>
      <c r="E32" s="37"/>
      <c r="F32" s="38"/>
      <c r="G32" s="36"/>
      <c r="H32" s="36"/>
      <c r="I32" s="39"/>
      <c r="J32" s="40"/>
      <c r="K32" s="30">
        <f t="shared" si="78"/>
        <v>47401</v>
      </c>
      <c r="L32" s="31">
        <f t="shared" ref="L32" si="83">K32/J31*100</f>
        <v>33.498939929328621</v>
      </c>
      <c r="M32" s="479"/>
      <c r="N32" s="471"/>
      <c r="O32" s="30">
        <f t="shared" si="8"/>
        <v>133675.1</v>
      </c>
      <c r="P32" s="31">
        <f t="shared" ref="P32" si="84">O32/J31*100</f>
        <v>94.470035335689047</v>
      </c>
      <c r="Q32" s="479"/>
      <c r="R32" s="471"/>
      <c r="S32" s="30">
        <f t="shared" si="10"/>
        <v>133675.1</v>
      </c>
      <c r="T32" s="31">
        <f t="shared" ref="T32" si="85">S32/J31*100</f>
        <v>94.470035335689047</v>
      </c>
      <c r="U32" s="479"/>
      <c r="V32" s="496"/>
      <c r="W32" s="32">
        <f t="shared" si="12"/>
        <v>133675.1</v>
      </c>
      <c r="X32" s="31">
        <f t="shared" ref="X32" si="86">W32/J31*100</f>
        <v>94.470035335689047</v>
      </c>
      <c r="Y32" s="479"/>
      <c r="Z32" s="471"/>
      <c r="AA32" s="74"/>
      <c r="AB32" s="74"/>
    </row>
    <row r="33" spans="1:28" s="75" customFormat="1" ht="28.5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141500</v>
      </c>
      <c r="D33" s="44">
        <f t="shared" si="87"/>
        <v>0</v>
      </c>
      <c r="E33" s="45">
        <f t="shared" si="87"/>
        <v>141500</v>
      </c>
      <c r="F33" s="46">
        <f t="shared" si="87"/>
        <v>0</v>
      </c>
      <c r="G33" s="44">
        <f t="shared" si="87"/>
        <v>0</v>
      </c>
      <c r="H33" s="44">
        <f t="shared" si="87"/>
        <v>0</v>
      </c>
      <c r="I33" s="47">
        <f t="shared" si="87"/>
        <v>0</v>
      </c>
      <c r="J33" s="48">
        <f t="shared" si="87"/>
        <v>141500</v>
      </c>
      <c r="K33" s="49">
        <f t="shared" si="87"/>
        <v>0</v>
      </c>
      <c r="L33" s="50">
        <f t="shared" ref="L33" si="88">K33/J33*100</f>
        <v>0</v>
      </c>
      <c r="M33" s="519">
        <f t="shared" si="2"/>
        <v>0</v>
      </c>
      <c r="N33" s="471"/>
      <c r="O33" s="49">
        <f t="shared" si="8"/>
        <v>141500</v>
      </c>
      <c r="P33" s="50">
        <f t="shared" ref="P33" si="89">O33/J33*100</f>
        <v>100</v>
      </c>
      <c r="Q33" s="519">
        <f t="shared" si="3"/>
        <v>-5.5299646643109526</v>
      </c>
      <c r="R33" s="471"/>
      <c r="S33" s="49">
        <f t="shared" si="10"/>
        <v>141500</v>
      </c>
      <c r="T33" s="50">
        <f t="shared" ref="T33" si="90">S33/J33*100</f>
        <v>100</v>
      </c>
      <c r="U33" s="519">
        <f t="shared" si="4"/>
        <v>-5.5299646643109526</v>
      </c>
      <c r="V33" s="496"/>
      <c r="W33" s="51">
        <f t="shared" si="12"/>
        <v>141500</v>
      </c>
      <c r="X33" s="50">
        <f t="shared" ref="X33" si="91">W33/J33*100</f>
        <v>100</v>
      </c>
      <c r="Y33" s="519">
        <f t="shared" si="5"/>
        <v>-5.5299646643109526</v>
      </c>
      <c r="Z33" s="471"/>
      <c r="AA33" s="74"/>
      <c r="AB33" s="74"/>
    </row>
    <row r="34" spans="1:28" s="75" customFormat="1" ht="27" customHeight="1" x14ac:dyDescent="0.2">
      <c r="A34" s="52"/>
      <c r="B34" s="53" t="s">
        <v>32</v>
      </c>
      <c r="C34" s="35"/>
      <c r="D34" s="36"/>
      <c r="E34" s="37"/>
      <c r="F34" s="38"/>
      <c r="G34" s="36"/>
      <c r="H34" s="36"/>
      <c r="I34" s="39"/>
      <c r="J34" s="40"/>
      <c r="K34" s="49">
        <f t="shared" si="87"/>
        <v>0</v>
      </c>
      <c r="L34" s="50">
        <f t="shared" ref="L34" si="92">K34/J33*100</f>
        <v>0</v>
      </c>
      <c r="M34" s="520"/>
      <c r="N34" s="471"/>
      <c r="O34" s="49">
        <f t="shared" si="8"/>
        <v>133675.1</v>
      </c>
      <c r="P34" s="50">
        <f t="shared" ref="P34" si="93">O34/J33*100</f>
        <v>94.470035335689047</v>
      </c>
      <c r="Q34" s="520"/>
      <c r="R34" s="471"/>
      <c r="S34" s="49">
        <f t="shared" si="10"/>
        <v>133675.1</v>
      </c>
      <c r="T34" s="50">
        <f t="shared" ref="T34" si="94">S34/J33*100</f>
        <v>94.470035335689047</v>
      </c>
      <c r="U34" s="520"/>
      <c r="V34" s="496"/>
      <c r="W34" s="51">
        <f t="shared" si="12"/>
        <v>133675.1</v>
      </c>
      <c r="X34" s="50">
        <f t="shared" ref="X34" si="95">W34/J33*100</f>
        <v>94.470035335689047</v>
      </c>
      <c r="Y34" s="520"/>
      <c r="Z34" s="471"/>
      <c r="AA34" s="74"/>
      <c r="AB34" s="74"/>
    </row>
    <row r="35" spans="1:28" s="75" customFormat="1" ht="17.25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6">
        <f t="shared" si="96"/>
        <v>0</v>
      </c>
      <c r="G35" s="44">
        <f t="shared" si="96"/>
        <v>0</v>
      </c>
      <c r="H35" s="44">
        <f t="shared" si="96"/>
        <v>0</v>
      </c>
      <c r="I35" s="47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19" t="e">
        <f t="shared" si="2"/>
        <v>#DIV/0!</v>
      </c>
      <c r="N35" s="471"/>
      <c r="O35" s="49">
        <f t="shared" si="8"/>
        <v>0</v>
      </c>
      <c r="P35" s="50" t="e">
        <f t="shared" ref="P35" si="98">O35/J35*100</f>
        <v>#DIV/0!</v>
      </c>
      <c r="Q35" s="519" t="e">
        <f t="shared" si="3"/>
        <v>#DIV/0!</v>
      </c>
      <c r="R35" s="471"/>
      <c r="S35" s="49">
        <f t="shared" si="10"/>
        <v>0</v>
      </c>
      <c r="T35" s="50" t="e">
        <f t="shared" ref="T35" si="99">S35/J35*100</f>
        <v>#DIV/0!</v>
      </c>
      <c r="U35" s="519" t="e">
        <f t="shared" si="4"/>
        <v>#DIV/0!</v>
      </c>
      <c r="V35" s="496"/>
      <c r="W35" s="51">
        <f t="shared" si="12"/>
        <v>0</v>
      </c>
      <c r="X35" s="50" t="e">
        <f t="shared" ref="X35" si="100">W35/J35*100</f>
        <v>#DIV/0!</v>
      </c>
      <c r="Y35" s="519" t="e">
        <f t="shared" si="5"/>
        <v>#DIV/0!</v>
      </c>
      <c r="Z35" s="471"/>
      <c r="AA35" s="74"/>
      <c r="AB35" s="74"/>
    </row>
    <row r="36" spans="1:28" s="75" customFormat="1" ht="22.5" customHeight="1" x14ac:dyDescent="0.2">
      <c r="A36" s="52"/>
      <c r="B36" s="53" t="s">
        <v>32</v>
      </c>
      <c r="C36" s="35"/>
      <c r="D36" s="36"/>
      <c r="E36" s="37"/>
      <c r="F36" s="38"/>
      <c r="G36" s="36"/>
      <c r="H36" s="36"/>
      <c r="I36" s="39"/>
      <c r="J36" s="40"/>
      <c r="K36" s="49">
        <f t="shared" si="96"/>
        <v>0</v>
      </c>
      <c r="L36" s="50" t="e">
        <f t="shared" ref="L36" si="101">K36/J35*100</f>
        <v>#DIV/0!</v>
      </c>
      <c r="M36" s="520"/>
      <c r="N36" s="471"/>
      <c r="O36" s="49">
        <f t="shared" si="8"/>
        <v>0</v>
      </c>
      <c r="P36" s="50" t="e">
        <f t="shared" ref="P36" si="102">O36/J35*100</f>
        <v>#DIV/0!</v>
      </c>
      <c r="Q36" s="520"/>
      <c r="R36" s="471"/>
      <c r="S36" s="49">
        <f t="shared" si="10"/>
        <v>0</v>
      </c>
      <c r="T36" s="50" t="e">
        <f t="shared" ref="T36" si="103">S36/J35*100</f>
        <v>#DIV/0!</v>
      </c>
      <c r="U36" s="520"/>
      <c r="V36" s="496"/>
      <c r="W36" s="51">
        <f t="shared" si="12"/>
        <v>0</v>
      </c>
      <c r="X36" s="50" t="e">
        <f t="shared" ref="X36" si="104">W36/J35*100</f>
        <v>#DIV/0!</v>
      </c>
      <c r="Y36" s="520"/>
      <c r="Z36" s="471"/>
      <c r="AA36" s="74"/>
      <c r="AB36" s="74"/>
    </row>
    <row r="37" spans="1:28" s="75" customFormat="1" ht="28.5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123000</v>
      </c>
      <c r="D37" s="25">
        <f t="shared" si="105"/>
        <v>0</v>
      </c>
      <c r="E37" s="26">
        <f t="shared" si="105"/>
        <v>123000</v>
      </c>
      <c r="F37" s="27">
        <f t="shared" si="105"/>
        <v>0</v>
      </c>
      <c r="G37" s="25">
        <f t="shared" si="105"/>
        <v>0</v>
      </c>
      <c r="H37" s="25">
        <f t="shared" si="105"/>
        <v>0</v>
      </c>
      <c r="I37" s="28">
        <f t="shared" si="105"/>
        <v>0</v>
      </c>
      <c r="J37" s="29">
        <f t="shared" si="105"/>
        <v>123000</v>
      </c>
      <c r="K37" s="30">
        <f t="shared" si="105"/>
        <v>41000</v>
      </c>
      <c r="L37" s="31">
        <f t="shared" ref="L37" si="106">K37/J37*100</f>
        <v>33.333333333333329</v>
      </c>
      <c r="M37" s="478">
        <f t="shared" si="2"/>
        <v>0</v>
      </c>
      <c r="N37" s="474"/>
      <c r="O37" s="30">
        <f t="shared" si="8"/>
        <v>62000</v>
      </c>
      <c r="P37" s="31">
        <f t="shared" ref="P37" si="107">O37/J37*100</f>
        <v>50.40650406504065</v>
      </c>
      <c r="Q37" s="478">
        <f t="shared" si="3"/>
        <v>-0.13212195121951709</v>
      </c>
      <c r="R37" s="474"/>
      <c r="S37" s="30">
        <f t="shared" si="10"/>
        <v>87000</v>
      </c>
      <c r="T37" s="31">
        <f t="shared" ref="T37" si="108">S37/J37*100</f>
        <v>70.731707317073173</v>
      </c>
      <c r="U37" s="478">
        <f t="shared" si="4"/>
        <v>3.6413739837398253</v>
      </c>
      <c r="V37" s="497"/>
      <c r="W37" s="32">
        <f t="shared" si="12"/>
        <v>123000</v>
      </c>
      <c r="X37" s="31">
        <f t="shared" ref="X37" si="109">W37/J37*100</f>
        <v>100</v>
      </c>
      <c r="Y37" s="478">
        <f t="shared" si="5"/>
        <v>-16.418991869918699</v>
      </c>
      <c r="Z37" s="474"/>
      <c r="AA37" s="74"/>
      <c r="AB37" s="74"/>
    </row>
    <row r="38" spans="1:28" s="75" customFormat="1" ht="24.75" customHeight="1" x14ac:dyDescent="0.2">
      <c r="A38" s="33"/>
      <c r="B38" s="34" t="s">
        <v>32</v>
      </c>
      <c r="C38" s="35"/>
      <c r="D38" s="36"/>
      <c r="E38" s="37"/>
      <c r="F38" s="38"/>
      <c r="G38" s="36"/>
      <c r="H38" s="36"/>
      <c r="I38" s="39"/>
      <c r="J38" s="40"/>
      <c r="K38" s="30">
        <f t="shared" si="105"/>
        <v>41000</v>
      </c>
      <c r="L38" s="31">
        <f t="shared" ref="L38" si="110">K38/J37*100</f>
        <v>33.333333333333329</v>
      </c>
      <c r="M38" s="479"/>
      <c r="N38" s="474"/>
      <c r="O38" s="30">
        <f t="shared" si="8"/>
        <v>61837.49</v>
      </c>
      <c r="P38" s="31">
        <f t="shared" ref="P38" si="111">O38/J37*100</f>
        <v>50.274382113821133</v>
      </c>
      <c r="Q38" s="479"/>
      <c r="R38" s="474"/>
      <c r="S38" s="30">
        <f t="shared" si="10"/>
        <v>91478.89</v>
      </c>
      <c r="T38" s="31">
        <f t="shared" ref="T38" si="112">S38/J37*100</f>
        <v>74.373081300812999</v>
      </c>
      <c r="U38" s="479"/>
      <c r="V38" s="497"/>
      <c r="W38" s="32">
        <f t="shared" si="12"/>
        <v>102804.64</v>
      </c>
      <c r="X38" s="31">
        <f t="shared" ref="X38" si="113">W38/J37*100</f>
        <v>83.581008130081301</v>
      </c>
      <c r="Y38" s="479"/>
      <c r="Z38" s="474"/>
      <c r="AA38" s="74"/>
      <c r="AB38" s="74"/>
    </row>
    <row r="39" spans="1:28" s="75" customFormat="1" ht="28.5" customHeight="1" x14ac:dyDescent="0.55000000000000004">
      <c r="A39" s="22" t="s">
        <v>44</v>
      </c>
      <c r="B39" s="390" t="s">
        <v>29</v>
      </c>
      <c r="C39" s="391">
        <f t="shared" ref="C39:K40" si="114">SUM(C67,C95,C123,C151,C179,C207,C235,C263,C291,C319,C347,C375,C403,C431,C459,C487,C515,C543,C571,C599)</f>
        <v>64700</v>
      </c>
      <c r="D39" s="392">
        <f t="shared" si="114"/>
        <v>0</v>
      </c>
      <c r="E39" s="393">
        <f t="shared" si="114"/>
        <v>64700</v>
      </c>
      <c r="F39" s="394">
        <f t="shared" si="114"/>
        <v>0</v>
      </c>
      <c r="G39" s="392">
        <f t="shared" si="114"/>
        <v>0</v>
      </c>
      <c r="H39" s="392">
        <f t="shared" si="114"/>
        <v>0</v>
      </c>
      <c r="I39" s="395">
        <f t="shared" si="114"/>
        <v>0</v>
      </c>
      <c r="J39" s="396">
        <f t="shared" si="114"/>
        <v>64700</v>
      </c>
      <c r="K39" s="335">
        <f t="shared" si="114"/>
        <v>20000</v>
      </c>
      <c r="L39" s="336">
        <f t="shared" ref="L39" si="115">K39/J39*100</f>
        <v>30.911901081916536</v>
      </c>
      <c r="M39" s="478">
        <f t="shared" si="2"/>
        <v>-1.9428129829984542</v>
      </c>
      <c r="N39" s="515"/>
      <c r="O39" s="335">
        <f t="shared" si="8"/>
        <v>20000</v>
      </c>
      <c r="P39" s="336">
        <f t="shared" ref="P39" si="116">O39/J39*100</f>
        <v>30.911901081916536</v>
      </c>
      <c r="Q39" s="478">
        <f t="shared" si="3"/>
        <v>25.955177743431225</v>
      </c>
      <c r="R39" s="515"/>
      <c r="S39" s="30">
        <f t="shared" si="10"/>
        <v>20000</v>
      </c>
      <c r="T39" s="31">
        <f t="shared" ref="T39" si="117">S39/J39*100</f>
        <v>30.911901081916536</v>
      </c>
      <c r="U39" s="478">
        <f t="shared" si="4"/>
        <v>38.08809891808346</v>
      </c>
      <c r="V39" s="497"/>
      <c r="W39" s="32">
        <f t="shared" si="12"/>
        <v>64700</v>
      </c>
      <c r="X39" s="31">
        <f t="shared" ref="X39" si="118">W39/J39*100</f>
        <v>100</v>
      </c>
      <c r="Y39" s="478">
        <f t="shared" si="5"/>
        <v>-0.31993817619783727</v>
      </c>
      <c r="Z39" s="474"/>
      <c r="AA39" s="74"/>
      <c r="AB39" s="74"/>
    </row>
    <row r="40" spans="1:28" s="75" customFormat="1" ht="26.25" customHeight="1" thickBot="1" x14ac:dyDescent="0.6">
      <c r="A40" s="265"/>
      <c r="B40" s="397" t="s">
        <v>32</v>
      </c>
      <c r="C40" s="365"/>
      <c r="D40" s="366"/>
      <c r="E40" s="367"/>
      <c r="F40" s="368"/>
      <c r="G40" s="366"/>
      <c r="H40" s="366"/>
      <c r="I40" s="398"/>
      <c r="J40" s="369"/>
      <c r="K40" s="399">
        <f t="shared" si="114"/>
        <v>18743</v>
      </c>
      <c r="L40" s="400">
        <f t="shared" ref="L40" si="119">K40/J39*100</f>
        <v>28.969088098918082</v>
      </c>
      <c r="M40" s="514"/>
      <c r="N40" s="516"/>
      <c r="O40" s="399">
        <f t="shared" si="8"/>
        <v>36793</v>
      </c>
      <c r="P40" s="400">
        <f t="shared" ref="P40" si="120">O40/J39*100</f>
        <v>56.867078825347761</v>
      </c>
      <c r="Q40" s="514"/>
      <c r="R40" s="516"/>
      <c r="S40" s="283">
        <f t="shared" si="10"/>
        <v>44643</v>
      </c>
      <c r="T40" s="284">
        <f t="shared" ref="T40" si="121">S40/J39*100</f>
        <v>69</v>
      </c>
      <c r="U40" s="514"/>
      <c r="V40" s="517"/>
      <c r="W40" s="285">
        <f t="shared" si="12"/>
        <v>64493</v>
      </c>
      <c r="X40" s="284">
        <f t="shared" ref="X40" si="122">W40/J39*100</f>
        <v>99.680061823802163</v>
      </c>
      <c r="Y40" s="514"/>
      <c r="Z40" s="518"/>
      <c r="AA40" s="74"/>
      <c r="AB40" s="74"/>
    </row>
    <row r="41" spans="1:28" s="251" customFormat="1" ht="42.75" customHeight="1" x14ac:dyDescent="0.2">
      <c r="A41" s="498" t="s">
        <v>176</v>
      </c>
      <c r="B41" s="258" t="s">
        <v>29</v>
      </c>
      <c r="C41" s="259">
        <f t="shared" ref="C41:K42" si="123">SUM(C43,C49,C59,C65,C67)</f>
        <v>2491300</v>
      </c>
      <c r="D41" s="260">
        <f t="shared" si="123"/>
        <v>25000</v>
      </c>
      <c r="E41" s="261">
        <f t="shared" si="123"/>
        <v>2516300</v>
      </c>
      <c r="F41" s="262">
        <f t="shared" si="123"/>
        <v>0</v>
      </c>
      <c r="G41" s="260">
        <f t="shared" si="123"/>
        <v>0</v>
      </c>
      <c r="H41" s="260">
        <f t="shared" si="123"/>
        <v>0</v>
      </c>
      <c r="I41" s="263">
        <f t="shared" si="123"/>
        <v>0</v>
      </c>
      <c r="J41" s="264">
        <f t="shared" si="123"/>
        <v>2516300</v>
      </c>
      <c r="K41" s="259">
        <f t="shared" si="123"/>
        <v>253525</v>
      </c>
      <c r="L41" s="260">
        <f>K41/J41*100</f>
        <v>10.075308985415093</v>
      </c>
      <c r="M41" s="487">
        <f t="shared" si="2"/>
        <v>0.81625402376505285</v>
      </c>
      <c r="N41" s="488"/>
      <c r="O41" s="259">
        <f>SUM(O43,O49,O59,O65,O67)</f>
        <v>1220650</v>
      </c>
      <c r="P41" s="260">
        <f t="shared" ref="P41" si="124">O41/J41*100</f>
        <v>48.509716647458575</v>
      </c>
      <c r="Q41" s="487">
        <f t="shared" si="3"/>
        <v>4.1114493502364553</v>
      </c>
      <c r="R41" s="488"/>
      <c r="S41" s="259">
        <f>SUM(S43,S49,S59,S65,S67)</f>
        <v>1861510</v>
      </c>
      <c r="T41" s="260">
        <f t="shared" ref="T41" si="125">S41/J41*100</f>
        <v>73.978063029050588</v>
      </c>
      <c r="U41" s="487">
        <f t="shared" si="4"/>
        <v>-8.0335699240948912</v>
      </c>
      <c r="V41" s="500"/>
      <c r="W41" s="262">
        <f>SUM(W43,W49,W59,W65,W67)</f>
        <v>2516300</v>
      </c>
      <c r="X41" s="260">
        <f t="shared" ref="X41" si="126">W41/J41*100</f>
        <v>100</v>
      </c>
      <c r="Y41" s="487">
        <f t="shared" si="5"/>
        <v>-4.4661932202042891</v>
      </c>
      <c r="Z41" s="488"/>
      <c r="AA41" s="250"/>
      <c r="AB41" s="250"/>
    </row>
    <row r="42" spans="1:28" s="251" customFormat="1" ht="32.25" customHeight="1" x14ac:dyDescent="0.2">
      <c r="A42" s="499"/>
      <c r="B42" s="54" t="s">
        <v>30</v>
      </c>
      <c r="C42" s="16"/>
      <c r="D42" s="17"/>
      <c r="E42" s="18"/>
      <c r="F42" s="19"/>
      <c r="G42" s="17"/>
      <c r="H42" s="17"/>
      <c r="I42" s="20"/>
      <c r="J42" s="21"/>
      <c r="K42" s="55">
        <f t="shared" si="123"/>
        <v>274064.40000000002</v>
      </c>
      <c r="L42" s="56">
        <f>K42/J41*100</f>
        <v>10.891563009180146</v>
      </c>
      <c r="M42" s="483"/>
      <c r="N42" s="477"/>
      <c r="O42" s="55">
        <f>SUM(O44,O50,O60,O66,O68)</f>
        <v>1324106.3999999999</v>
      </c>
      <c r="P42" s="56">
        <f t="shared" ref="P42" si="127">O42/J41*100</f>
        <v>52.62116599769503</v>
      </c>
      <c r="Q42" s="483"/>
      <c r="R42" s="477"/>
      <c r="S42" s="55">
        <f>SUM(S44,S50,S60,S66,S68)</f>
        <v>1659361.28</v>
      </c>
      <c r="T42" s="56">
        <f t="shared" ref="T42" si="128">S42/J41*100</f>
        <v>65.944493104955697</v>
      </c>
      <c r="U42" s="483"/>
      <c r="V42" s="501"/>
      <c r="W42" s="58">
        <f>SUM(W44,W50,W60,W66,W68)</f>
        <v>2403917.1799999997</v>
      </c>
      <c r="X42" s="56">
        <f t="shared" ref="X42" si="129">W42/J41*100</f>
        <v>95.533806779795711</v>
      </c>
      <c r="Y42" s="483"/>
      <c r="Z42" s="477"/>
      <c r="AA42" s="250"/>
      <c r="AB42" s="250"/>
    </row>
    <row r="43" spans="1:28" s="72" customFormat="1" ht="36.75" customHeight="1" x14ac:dyDescent="0.2">
      <c r="A43" s="22" t="s">
        <v>31</v>
      </c>
      <c r="B43" s="61" t="s">
        <v>29</v>
      </c>
      <c r="C43" s="24">
        <v>769100</v>
      </c>
      <c r="D43" s="25">
        <v>25000</v>
      </c>
      <c r="E43" s="26">
        <f>+C43+D43</f>
        <v>794100</v>
      </c>
      <c r="F43" s="27">
        <f>SUM(F45,F47)</f>
        <v>0</v>
      </c>
      <c r="G43" s="25">
        <f>SUM(G45,G47)</f>
        <v>0</v>
      </c>
      <c r="H43" s="25">
        <f t="shared" ref="H43:I43" si="130">SUM(H45,H47)</f>
        <v>0</v>
      </c>
      <c r="I43" s="28">
        <f t="shared" si="130"/>
        <v>0</v>
      </c>
      <c r="J43" s="29">
        <f>+E43+I43+F43+G43+H43</f>
        <v>794100</v>
      </c>
      <c r="K43" s="30">
        <f>SUM(K45,K47)</f>
        <v>192275</v>
      </c>
      <c r="L43" s="31">
        <f t="shared" ref="L43" si="131">K43/J43*100</f>
        <v>24.212945472862359</v>
      </c>
      <c r="M43" s="478">
        <f t="shared" si="2"/>
        <v>-2.5185744868387872E-3</v>
      </c>
      <c r="N43" s="474"/>
      <c r="O43" s="30">
        <f>SUM(O45,O47)</f>
        <v>384550</v>
      </c>
      <c r="P43" s="31">
        <f t="shared" ref="P43" si="132">O43/J43*100</f>
        <v>48.425890945724717</v>
      </c>
      <c r="Q43" s="478">
        <f t="shared" si="3"/>
        <v>-5.0371489736775743E-3</v>
      </c>
      <c r="R43" s="474"/>
      <c r="S43" s="30">
        <f>SUM(S45,S47)</f>
        <v>576825</v>
      </c>
      <c r="T43" s="31">
        <f t="shared" ref="T43" si="133">S43/J43*100</f>
        <v>72.63883641858709</v>
      </c>
      <c r="U43" s="478">
        <f t="shared" si="4"/>
        <v>-7.5557234605412305E-3</v>
      </c>
      <c r="V43" s="497"/>
      <c r="W43" s="32">
        <v>794100</v>
      </c>
      <c r="X43" s="31">
        <f t="shared" ref="X43" si="134">W43/J43*100</f>
        <v>100</v>
      </c>
      <c r="Y43" s="478">
        <f t="shared" si="5"/>
        <v>-0.13600302228938688</v>
      </c>
      <c r="Z43" s="474"/>
      <c r="AA43" s="71"/>
      <c r="AB43" s="71"/>
    </row>
    <row r="44" spans="1:28" s="72" customFormat="1" ht="36.75" customHeight="1" x14ac:dyDescent="0.2">
      <c r="A44" s="33"/>
      <c r="B44" s="62" t="s">
        <v>32</v>
      </c>
      <c r="C44" s="35"/>
      <c r="D44" s="36"/>
      <c r="E44" s="37"/>
      <c r="F44" s="38"/>
      <c r="G44" s="36"/>
      <c r="H44" s="36"/>
      <c r="I44" s="37"/>
      <c r="J44" s="40"/>
      <c r="K44" s="30">
        <v>192255</v>
      </c>
      <c r="L44" s="31">
        <f>K44/J43*100</f>
        <v>24.21042689837552</v>
      </c>
      <c r="M44" s="479"/>
      <c r="N44" s="474"/>
      <c r="O44" s="30">
        <f>SUM(O46,O48)</f>
        <v>384510</v>
      </c>
      <c r="P44" s="31">
        <f t="shared" ref="P44" si="135">O44/J43*100</f>
        <v>48.42085379675104</v>
      </c>
      <c r="Q44" s="479"/>
      <c r="R44" s="474"/>
      <c r="S44" s="30">
        <f>SUM(S46,S48)</f>
        <v>576765</v>
      </c>
      <c r="T44" s="31">
        <f t="shared" ref="T44" si="136">S44/J43*100</f>
        <v>72.631280695126549</v>
      </c>
      <c r="U44" s="479"/>
      <c r="V44" s="497"/>
      <c r="W44" s="32">
        <v>793020</v>
      </c>
      <c r="X44" s="31">
        <f t="shared" ref="X44" si="137">W44/J43*100</f>
        <v>99.863996977710613</v>
      </c>
      <c r="Y44" s="479"/>
      <c r="Z44" s="474"/>
      <c r="AA44" s="71"/>
      <c r="AB44" s="71"/>
    </row>
    <row r="45" spans="1:28" s="72" customFormat="1" ht="36.75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63"/>
      <c r="G45" s="64"/>
      <c r="H45" s="64"/>
      <c r="I45" s="65"/>
      <c r="J45" s="66">
        <f>+E45+I45+F45+G45+H45</f>
        <v>0</v>
      </c>
      <c r="K45" s="67">
        <f>F45+0</f>
        <v>0</v>
      </c>
      <c r="L45" s="68" t="e">
        <f>K45/J45*100</f>
        <v>#DIV/0!</v>
      </c>
      <c r="M45" s="470" t="e">
        <f t="shared" ref="M45" si="139">L46-L45</f>
        <v>#DIV/0!</v>
      </c>
      <c r="N45" s="471"/>
      <c r="O45" s="67">
        <f>G45+F45+0</f>
        <v>0</v>
      </c>
      <c r="P45" s="69" t="e">
        <f t="shared" ref="P45" si="140">O45/J45*100</f>
        <v>#DIV/0!</v>
      </c>
      <c r="Q45" s="470" t="e">
        <f t="shared" ref="Q45" si="141">P46-P45</f>
        <v>#DIV/0!</v>
      </c>
      <c r="R45" s="471"/>
      <c r="S45" s="67">
        <f>H45+F45+G45+0</f>
        <v>0</v>
      </c>
      <c r="T45" s="69" t="e">
        <f t="shared" ref="T45" si="142">S45/J45*100</f>
        <v>#DIV/0!</v>
      </c>
      <c r="U45" s="470" t="e">
        <f t="shared" ref="U45" si="143">T46-T45</f>
        <v>#DIV/0!</v>
      </c>
      <c r="V45" s="496"/>
      <c r="W45" s="70">
        <f>H45+F45+G45+I45+0</f>
        <v>0</v>
      </c>
      <c r="X45" s="69" t="e">
        <f>W45/J45*100</f>
        <v>#DIV/0!</v>
      </c>
      <c r="Y45" s="470" t="e">
        <f t="shared" ref="Y45" si="144">X46-X45</f>
        <v>#DIV/0!</v>
      </c>
      <c r="Z45" s="471"/>
      <c r="AA45" s="71"/>
      <c r="AB45" s="71"/>
    </row>
    <row r="46" spans="1:28" s="72" customFormat="1" ht="36.75" customHeight="1" x14ac:dyDescent="0.2">
      <c r="A46" s="52"/>
      <c r="B46" s="62" t="s">
        <v>32</v>
      </c>
      <c r="C46" s="35"/>
      <c r="D46" s="36"/>
      <c r="E46" s="37"/>
      <c r="F46" s="38"/>
      <c r="G46" s="36"/>
      <c r="H46" s="36"/>
      <c r="I46" s="39"/>
      <c r="J46" s="40"/>
      <c r="K46" s="16"/>
      <c r="L46" s="17" t="e">
        <f>K46/J45*100</f>
        <v>#DIV/0!</v>
      </c>
      <c r="M46" s="470"/>
      <c r="N46" s="471"/>
      <c r="O46" s="16"/>
      <c r="P46" s="73" t="e">
        <f>O46/J45*100</f>
        <v>#DIV/0!</v>
      </c>
      <c r="Q46" s="470"/>
      <c r="R46" s="471"/>
      <c r="S46" s="16"/>
      <c r="T46" s="73" t="e">
        <f>S46/J45*100</f>
        <v>#DIV/0!</v>
      </c>
      <c r="U46" s="470"/>
      <c r="V46" s="496"/>
      <c r="W46" s="19"/>
      <c r="X46" s="73" t="e">
        <f>W46/J45*100</f>
        <v>#DIV/0!</v>
      </c>
      <c r="Y46" s="470"/>
      <c r="Z46" s="471"/>
      <c r="AA46" s="71"/>
      <c r="AB46" s="71"/>
    </row>
    <row r="47" spans="1:28" s="72" customFormat="1" ht="36.75" customHeight="1" x14ac:dyDescent="0.2">
      <c r="A47" s="41" t="s">
        <v>34</v>
      </c>
      <c r="B47" s="61" t="s">
        <v>29</v>
      </c>
      <c r="C47" s="63">
        <v>769100</v>
      </c>
      <c r="D47" s="64">
        <v>25000</v>
      </c>
      <c r="E47" s="65">
        <f t="shared" ref="E47" si="145">+C47+D47</f>
        <v>794100</v>
      </c>
      <c r="F47" s="63"/>
      <c r="G47" s="64"/>
      <c r="H47" s="64"/>
      <c r="I47" s="65"/>
      <c r="J47" s="66">
        <f>+E47+I47+F47+G47+H47</f>
        <v>794100</v>
      </c>
      <c r="K47" s="67">
        <f>F47+192275</f>
        <v>192275</v>
      </c>
      <c r="L47" s="68">
        <f>K47/J47*100</f>
        <v>24.212945472862359</v>
      </c>
      <c r="M47" s="470">
        <f t="shared" ref="M47" si="146">L48-L47</f>
        <v>-2.5185744868387872E-3</v>
      </c>
      <c r="N47" s="471"/>
      <c r="O47" s="67">
        <f>G47+F47+K47+192275</f>
        <v>384550</v>
      </c>
      <c r="P47" s="247">
        <f t="shared" ref="P47" si="147">O47/J47*100</f>
        <v>48.425890945724717</v>
      </c>
      <c r="Q47" s="470">
        <f t="shared" ref="Q47" si="148">P48-P47</f>
        <v>-5.0371489736775743E-3</v>
      </c>
      <c r="R47" s="471"/>
      <c r="S47" s="67">
        <f>H47+F47+G47+O47+192275</f>
        <v>576825</v>
      </c>
      <c r="T47" s="247">
        <f t="shared" ref="T47" si="149">S47/J47*100</f>
        <v>72.63883641858709</v>
      </c>
      <c r="U47" s="470">
        <f t="shared" ref="U47" si="150">T48-T47</f>
        <v>-7.5557234605412305E-3</v>
      </c>
      <c r="V47" s="496"/>
      <c r="W47" s="70">
        <v>794100</v>
      </c>
      <c r="X47" s="69">
        <f>W47/J47*100</f>
        <v>100</v>
      </c>
      <c r="Y47" s="470">
        <f t="shared" ref="Y47" si="151">X48-X47</f>
        <v>-0.13600302228938688</v>
      </c>
      <c r="Z47" s="471"/>
      <c r="AA47" s="71"/>
      <c r="AB47" s="71"/>
    </row>
    <row r="48" spans="1:28" s="72" customFormat="1" ht="36.75" customHeight="1" x14ac:dyDescent="0.2">
      <c r="A48" s="52"/>
      <c r="B48" s="62" t="s">
        <v>32</v>
      </c>
      <c r="C48" s="35"/>
      <c r="D48" s="36"/>
      <c r="E48" s="37"/>
      <c r="F48" s="38"/>
      <c r="G48" s="36"/>
      <c r="H48" s="36"/>
      <c r="I48" s="39"/>
      <c r="J48" s="40"/>
      <c r="K48" s="16">
        <v>192255</v>
      </c>
      <c r="L48" s="17">
        <f>K48/J47*100</f>
        <v>24.21042689837552</v>
      </c>
      <c r="M48" s="470"/>
      <c r="N48" s="471"/>
      <c r="O48" s="16">
        <v>384510</v>
      </c>
      <c r="P48" s="408">
        <f>O48/J47*100</f>
        <v>48.42085379675104</v>
      </c>
      <c r="Q48" s="470"/>
      <c r="R48" s="471"/>
      <c r="S48" s="16">
        <v>576765</v>
      </c>
      <c r="T48" s="408">
        <f>S48/J47*100</f>
        <v>72.631280695126549</v>
      </c>
      <c r="U48" s="470"/>
      <c r="V48" s="496"/>
      <c r="W48" s="19">
        <v>793020</v>
      </c>
      <c r="X48" s="408">
        <f>W48/J47*100</f>
        <v>99.863996977710613</v>
      </c>
      <c r="Y48" s="470"/>
      <c r="Z48" s="471"/>
      <c r="AA48" s="71"/>
      <c r="AB48" s="71"/>
    </row>
    <row r="49" spans="1:28" s="75" customFormat="1" ht="36.75" customHeight="1" x14ac:dyDescent="0.2">
      <c r="A49" s="22" t="s">
        <v>35</v>
      </c>
      <c r="B49" s="61" t="s">
        <v>29</v>
      </c>
      <c r="C49" s="24">
        <f>SUM(C51+C53+C55+C57)</f>
        <v>1722200</v>
      </c>
      <c r="D49" s="25">
        <f>SUM(D51,D53,D55,D57)</f>
        <v>0</v>
      </c>
      <c r="E49" s="26">
        <f>+C49+D49</f>
        <v>1722200</v>
      </c>
      <c r="F49" s="27">
        <f>SUM(F51,F53,F55,F57)</f>
        <v>0</v>
      </c>
      <c r="G49" s="25">
        <f t="shared" ref="G49:I49" si="152">SUM(G51,G53,G55,G57)</f>
        <v>0</v>
      </c>
      <c r="H49" s="25">
        <f t="shared" si="152"/>
        <v>0</v>
      </c>
      <c r="I49" s="28">
        <f t="shared" si="152"/>
        <v>0</v>
      </c>
      <c r="J49" s="29">
        <f t="shared" ref="J49" si="153">+E49+I49+F49+G49+H49</f>
        <v>1722200</v>
      </c>
      <c r="K49" s="30">
        <f>SUM(K51,K53,K55,K57)</f>
        <v>61250</v>
      </c>
      <c r="L49" s="31">
        <f t="shared" ref="L49" si="154">K49/J49*100</f>
        <v>3.5564975031935897</v>
      </c>
      <c r="M49" s="473">
        <f t="shared" si="2"/>
        <v>1.1937870166066653</v>
      </c>
      <c r="N49" s="474"/>
      <c r="O49" s="30">
        <f>SUM(O51,O53,O55,O57)</f>
        <v>836100</v>
      </c>
      <c r="P49" s="31">
        <f t="shared" ref="P49" si="155">O49/J49*100</f>
        <v>48.548368366043434</v>
      </c>
      <c r="Q49" s="473">
        <f t="shared" si="3"/>
        <v>6.009545929624899</v>
      </c>
      <c r="R49" s="474"/>
      <c r="S49" s="30">
        <f>SUM(S51,S53,S55,S57)</f>
        <v>1284685</v>
      </c>
      <c r="T49" s="31">
        <f t="shared" ref="T49" si="156">S49/J49*100</f>
        <v>74.595575426779703</v>
      </c>
      <c r="U49" s="473">
        <f t="shared" si="4"/>
        <v>-11.734335152711651</v>
      </c>
      <c r="V49" s="497"/>
      <c r="W49" s="32">
        <f>SUM(W51,W53,W55,W57)</f>
        <v>1722200</v>
      </c>
      <c r="X49" s="31">
        <f t="shared" ref="X49" si="157">W49/J49*100</f>
        <v>100</v>
      </c>
      <c r="Y49" s="473">
        <f t="shared" si="5"/>
        <v>-6.4628277784229482</v>
      </c>
      <c r="Z49" s="474"/>
      <c r="AA49" s="74"/>
      <c r="AB49" s="74"/>
    </row>
    <row r="50" spans="1:28" s="75" customFormat="1" ht="36.75" customHeight="1" x14ac:dyDescent="0.2">
      <c r="A50" s="33"/>
      <c r="B50" s="62" t="s">
        <v>32</v>
      </c>
      <c r="C50" s="35"/>
      <c r="D50" s="36"/>
      <c r="E50" s="37"/>
      <c r="F50" s="38"/>
      <c r="G50" s="36"/>
      <c r="H50" s="36"/>
      <c r="I50" s="37"/>
      <c r="J50" s="40"/>
      <c r="K50" s="30">
        <f>SUM(K52,K54,K56,K58)</f>
        <v>81809.399999999994</v>
      </c>
      <c r="L50" s="31">
        <f t="shared" ref="L50" si="158">K50/J49*100</f>
        <v>4.750284519800255</v>
      </c>
      <c r="M50" s="473"/>
      <c r="N50" s="474"/>
      <c r="O50" s="30">
        <f>SUM(O52,O54,O56,O58)</f>
        <v>939596.4</v>
      </c>
      <c r="P50" s="31">
        <f t="shared" ref="P50" si="159">O50/J49*100</f>
        <v>54.557914295668333</v>
      </c>
      <c r="Q50" s="473"/>
      <c r="R50" s="474"/>
      <c r="S50" s="30">
        <f>SUM(S52,S54,S56,S58)</f>
        <v>1082596.28</v>
      </c>
      <c r="T50" s="31">
        <f t="shared" ref="T50" si="160">S50/J49*100</f>
        <v>62.861240274068052</v>
      </c>
      <c r="U50" s="473"/>
      <c r="V50" s="497"/>
      <c r="W50" s="32">
        <f>SUM(W52,W54,W56,W58)</f>
        <v>1610897.18</v>
      </c>
      <c r="X50" s="31">
        <f t="shared" ref="X50" si="161">W50/J49*100</f>
        <v>93.537172221577052</v>
      </c>
      <c r="Y50" s="473"/>
      <c r="Z50" s="474"/>
      <c r="AA50" s="74"/>
      <c r="AB50" s="74"/>
    </row>
    <row r="51" spans="1:28" s="75" customFormat="1" ht="36.75" customHeight="1" x14ac:dyDescent="0.2">
      <c r="A51" s="41" t="s">
        <v>36</v>
      </c>
      <c r="B51" s="61" t="s">
        <v>29</v>
      </c>
      <c r="C51" s="63">
        <v>45000</v>
      </c>
      <c r="D51" s="64"/>
      <c r="E51" s="65">
        <f t="shared" ref="E51" si="162">+C51+D51</f>
        <v>45000</v>
      </c>
      <c r="F51" s="63"/>
      <c r="G51" s="64"/>
      <c r="H51" s="64"/>
      <c r="I51" s="65"/>
      <c r="J51" s="66">
        <f>+E51+I51+F51+G51+H51</f>
        <v>45000</v>
      </c>
      <c r="K51" s="67">
        <f>F51+11250</f>
        <v>11250</v>
      </c>
      <c r="L51" s="68">
        <f>K51/J51*100</f>
        <v>25</v>
      </c>
      <c r="M51" s="470">
        <f t="shared" ref="M51" si="163">L52-L51</f>
        <v>-12.888888888888889</v>
      </c>
      <c r="N51" s="471"/>
      <c r="O51" s="67">
        <f>G51+F51+K51+11250</f>
        <v>22500</v>
      </c>
      <c r="P51" s="69">
        <f t="shared" ref="P51" si="164">O51/J51*100</f>
        <v>50</v>
      </c>
      <c r="Q51" s="470">
        <f t="shared" ref="Q51" si="165">P52-P51</f>
        <v>-23.777777777777775</v>
      </c>
      <c r="R51" s="471"/>
      <c r="S51" s="67">
        <f>H51+F51+G51+O51+11250</f>
        <v>33750</v>
      </c>
      <c r="T51" s="69">
        <f t="shared" ref="T51" si="166">S51/J51*100</f>
        <v>75</v>
      </c>
      <c r="U51" s="470">
        <f t="shared" ref="U51" si="167">T52-T51</f>
        <v>-27.111111111111114</v>
      </c>
      <c r="V51" s="496"/>
      <c r="W51" s="70">
        <f>H51+F51+G51+I51+S51+11250</f>
        <v>45000</v>
      </c>
      <c r="X51" s="69">
        <f>W51/J51*100</f>
        <v>100</v>
      </c>
      <c r="Y51" s="470">
        <f t="shared" ref="Y51" si="168">X52-X51</f>
        <v>-7.2222222222222143</v>
      </c>
      <c r="Z51" s="471"/>
      <c r="AA51" s="74"/>
      <c r="AB51" s="74"/>
    </row>
    <row r="52" spans="1:28" s="75" customFormat="1" ht="36.75" customHeight="1" x14ac:dyDescent="0.2">
      <c r="A52" s="52"/>
      <c r="B52" s="62" t="s">
        <v>32</v>
      </c>
      <c r="C52" s="35"/>
      <c r="D52" s="36"/>
      <c r="E52" s="37"/>
      <c r="F52" s="38"/>
      <c r="G52" s="36"/>
      <c r="H52" s="36"/>
      <c r="I52" s="39"/>
      <c r="J52" s="40"/>
      <c r="K52" s="16">
        <v>5450</v>
      </c>
      <c r="L52" s="17">
        <f>K52/J51*100</f>
        <v>12.111111111111111</v>
      </c>
      <c r="M52" s="470"/>
      <c r="N52" s="471"/>
      <c r="O52" s="16">
        <v>11800</v>
      </c>
      <c r="P52" s="408">
        <f>O52/J51*100</f>
        <v>26.222222222222225</v>
      </c>
      <c r="Q52" s="470"/>
      <c r="R52" s="471"/>
      <c r="S52" s="16">
        <v>21550</v>
      </c>
      <c r="T52" s="408">
        <f>S52/J51*100</f>
        <v>47.888888888888886</v>
      </c>
      <c r="U52" s="470"/>
      <c r="V52" s="496"/>
      <c r="W52" s="19">
        <v>41750</v>
      </c>
      <c r="X52" s="408">
        <f>W52/J51*100</f>
        <v>92.777777777777786</v>
      </c>
      <c r="Y52" s="470"/>
      <c r="Z52" s="471"/>
      <c r="AA52" s="74"/>
      <c r="AB52" s="74"/>
    </row>
    <row r="53" spans="1:28" s="75" customFormat="1" ht="36.75" customHeight="1" x14ac:dyDescent="0.2">
      <c r="A53" s="41" t="s">
        <v>37</v>
      </c>
      <c r="B53" s="61" t="s">
        <v>29</v>
      </c>
      <c r="C53" s="63">
        <v>1379900</v>
      </c>
      <c r="D53" s="64"/>
      <c r="E53" s="65">
        <f t="shared" ref="E53" si="169">+C53+D53</f>
        <v>1379900</v>
      </c>
      <c r="F53" s="63"/>
      <c r="G53" s="64"/>
      <c r="H53" s="64"/>
      <c r="I53" s="65"/>
      <c r="J53" s="66">
        <f>+E53+I53+F53+G53+H53</f>
        <v>1379900</v>
      </c>
      <c r="K53" s="67">
        <f>F53+0</f>
        <v>0</v>
      </c>
      <c r="L53" s="68">
        <f>K53/J53*100</f>
        <v>0</v>
      </c>
      <c r="M53" s="470">
        <f t="shared" ref="M53" si="170">L54-L53</f>
        <v>0</v>
      </c>
      <c r="N53" s="471"/>
      <c r="O53" s="67">
        <f>G53+F53+613400</f>
        <v>613400</v>
      </c>
      <c r="P53" s="247">
        <f t="shared" ref="P53" si="171">O53/J53*100</f>
        <v>44.452496557721574</v>
      </c>
      <c r="Q53" s="470">
        <f t="shared" ref="Q53" si="172">P54-P53</f>
        <v>14.851076164939485</v>
      </c>
      <c r="R53" s="471"/>
      <c r="S53" s="67">
        <f>H53+F53+G53++O53+377035</f>
        <v>990435</v>
      </c>
      <c r="T53" s="247">
        <f t="shared" ref="T53" si="173">S53/J53*100</f>
        <v>71.775853322704535</v>
      </c>
      <c r="U53" s="470">
        <f t="shared" ref="U53" si="174">T54-T53</f>
        <v>-5.5172113921298518</v>
      </c>
      <c r="V53" s="496"/>
      <c r="W53" s="70">
        <f>H53+F53+G53+I53+S53+389465</f>
        <v>1379900</v>
      </c>
      <c r="X53" s="69">
        <f>W53/J53*100</f>
        <v>100</v>
      </c>
      <c r="Y53" s="470">
        <f t="shared" ref="Y53" si="175">X54-X53</f>
        <v>-1.3764417711428365</v>
      </c>
      <c r="Z53" s="471"/>
      <c r="AA53" s="74"/>
      <c r="AB53" s="74"/>
    </row>
    <row r="54" spans="1:28" s="75" customFormat="1" ht="36.75" customHeight="1" x14ac:dyDescent="0.2">
      <c r="A54" s="52"/>
      <c r="B54" s="62" t="s">
        <v>32</v>
      </c>
      <c r="C54" s="35"/>
      <c r="D54" s="36"/>
      <c r="E54" s="37"/>
      <c r="F54" s="38"/>
      <c r="G54" s="36"/>
      <c r="H54" s="36"/>
      <c r="I54" s="39"/>
      <c r="J54" s="40"/>
      <c r="K54" s="16">
        <v>0</v>
      </c>
      <c r="L54" s="17">
        <f>K54/J53*100</f>
        <v>0</v>
      </c>
      <c r="M54" s="470"/>
      <c r="N54" s="471"/>
      <c r="O54" s="16">
        <v>818330</v>
      </c>
      <c r="P54" s="408">
        <f>O54/J53*100</f>
        <v>59.303572722661059</v>
      </c>
      <c r="Q54" s="470"/>
      <c r="R54" s="471"/>
      <c r="S54" s="16">
        <v>914303</v>
      </c>
      <c r="T54" s="408">
        <f>S54/J53*100</f>
        <v>66.258641930574683</v>
      </c>
      <c r="U54" s="470"/>
      <c r="V54" s="496"/>
      <c r="W54" s="19">
        <v>1360906.48</v>
      </c>
      <c r="X54" s="408">
        <f>W54/J53*100</f>
        <v>98.623558228857163</v>
      </c>
      <c r="Y54" s="470"/>
      <c r="Z54" s="471"/>
      <c r="AA54" s="74"/>
      <c r="AB54" s="74"/>
    </row>
    <row r="55" spans="1:28" s="75" customFormat="1" ht="36.75" customHeight="1" x14ac:dyDescent="0.2">
      <c r="A55" s="41" t="s">
        <v>38</v>
      </c>
      <c r="B55" s="61" t="s">
        <v>29</v>
      </c>
      <c r="C55" s="63">
        <v>296300</v>
      </c>
      <c r="D55" s="64"/>
      <c r="E55" s="65">
        <f t="shared" ref="E55" si="176">+C55+D55</f>
        <v>296300</v>
      </c>
      <c r="F55" s="63"/>
      <c r="G55" s="64"/>
      <c r="H55" s="64"/>
      <c r="I55" s="65"/>
      <c r="J55" s="66">
        <f>+E55+I55+F55+G55+H55</f>
        <v>296300</v>
      </c>
      <c r="K55" s="67">
        <f>F55+50000</f>
        <v>50000</v>
      </c>
      <c r="L55" s="68">
        <f>K55/J55*100</f>
        <v>16.874789065136685</v>
      </c>
      <c r="M55" s="470">
        <f t="shared" ref="M55" si="177">L56-L55</f>
        <v>8.896186297671278</v>
      </c>
      <c r="N55" s="471"/>
      <c r="O55" s="67">
        <f>G55+F55+K55+150000</f>
        <v>200000</v>
      </c>
      <c r="P55" s="247">
        <f t="shared" ref="P55" si="178">O55/J55*100</f>
        <v>67.499156260546741</v>
      </c>
      <c r="Q55" s="470">
        <f t="shared" ref="Q55" si="179">P56-P55</f>
        <v>-30.554708066149175</v>
      </c>
      <c r="R55" s="471"/>
      <c r="S55" s="67">
        <f>H55+F55+G55++O55+60000</f>
        <v>260000</v>
      </c>
      <c r="T55" s="247">
        <f t="shared" ref="T55" si="180">S55/J55*100</f>
        <v>87.748903138710759</v>
      </c>
      <c r="U55" s="470">
        <f t="shared" ref="U55" si="181">T56-T55</f>
        <v>-38.22366520418494</v>
      </c>
      <c r="V55" s="496"/>
      <c r="W55" s="70">
        <f>H55+F55+G55+I55+S55+36300</f>
        <v>296300</v>
      </c>
      <c r="X55" s="247">
        <f>W55/J55*100</f>
        <v>100</v>
      </c>
      <c r="Y55" s="470">
        <f t="shared" ref="Y55" si="182">X56-X55</f>
        <v>-29.819311508606134</v>
      </c>
      <c r="Z55" s="471"/>
      <c r="AA55" s="74"/>
      <c r="AB55" s="74"/>
    </row>
    <row r="56" spans="1:28" s="75" customFormat="1" ht="36.75" customHeight="1" x14ac:dyDescent="0.2">
      <c r="A56" s="52"/>
      <c r="B56" s="62" t="s">
        <v>32</v>
      </c>
      <c r="C56" s="35"/>
      <c r="D56" s="36"/>
      <c r="E56" s="37"/>
      <c r="F56" s="38"/>
      <c r="G56" s="36"/>
      <c r="H56" s="36"/>
      <c r="I56" s="39"/>
      <c r="J56" s="40"/>
      <c r="K56" s="16">
        <v>76359.399999999994</v>
      </c>
      <c r="L56" s="17">
        <f>K56/J55*100</f>
        <v>25.770975362807963</v>
      </c>
      <c r="M56" s="470"/>
      <c r="N56" s="471"/>
      <c r="O56" s="16">
        <v>109466.4</v>
      </c>
      <c r="P56" s="408">
        <f>O56/J55*100</f>
        <v>36.944448194397566</v>
      </c>
      <c r="Q56" s="470"/>
      <c r="R56" s="471"/>
      <c r="S56" s="16">
        <v>146743.28</v>
      </c>
      <c r="T56" s="408">
        <f>S56/J55*100</f>
        <v>49.525237934525819</v>
      </c>
      <c r="U56" s="470"/>
      <c r="V56" s="496"/>
      <c r="W56" s="19">
        <v>207945.38</v>
      </c>
      <c r="X56" s="408">
        <f>W56/J55*100</f>
        <v>70.180688491393866</v>
      </c>
      <c r="Y56" s="470"/>
      <c r="Z56" s="471"/>
      <c r="AA56" s="74"/>
      <c r="AB56" s="74"/>
    </row>
    <row r="57" spans="1:28" s="75" customFormat="1" ht="36.75" customHeight="1" x14ac:dyDescent="0.2">
      <c r="A57" s="41" t="s">
        <v>39</v>
      </c>
      <c r="B57" s="61" t="s">
        <v>29</v>
      </c>
      <c r="C57" s="63">
        <v>1000</v>
      </c>
      <c r="D57" s="64"/>
      <c r="E57" s="65">
        <f t="shared" ref="E57" si="183">+C57+D57</f>
        <v>1000</v>
      </c>
      <c r="F57" s="63"/>
      <c r="G57" s="64"/>
      <c r="H57" s="64"/>
      <c r="I57" s="65"/>
      <c r="J57" s="66">
        <f>+E57+I57+F57+G57+H57</f>
        <v>1000</v>
      </c>
      <c r="K57" s="67">
        <f>F57+0</f>
        <v>0</v>
      </c>
      <c r="L57" s="68">
        <f>K57/J57*100</f>
        <v>0</v>
      </c>
      <c r="M57" s="470">
        <f t="shared" ref="M57" si="184">L58-L57</f>
        <v>0</v>
      </c>
      <c r="N57" s="471"/>
      <c r="O57" s="67">
        <f>G57+F57+200</f>
        <v>200</v>
      </c>
      <c r="P57" s="247">
        <f t="shared" ref="P57" si="185">O57/J57*100</f>
        <v>20</v>
      </c>
      <c r="Q57" s="470">
        <f t="shared" ref="Q57" si="186">P58-P57</f>
        <v>-20</v>
      </c>
      <c r="R57" s="471"/>
      <c r="S57" s="67">
        <f>H57+F57+G57++O57+300</f>
        <v>500</v>
      </c>
      <c r="T57" s="247">
        <f t="shared" ref="T57" si="187">S57/J57*100</f>
        <v>50</v>
      </c>
      <c r="U57" s="470">
        <f t="shared" ref="U57" si="188">T58-T57</f>
        <v>-50</v>
      </c>
      <c r="V57" s="496"/>
      <c r="W57" s="70">
        <f>H57+F57+G57+I57+S57+500</f>
        <v>1000</v>
      </c>
      <c r="X57" s="69">
        <f>W57/J57*100</f>
        <v>100</v>
      </c>
      <c r="Y57" s="470">
        <f t="shared" ref="Y57" si="189">X58-X57</f>
        <v>-70.468000000000004</v>
      </c>
      <c r="Z57" s="471"/>
      <c r="AA57" s="74"/>
      <c r="AB57" s="74"/>
    </row>
    <row r="58" spans="1:28" s="75" customFormat="1" ht="36.75" customHeight="1" x14ac:dyDescent="0.2">
      <c r="A58" s="52"/>
      <c r="B58" s="62" t="s">
        <v>32</v>
      </c>
      <c r="C58" s="35"/>
      <c r="D58" s="36"/>
      <c r="E58" s="37"/>
      <c r="F58" s="38"/>
      <c r="G58" s="36"/>
      <c r="H58" s="36"/>
      <c r="I58" s="39"/>
      <c r="J58" s="40"/>
      <c r="K58" s="16">
        <v>0</v>
      </c>
      <c r="L58" s="17">
        <f>K58/J57*100</f>
        <v>0</v>
      </c>
      <c r="M58" s="470"/>
      <c r="N58" s="471"/>
      <c r="O58" s="16">
        <v>0</v>
      </c>
      <c r="P58" s="73">
        <f>O58/J57*100</f>
        <v>0</v>
      </c>
      <c r="Q58" s="470"/>
      <c r="R58" s="471"/>
      <c r="S58" s="16">
        <v>0</v>
      </c>
      <c r="T58" s="73">
        <f>S58/J57*100</f>
        <v>0</v>
      </c>
      <c r="U58" s="470"/>
      <c r="V58" s="496"/>
      <c r="W58" s="19">
        <v>295.32</v>
      </c>
      <c r="X58" s="408">
        <f>W58/J57*100</f>
        <v>29.531999999999996</v>
      </c>
      <c r="Y58" s="470"/>
      <c r="Z58" s="471"/>
      <c r="AA58" s="74"/>
      <c r="AB58" s="74"/>
    </row>
    <row r="59" spans="1:28" s="75" customFormat="1" ht="36.75" customHeight="1" x14ac:dyDescent="0.2">
      <c r="A59" s="22" t="s">
        <v>40</v>
      </c>
      <c r="B59" s="61" t="s">
        <v>29</v>
      </c>
      <c r="C59" s="24">
        <f>SUM(C61,C63)</f>
        <v>0</v>
      </c>
      <c r="D59" s="25">
        <f>SUM(D61,D63)</f>
        <v>0</v>
      </c>
      <c r="E59" s="26">
        <f>+C59+D59</f>
        <v>0</v>
      </c>
      <c r="F59" s="27">
        <f>SUM(F61,F63)</f>
        <v>0</v>
      </c>
      <c r="G59" s="25">
        <f t="shared" ref="G59:I59" si="190">SUM(G61,G63)</f>
        <v>0</v>
      </c>
      <c r="H59" s="25">
        <f t="shared" si="190"/>
        <v>0</v>
      </c>
      <c r="I59" s="28">
        <f t="shared" si="190"/>
        <v>0</v>
      </c>
      <c r="J59" s="29">
        <f>+E59+I59+F59+G59+H59</f>
        <v>0</v>
      </c>
      <c r="K59" s="30">
        <f>SUM(K61,K63)</f>
        <v>0</v>
      </c>
      <c r="L59" s="31" t="e">
        <f t="shared" ref="L59" si="191">K59/J59*100</f>
        <v>#DIV/0!</v>
      </c>
      <c r="M59" s="473" t="e">
        <f t="shared" si="2"/>
        <v>#DIV/0!</v>
      </c>
      <c r="N59" s="474"/>
      <c r="O59" s="30">
        <f>SUM(O61,O63)</f>
        <v>0</v>
      </c>
      <c r="P59" s="31" t="e">
        <f t="shared" ref="P59" si="192">O59/J59*100</f>
        <v>#DIV/0!</v>
      </c>
      <c r="Q59" s="473" t="e">
        <f t="shared" si="3"/>
        <v>#DIV/0!</v>
      </c>
      <c r="R59" s="474"/>
      <c r="S59" s="30">
        <f>SUM(S61,S63)</f>
        <v>0</v>
      </c>
      <c r="T59" s="31" t="e">
        <f t="shared" ref="T59" si="193">S59/J59*100</f>
        <v>#DIV/0!</v>
      </c>
      <c r="U59" s="473" t="e">
        <f t="shared" si="4"/>
        <v>#DIV/0!</v>
      </c>
      <c r="V59" s="497"/>
      <c r="W59" s="32">
        <f>SUM(W61,W63)</f>
        <v>0</v>
      </c>
      <c r="X59" s="31" t="e">
        <f t="shared" ref="X59" si="194">W59/J59*100</f>
        <v>#DIV/0!</v>
      </c>
      <c r="Y59" s="473" t="e">
        <f t="shared" si="5"/>
        <v>#DIV/0!</v>
      </c>
      <c r="Z59" s="474"/>
      <c r="AA59" s="74"/>
      <c r="AB59" s="74"/>
    </row>
    <row r="60" spans="1:28" s="75" customFormat="1" ht="36.75" customHeight="1" x14ac:dyDescent="0.2">
      <c r="A60" s="33"/>
      <c r="B60" s="62" t="s">
        <v>32</v>
      </c>
      <c r="C60" s="35"/>
      <c r="D60" s="36"/>
      <c r="E60" s="37"/>
      <c r="F60" s="38"/>
      <c r="G60" s="36"/>
      <c r="H60" s="36"/>
      <c r="I60" s="37"/>
      <c r="J60" s="40"/>
      <c r="K60" s="30">
        <f>SUM(K62,K64)</f>
        <v>0</v>
      </c>
      <c r="L60" s="31" t="e">
        <f t="shared" ref="L60" si="195">K60/J59*100</f>
        <v>#DIV/0!</v>
      </c>
      <c r="M60" s="473"/>
      <c r="N60" s="474"/>
      <c r="O60" s="30">
        <f>SUM(O62,O64)</f>
        <v>0</v>
      </c>
      <c r="P60" s="31" t="e">
        <f t="shared" ref="P60" si="196">O60/J59*100</f>
        <v>#DIV/0!</v>
      </c>
      <c r="Q60" s="473"/>
      <c r="R60" s="474"/>
      <c r="S60" s="30">
        <f>SUM(S62,S64)</f>
        <v>0</v>
      </c>
      <c r="T60" s="31" t="e">
        <f t="shared" ref="T60" si="197">S60/J59*100</f>
        <v>#DIV/0!</v>
      </c>
      <c r="U60" s="473"/>
      <c r="V60" s="497"/>
      <c r="W60" s="32">
        <f>SUM(W62,W64)</f>
        <v>0</v>
      </c>
      <c r="X60" s="31" t="e">
        <f t="shared" ref="X60" si="198">W60/J59*100</f>
        <v>#DIV/0!</v>
      </c>
      <c r="Y60" s="473"/>
      <c r="Z60" s="474"/>
      <c r="AA60" s="74"/>
      <c r="AB60" s="74"/>
    </row>
    <row r="61" spans="1:28" s="75" customFormat="1" ht="36.75" customHeight="1" x14ac:dyDescent="0.2">
      <c r="A61" s="41" t="s">
        <v>41</v>
      </c>
      <c r="B61" s="61" t="s">
        <v>29</v>
      </c>
      <c r="C61" s="63"/>
      <c r="D61" s="64"/>
      <c r="E61" s="65">
        <f t="shared" ref="E61" si="199">+C61+D61</f>
        <v>0</v>
      </c>
      <c r="F61" s="63"/>
      <c r="G61" s="64"/>
      <c r="H61" s="64"/>
      <c r="I61" s="65"/>
      <c r="J61" s="66">
        <f>+E61+I61+F61+G61+H61</f>
        <v>0</v>
      </c>
      <c r="K61" s="67">
        <f>F61+0</f>
        <v>0</v>
      </c>
      <c r="L61" s="68" t="e">
        <f>K61/J61*100</f>
        <v>#DIV/0!</v>
      </c>
      <c r="M61" s="470" t="e">
        <f t="shared" si="2"/>
        <v>#DIV/0!</v>
      </c>
      <c r="N61" s="471"/>
      <c r="O61" s="67">
        <f>G61+F61+0</f>
        <v>0</v>
      </c>
      <c r="P61" s="68" t="e">
        <f t="shared" ref="P61" si="200">O61/J61*100</f>
        <v>#DIV/0!</v>
      </c>
      <c r="Q61" s="470" t="e">
        <f t="shared" si="3"/>
        <v>#DIV/0!</v>
      </c>
      <c r="R61" s="471"/>
      <c r="S61" s="67">
        <f>H61+F61+G61+0</f>
        <v>0</v>
      </c>
      <c r="T61" s="68" t="e">
        <f t="shared" ref="T61" si="201">S61/J61*100</f>
        <v>#DIV/0!</v>
      </c>
      <c r="U61" s="470" t="e">
        <f t="shared" si="4"/>
        <v>#DIV/0!</v>
      </c>
      <c r="V61" s="496"/>
      <c r="W61" s="70">
        <f>H61+F61+G61+I61+0</f>
        <v>0</v>
      </c>
      <c r="X61" s="68" t="e">
        <f>W61/J61*100</f>
        <v>#DIV/0!</v>
      </c>
      <c r="Y61" s="470" t="e">
        <f t="shared" si="5"/>
        <v>#DIV/0!</v>
      </c>
      <c r="Z61" s="471"/>
      <c r="AA61" s="74"/>
      <c r="AB61" s="74"/>
    </row>
    <row r="62" spans="1:28" s="75" customFormat="1" ht="36.75" customHeight="1" x14ac:dyDescent="0.2">
      <c r="A62" s="52"/>
      <c r="B62" s="62" t="s">
        <v>32</v>
      </c>
      <c r="C62" s="35"/>
      <c r="D62" s="36"/>
      <c r="E62" s="37"/>
      <c r="F62" s="38"/>
      <c r="G62" s="36"/>
      <c r="H62" s="36"/>
      <c r="I62" s="39"/>
      <c r="J62" s="40"/>
      <c r="K62" s="16"/>
      <c r="L62" s="17" t="e">
        <f>K62/J61*100</f>
        <v>#DIV/0!</v>
      </c>
      <c r="M62" s="470"/>
      <c r="N62" s="471"/>
      <c r="O62" s="16"/>
      <c r="P62" s="17" t="e">
        <f>O62/J61*100</f>
        <v>#DIV/0!</v>
      </c>
      <c r="Q62" s="470"/>
      <c r="R62" s="471"/>
      <c r="S62" s="16"/>
      <c r="T62" s="17" t="e">
        <f>S62/J61*100</f>
        <v>#DIV/0!</v>
      </c>
      <c r="U62" s="470"/>
      <c r="V62" s="496"/>
      <c r="W62" s="19"/>
      <c r="X62" s="17" t="e">
        <f>W62/J61*100</f>
        <v>#DIV/0!</v>
      </c>
      <c r="Y62" s="470"/>
      <c r="Z62" s="471"/>
      <c r="AA62" s="74"/>
      <c r="AB62" s="74"/>
    </row>
    <row r="63" spans="1:28" s="75" customFormat="1" ht="21.75" customHeight="1" x14ac:dyDescent="0.2">
      <c r="A63" s="41" t="s">
        <v>42</v>
      </c>
      <c r="B63" s="61" t="s">
        <v>29</v>
      </c>
      <c r="C63" s="63"/>
      <c r="D63" s="64"/>
      <c r="E63" s="65">
        <f t="shared" ref="E63" si="202">+C63+D63</f>
        <v>0</v>
      </c>
      <c r="F63" s="63"/>
      <c r="G63" s="64"/>
      <c r="H63" s="64"/>
      <c r="I63" s="65"/>
      <c r="J63" s="66">
        <f>+E63+I63+F63+G63+H63</f>
        <v>0</v>
      </c>
      <c r="K63" s="67">
        <f>F63+0</f>
        <v>0</v>
      </c>
      <c r="L63" s="68" t="e">
        <f>K63/J63*100</f>
        <v>#DIV/0!</v>
      </c>
      <c r="M63" s="470" t="e">
        <f t="shared" si="2"/>
        <v>#DIV/0!</v>
      </c>
      <c r="N63" s="471"/>
      <c r="O63" s="67">
        <f>G63+F63+0</f>
        <v>0</v>
      </c>
      <c r="P63" s="68" t="e">
        <f t="shared" ref="P63" si="203">O63/J63*100</f>
        <v>#DIV/0!</v>
      </c>
      <c r="Q63" s="470" t="e">
        <f t="shared" si="3"/>
        <v>#DIV/0!</v>
      </c>
      <c r="R63" s="471"/>
      <c r="S63" s="67">
        <f>H63+F63+G63+0</f>
        <v>0</v>
      </c>
      <c r="T63" s="68" t="e">
        <f t="shared" ref="T63" si="204">S63/J63*100</f>
        <v>#DIV/0!</v>
      </c>
      <c r="U63" s="470" t="e">
        <f t="shared" si="4"/>
        <v>#DIV/0!</v>
      </c>
      <c r="V63" s="496"/>
      <c r="W63" s="70">
        <f>H63+F63+G63+I63+0</f>
        <v>0</v>
      </c>
      <c r="X63" s="68" t="e">
        <f>W63/J63*100</f>
        <v>#DIV/0!</v>
      </c>
      <c r="Y63" s="470" t="e">
        <f t="shared" si="5"/>
        <v>#DIV/0!</v>
      </c>
      <c r="Z63" s="471"/>
      <c r="AA63" s="74"/>
      <c r="AB63" s="74"/>
    </row>
    <row r="64" spans="1:28" s="75" customFormat="1" ht="36.75" customHeight="1" x14ac:dyDescent="0.2">
      <c r="A64" s="52"/>
      <c r="B64" s="62" t="s">
        <v>32</v>
      </c>
      <c r="C64" s="35"/>
      <c r="D64" s="36"/>
      <c r="E64" s="37"/>
      <c r="F64" s="38"/>
      <c r="G64" s="36"/>
      <c r="H64" s="36"/>
      <c r="I64" s="39"/>
      <c r="J64" s="40"/>
      <c r="K64" s="16"/>
      <c r="L64" s="17" t="e">
        <f>K64/J63*100</f>
        <v>#DIV/0!</v>
      </c>
      <c r="M64" s="470"/>
      <c r="N64" s="471"/>
      <c r="O64" s="16"/>
      <c r="P64" s="17" t="e">
        <f>O64/J63*100</f>
        <v>#DIV/0!</v>
      </c>
      <c r="Q64" s="470"/>
      <c r="R64" s="471"/>
      <c r="S64" s="16"/>
      <c r="T64" s="17" t="e">
        <f>S64/J63*100</f>
        <v>#DIV/0!</v>
      </c>
      <c r="U64" s="470"/>
      <c r="V64" s="496"/>
      <c r="W64" s="19"/>
      <c r="X64" s="17" t="e">
        <f>W64/J63*100</f>
        <v>#DIV/0!</v>
      </c>
      <c r="Y64" s="470"/>
      <c r="Z64" s="471"/>
      <c r="AA64" s="74"/>
      <c r="AB64" s="74"/>
    </row>
    <row r="65" spans="1:28" s="75" customFormat="1" ht="27.75" customHeight="1" x14ac:dyDescent="0.2">
      <c r="A65" s="22" t="s">
        <v>43</v>
      </c>
      <c r="B65" s="61" t="s">
        <v>29</v>
      </c>
      <c r="C65" s="63"/>
      <c r="D65" s="64"/>
      <c r="E65" s="65">
        <f t="shared" ref="E65" si="205">+C65+D65</f>
        <v>0</v>
      </c>
      <c r="F65" s="63"/>
      <c r="G65" s="64"/>
      <c r="H65" s="64"/>
      <c r="I65" s="65"/>
      <c r="J65" s="66">
        <f>+E65+I65+F65+G65+H65</f>
        <v>0</v>
      </c>
      <c r="K65" s="67">
        <f>F65+0</f>
        <v>0</v>
      </c>
      <c r="L65" s="68" t="e">
        <f>K65/J65*100</f>
        <v>#DIV/0!</v>
      </c>
      <c r="M65" s="470" t="e">
        <f t="shared" si="2"/>
        <v>#DIV/0!</v>
      </c>
      <c r="N65" s="471"/>
      <c r="O65" s="67">
        <f>G65+F65+0</f>
        <v>0</v>
      </c>
      <c r="P65" s="68" t="e">
        <f t="shared" ref="P65" si="206">O65/J65*100</f>
        <v>#DIV/0!</v>
      </c>
      <c r="Q65" s="470" t="e">
        <f t="shared" si="3"/>
        <v>#DIV/0!</v>
      </c>
      <c r="R65" s="471"/>
      <c r="S65" s="67">
        <f>H65+F65+G65+0</f>
        <v>0</v>
      </c>
      <c r="T65" s="68" t="e">
        <f t="shared" ref="T65" si="207">S65/J65*100</f>
        <v>#DIV/0!</v>
      </c>
      <c r="U65" s="470" t="e">
        <f t="shared" si="4"/>
        <v>#DIV/0!</v>
      </c>
      <c r="V65" s="496"/>
      <c r="W65" s="70">
        <f>H65+F65+G65+I65+0</f>
        <v>0</v>
      </c>
      <c r="X65" s="68" t="e">
        <f>W65/J65*100</f>
        <v>#DIV/0!</v>
      </c>
      <c r="Y65" s="470" t="e">
        <f t="shared" si="5"/>
        <v>#DIV/0!</v>
      </c>
      <c r="Z65" s="471"/>
      <c r="AA65" s="74"/>
      <c r="AB65" s="74"/>
    </row>
    <row r="66" spans="1:28" s="75" customFormat="1" ht="36.75" customHeight="1" x14ac:dyDescent="0.2">
      <c r="A66" s="33"/>
      <c r="B66" s="62" t="s">
        <v>32</v>
      </c>
      <c r="C66" s="35"/>
      <c r="D66" s="36"/>
      <c r="E66" s="37"/>
      <c r="F66" s="38"/>
      <c r="G66" s="36"/>
      <c r="H66" s="36"/>
      <c r="I66" s="37"/>
      <c r="J66" s="40"/>
      <c r="K66" s="16"/>
      <c r="L66" s="17" t="e">
        <f>K66/J65*100</f>
        <v>#DIV/0!</v>
      </c>
      <c r="M66" s="470"/>
      <c r="N66" s="471"/>
      <c r="O66" s="16"/>
      <c r="P66" s="17" t="e">
        <f>O66/J65*100</f>
        <v>#DIV/0!</v>
      </c>
      <c r="Q66" s="470"/>
      <c r="R66" s="471"/>
      <c r="S66" s="16"/>
      <c r="T66" s="17" t="e">
        <f>S66/J65*100</f>
        <v>#DIV/0!</v>
      </c>
      <c r="U66" s="470"/>
      <c r="V66" s="496"/>
      <c r="W66" s="19"/>
      <c r="X66" s="17" t="e">
        <f>W66/J65*100</f>
        <v>#DIV/0!</v>
      </c>
      <c r="Y66" s="470"/>
      <c r="Z66" s="471"/>
      <c r="AA66" s="74"/>
      <c r="AB66" s="74"/>
    </row>
    <row r="67" spans="1:28" s="75" customFormat="1" ht="36.75" customHeight="1" x14ac:dyDescent="0.2">
      <c r="A67" s="22" t="s">
        <v>44</v>
      </c>
      <c r="B67" s="61" t="s">
        <v>29</v>
      </c>
      <c r="C67" s="63"/>
      <c r="D67" s="64"/>
      <c r="E67" s="65">
        <f t="shared" ref="E67" si="208">+C67+D67</f>
        <v>0</v>
      </c>
      <c r="F67" s="63"/>
      <c r="G67" s="64"/>
      <c r="H67" s="64"/>
      <c r="I67" s="65"/>
      <c r="J67" s="66">
        <f>+E67+I67+F67+G67+H67</f>
        <v>0</v>
      </c>
      <c r="K67" s="67">
        <f>F67+0</f>
        <v>0</v>
      </c>
      <c r="L67" s="68" t="e">
        <f>K67/J67*100</f>
        <v>#DIV/0!</v>
      </c>
      <c r="M67" s="470" t="e">
        <f t="shared" si="2"/>
        <v>#DIV/0!</v>
      </c>
      <c r="N67" s="471"/>
      <c r="O67" s="67">
        <f>G67+F67+0</f>
        <v>0</v>
      </c>
      <c r="P67" s="68" t="e">
        <f t="shared" ref="P67" si="209">O67/J67*100</f>
        <v>#DIV/0!</v>
      </c>
      <c r="Q67" s="470" t="e">
        <f t="shared" si="3"/>
        <v>#DIV/0!</v>
      </c>
      <c r="R67" s="471"/>
      <c r="S67" s="67">
        <f>H67+F67+G67+0</f>
        <v>0</v>
      </c>
      <c r="T67" s="68" t="e">
        <f t="shared" ref="T67" si="210">S67/J67*100</f>
        <v>#DIV/0!</v>
      </c>
      <c r="U67" s="470" t="e">
        <f t="shared" si="4"/>
        <v>#DIV/0!</v>
      </c>
      <c r="V67" s="496"/>
      <c r="W67" s="70">
        <f>H67+F67+G67+I67+0</f>
        <v>0</v>
      </c>
      <c r="X67" s="68" t="e">
        <f>W67/J67*100</f>
        <v>#DIV/0!</v>
      </c>
      <c r="Y67" s="470" t="e">
        <f t="shared" si="5"/>
        <v>#DIV/0!</v>
      </c>
      <c r="Z67" s="471"/>
      <c r="AA67" s="74"/>
      <c r="AB67" s="74"/>
    </row>
    <row r="68" spans="1:28" s="75" customFormat="1" ht="26.25" customHeight="1" thickBot="1" x14ac:dyDescent="0.25">
      <c r="A68" s="265"/>
      <c r="B68" s="266" t="s">
        <v>32</v>
      </c>
      <c r="C68" s="267"/>
      <c r="D68" s="268"/>
      <c r="E68" s="269"/>
      <c r="F68" s="270"/>
      <c r="G68" s="268"/>
      <c r="H68" s="268"/>
      <c r="I68" s="269"/>
      <c r="J68" s="271"/>
      <c r="K68" s="272"/>
      <c r="L68" s="273" t="e">
        <f>K68/J67*100</f>
        <v>#DIV/0!</v>
      </c>
      <c r="M68" s="490"/>
      <c r="N68" s="491"/>
      <c r="O68" s="272"/>
      <c r="P68" s="273" t="e">
        <f>O68/J67*100</f>
        <v>#DIV/0!</v>
      </c>
      <c r="Q68" s="490"/>
      <c r="R68" s="491"/>
      <c r="S68" s="272"/>
      <c r="T68" s="273" t="e">
        <f>S68/J67*100</f>
        <v>#DIV/0!</v>
      </c>
      <c r="U68" s="490"/>
      <c r="V68" s="502"/>
      <c r="W68" s="275"/>
      <c r="X68" s="273" t="e">
        <f>W68/J67*100</f>
        <v>#DIV/0!</v>
      </c>
      <c r="Y68" s="490"/>
      <c r="Z68" s="491"/>
      <c r="AA68" s="74"/>
      <c r="AB68" s="74"/>
    </row>
    <row r="69" spans="1:28" s="251" customFormat="1" ht="33" customHeight="1" x14ac:dyDescent="0.2">
      <c r="A69" s="498" t="s">
        <v>203</v>
      </c>
      <c r="B69" s="258" t="s">
        <v>29</v>
      </c>
      <c r="C69" s="259">
        <f t="shared" ref="C69:K70" si="211">SUM(C71,C77,C87,C93,C95)</f>
        <v>3217500</v>
      </c>
      <c r="D69" s="260">
        <f t="shared" si="211"/>
        <v>0</v>
      </c>
      <c r="E69" s="261">
        <f t="shared" si="211"/>
        <v>3217500</v>
      </c>
      <c r="F69" s="262">
        <f t="shared" si="211"/>
        <v>0</v>
      </c>
      <c r="G69" s="260">
        <f t="shared" si="211"/>
        <v>0</v>
      </c>
      <c r="H69" s="260">
        <f t="shared" si="211"/>
        <v>0</v>
      </c>
      <c r="I69" s="263">
        <f t="shared" si="211"/>
        <v>0</v>
      </c>
      <c r="J69" s="264">
        <f t="shared" si="211"/>
        <v>3217500</v>
      </c>
      <c r="K69" s="259">
        <f t="shared" si="211"/>
        <v>809625</v>
      </c>
      <c r="L69" s="260">
        <f>K69/J69*100</f>
        <v>25.163170163170161</v>
      </c>
      <c r="M69" s="487">
        <f t="shared" si="2"/>
        <v>-7.0606060606060588</v>
      </c>
      <c r="N69" s="488"/>
      <c r="O69" s="259">
        <f>SUM(O71,O77,O87,O93,O95)</f>
        <v>1725750</v>
      </c>
      <c r="P69" s="260">
        <f t="shared" ref="P69" si="212">O69/J69*100</f>
        <v>53.63636363636364</v>
      </c>
      <c r="Q69" s="487">
        <f t="shared" si="3"/>
        <v>-14.563773426573427</v>
      </c>
      <c r="R69" s="488"/>
      <c r="S69" s="259">
        <f>SUM(S71,S77,S87,S93,S95)</f>
        <v>2475075</v>
      </c>
      <c r="T69" s="260">
        <f t="shared" ref="T69" si="213">S69/J69*100</f>
        <v>76.925407925407924</v>
      </c>
      <c r="U69" s="487">
        <f t="shared" si="4"/>
        <v>-12.237549650349649</v>
      </c>
      <c r="V69" s="500"/>
      <c r="W69" s="262">
        <f>SUM(W71,W77,W87,W93,W95)</f>
        <v>3217500</v>
      </c>
      <c r="X69" s="260">
        <f t="shared" ref="X69" si="214">W69/J69*100</f>
        <v>100</v>
      </c>
      <c r="Y69" s="487">
        <f t="shared" si="5"/>
        <v>-6.0745805749805726</v>
      </c>
      <c r="Z69" s="488"/>
      <c r="AA69" s="250"/>
      <c r="AB69" s="250"/>
    </row>
    <row r="70" spans="1:28" s="251" customFormat="1" ht="33" customHeight="1" x14ac:dyDescent="0.2">
      <c r="A70" s="499"/>
      <c r="B70" s="54" t="s">
        <v>30</v>
      </c>
      <c r="C70" s="16"/>
      <c r="D70" s="17"/>
      <c r="E70" s="18"/>
      <c r="F70" s="19"/>
      <c r="G70" s="17"/>
      <c r="H70" s="17"/>
      <c r="I70" s="20"/>
      <c r="J70" s="21"/>
      <c r="K70" s="55">
        <f t="shared" si="211"/>
        <v>582450</v>
      </c>
      <c r="L70" s="56">
        <f t="shared" ref="L70" si="215">K70/J69*100</f>
        <v>18.102564102564102</v>
      </c>
      <c r="M70" s="483"/>
      <c r="N70" s="477"/>
      <c r="O70" s="55">
        <f>SUM(O72,O78,O88,O94,O96)</f>
        <v>1257160.5900000001</v>
      </c>
      <c r="P70" s="56">
        <f t="shared" ref="P70" si="216">O70/J69*100</f>
        <v>39.072590209790214</v>
      </c>
      <c r="Q70" s="483"/>
      <c r="R70" s="477"/>
      <c r="S70" s="55">
        <f>SUM(S72,S78,S88,S94,S96)</f>
        <v>2081331.84</v>
      </c>
      <c r="T70" s="56">
        <f t="shared" ref="T70" si="217">S70/J69*100</f>
        <v>64.687858275058275</v>
      </c>
      <c r="U70" s="483"/>
      <c r="V70" s="501"/>
      <c r="W70" s="58">
        <f>SUM(W72,W78,W88,W94,W96)</f>
        <v>3022050.37</v>
      </c>
      <c r="X70" s="56">
        <f t="shared" ref="X70" si="218">W70/J69*100</f>
        <v>93.925419425019427</v>
      </c>
      <c r="Y70" s="483"/>
      <c r="Z70" s="477"/>
      <c r="AA70" s="250"/>
      <c r="AB70" s="250"/>
    </row>
    <row r="71" spans="1:28" s="72" customFormat="1" ht="28.5" customHeight="1" x14ac:dyDescent="0.2">
      <c r="A71" s="22" t="s">
        <v>31</v>
      </c>
      <c r="B71" s="61" t="s">
        <v>29</v>
      </c>
      <c r="C71" s="24">
        <f>SUM(C73,C75)</f>
        <v>360000</v>
      </c>
      <c r="D71" s="25">
        <f>SUM(D73,D75)</f>
        <v>0</v>
      </c>
      <c r="E71" s="26">
        <f>+C71+D71</f>
        <v>360000</v>
      </c>
      <c r="F71" s="27">
        <f>SUM(F73,F75)</f>
        <v>0</v>
      </c>
      <c r="G71" s="25">
        <f>SUM(G73,G75)</f>
        <v>0</v>
      </c>
      <c r="H71" s="25">
        <f t="shared" ref="H71:I71" si="219">SUM(H73,H75)</f>
        <v>0</v>
      </c>
      <c r="I71" s="28">
        <f t="shared" si="219"/>
        <v>0</v>
      </c>
      <c r="J71" s="29">
        <f>+E71+I71+F71+G71+H71</f>
        <v>360000</v>
      </c>
      <c r="K71" s="30">
        <f>SUM(K73,K75)</f>
        <v>90000</v>
      </c>
      <c r="L71" s="31">
        <f t="shared" ref="L71" si="220">K71/J71*100</f>
        <v>25</v>
      </c>
      <c r="M71" s="478">
        <f t="shared" si="2"/>
        <v>0</v>
      </c>
      <c r="N71" s="474"/>
      <c r="O71" s="30">
        <v>180000</v>
      </c>
      <c r="P71" s="31">
        <f t="shared" ref="P71" si="221">O71/J71*100</f>
        <v>50</v>
      </c>
      <c r="Q71" s="478">
        <f t="shared" si="3"/>
        <v>0</v>
      </c>
      <c r="R71" s="474"/>
      <c r="S71" s="30">
        <f>SUM(S73,S75)</f>
        <v>270000</v>
      </c>
      <c r="T71" s="31">
        <f t="shared" ref="T71" si="222">S71/J71*100</f>
        <v>75</v>
      </c>
      <c r="U71" s="478">
        <f t="shared" si="4"/>
        <v>0</v>
      </c>
      <c r="V71" s="497"/>
      <c r="W71" s="32">
        <f>SUM(W73,W75)</f>
        <v>360000</v>
      </c>
      <c r="X71" s="31">
        <f t="shared" ref="X71" si="223">W71/J71*100</f>
        <v>100</v>
      </c>
      <c r="Y71" s="478">
        <f t="shared" si="5"/>
        <v>0</v>
      </c>
      <c r="Z71" s="474"/>
      <c r="AA71" s="71"/>
      <c r="AB71" s="71"/>
    </row>
    <row r="72" spans="1:28" s="72" customFormat="1" ht="26.25" customHeight="1" x14ac:dyDescent="0.2">
      <c r="A72" s="33"/>
      <c r="B72" s="62" t="s">
        <v>32</v>
      </c>
      <c r="C72" s="372"/>
      <c r="D72" s="373"/>
      <c r="E72" s="374"/>
      <c r="F72" s="375"/>
      <c r="G72" s="373"/>
      <c r="H72" s="373"/>
      <c r="I72" s="374"/>
      <c r="J72" s="376"/>
      <c r="K72" s="30">
        <f>SUM(K74,K76)</f>
        <v>90000</v>
      </c>
      <c r="L72" s="31">
        <v>25</v>
      </c>
      <c r="M72" s="479"/>
      <c r="N72" s="474"/>
      <c r="O72" s="30">
        <f>SUM(O74,O76)</f>
        <v>180000</v>
      </c>
      <c r="P72" s="31">
        <f t="shared" ref="P72" si="224">O72/J71*100</f>
        <v>50</v>
      </c>
      <c r="Q72" s="479"/>
      <c r="R72" s="474"/>
      <c r="S72" s="30">
        <f>SUM(S74,S76)</f>
        <v>270000</v>
      </c>
      <c r="T72" s="31">
        <f t="shared" ref="T72" si="225">S72/J71*100</f>
        <v>75</v>
      </c>
      <c r="U72" s="479"/>
      <c r="V72" s="497"/>
      <c r="W72" s="32">
        <f>SUM(W74,W76)</f>
        <v>360000</v>
      </c>
      <c r="X72" s="31">
        <f t="shared" ref="X72" si="226">W72/J71*100</f>
        <v>100</v>
      </c>
      <c r="Y72" s="479"/>
      <c r="Z72" s="474"/>
      <c r="AA72" s="71"/>
      <c r="AB72" s="71"/>
    </row>
    <row r="73" spans="1:28" s="72" customFormat="1" ht="33" customHeight="1" x14ac:dyDescent="0.2">
      <c r="A73" s="41" t="s">
        <v>33</v>
      </c>
      <c r="B73" s="61" t="s">
        <v>29</v>
      </c>
      <c r="C73" s="63"/>
      <c r="D73" s="64"/>
      <c r="E73" s="65">
        <f t="shared" ref="E73" si="227">+C73+D73</f>
        <v>0</v>
      </c>
      <c r="F73" s="63"/>
      <c r="G73" s="64"/>
      <c r="H73" s="64"/>
      <c r="I73" s="65"/>
      <c r="J73" s="66">
        <f>+E73+I73+F73+G73+H73</f>
        <v>0</v>
      </c>
      <c r="K73" s="67">
        <f>F73+0</f>
        <v>0</v>
      </c>
      <c r="L73" s="68" t="e">
        <f>K73/J73*100</f>
        <v>#DIV/0!</v>
      </c>
      <c r="M73" s="470" t="e">
        <f t="shared" si="2"/>
        <v>#DIV/0!</v>
      </c>
      <c r="N73" s="471"/>
      <c r="O73" s="67">
        <f>G73+F73+0</f>
        <v>0</v>
      </c>
      <c r="P73" s="69" t="e">
        <f t="shared" ref="P73" si="228">O73/J73*100</f>
        <v>#DIV/0!</v>
      </c>
      <c r="Q73" s="470" t="e">
        <f t="shared" si="3"/>
        <v>#DIV/0!</v>
      </c>
      <c r="R73" s="471"/>
      <c r="S73" s="67">
        <f>H73+F73+G73+0</f>
        <v>0</v>
      </c>
      <c r="T73" s="69" t="e">
        <f t="shared" ref="T73" si="229">S73/J73*100</f>
        <v>#DIV/0!</v>
      </c>
      <c r="U73" s="470" t="e">
        <f t="shared" si="4"/>
        <v>#DIV/0!</v>
      </c>
      <c r="V73" s="496"/>
      <c r="W73" s="70">
        <f>H73+F73+G73+I73+0</f>
        <v>0</v>
      </c>
      <c r="X73" s="69" t="e">
        <f>W73/J73*100</f>
        <v>#DIV/0!</v>
      </c>
      <c r="Y73" s="470" t="e">
        <f t="shared" si="5"/>
        <v>#DIV/0!</v>
      </c>
      <c r="Z73" s="471"/>
      <c r="AA73" s="71"/>
      <c r="AB73" s="71"/>
    </row>
    <row r="74" spans="1:28" s="72" customFormat="1" ht="33" customHeight="1" x14ac:dyDescent="0.2">
      <c r="A74" s="52"/>
      <c r="B74" s="62" t="s">
        <v>32</v>
      </c>
      <c r="C74" s="35"/>
      <c r="D74" s="36"/>
      <c r="E74" s="37"/>
      <c r="F74" s="38"/>
      <c r="G74" s="36"/>
      <c r="H74" s="36"/>
      <c r="I74" s="39"/>
      <c r="J74" s="40"/>
      <c r="K74" s="16"/>
      <c r="L74" s="17" t="e">
        <f>K74/J73*100</f>
        <v>#DIV/0!</v>
      </c>
      <c r="M74" s="470"/>
      <c r="N74" s="471"/>
      <c r="O74" s="16"/>
      <c r="P74" s="73" t="e">
        <f>O74/J73*100</f>
        <v>#DIV/0!</v>
      </c>
      <c r="Q74" s="470"/>
      <c r="R74" s="471"/>
      <c r="S74" s="16"/>
      <c r="T74" s="73" t="e">
        <f>S74/J73*100</f>
        <v>#DIV/0!</v>
      </c>
      <c r="U74" s="470"/>
      <c r="V74" s="496"/>
      <c r="W74" s="19"/>
      <c r="X74" s="73" t="e">
        <f>W74/J73*100</f>
        <v>#DIV/0!</v>
      </c>
      <c r="Y74" s="470"/>
      <c r="Z74" s="471"/>
      <c r="AA74" s="71"/>
      <c r="AB74" s="71"/>
    </row>
    <row r="75" spans="1:28" s="72" customFormat="1" ht="33" customHeight="1" x14ac:dyDescent="0.2">
      <c r="A75" s="41" t="s">
        <v>34</v>
      </c>
      <c r="B75" s="61" t="s">
        <v>29</v>
      </c>
      <c r="C75" s="63">
        <v>360000</v>
      </c>
      <c r="D75" s="64"/>
      <c r="E75" s="65">
        <f t="shared" ref="E75" si="230">+C75+D75</f>
        <v>360000</v>
      </c>
      <c r="F75" s="63"/>
      <c r="G75" s="64"/>
      <c r="H75" s="64"/>
      <c r="I75" s="65"/>
      <c r="J75" s="66">
        <f>+E75+I75+F75+G75+H75</f>
        <v>360000</v>
      </c>
      <c r="K75" s="67">
        <f>F75+90000</f>
        <v>90000</v>
      </c>
      <c r="L75" s="68">
        <f>K75/J75*100</f>
        <v>25</v>
      </c>
      <c r="M75" s="470">
        <f t="shared" ref="M75" si="231">L76-L75</f>
        <v>0</v>
      </c>
      <c r="N75" s="471"/>
      <c r="O75" s="67">
        <f>G75+F75+K75+90000</f>
        <v>180000</v>
      </c>
      <c r="P75" s="247">
        <f t="shared" ref="P75" si="232">O75/J75*100</f>
        <v>50</v>
      </c>
      <c r="Q75" s="470">
        <f t="shared" ref="Q75" si="233">P76-P75</f>
        <v>0</v>
      </c>
      <c r="R75" s="471"/>
      <c r="S75" s="67">
        <f>H75+F75+G75++O75+90000</f>
        <v>270000</v>
      </c>
      <c r="T75" s="247">
        <f t="shared" ref="T75" si="234">S75/J75*100</f>
        <v>75</v>
      </c>
      <c r="U75" s="470">
        <f t="shared" ref="U75" si="235">T76-T75</f>
        <v>0</v>
      </c>
      <c r="V75" s="496"/>
      <c r="W75" s="70">
        <f>H75+F75+G75+I75+S75+90000</f>
        <v>360000</v>
      </c>
      <c r="X75" s="247">
        <f>W75/J75*100</f>
        <v>100</v>
      </c>
      <c r="Y75" s="470">
        <f t="shared" ref="Y75" si="236">X76-X75</f>
        <v>0</v>
      </c>
      <c r="Z75" s="471"/>
      <c r="AA75" s="71"/>
      <c r="AB75" s="71"/>
    </row>
    <row r="76" spans="1:28" s="72" customFormat="1" ht="33" customHeight="1" x14ac:dyDescent="0.2">
      <c r="A76" s="52"/>
      <c r="B76" s="62" t="s">
        <v>32</v>
      </c>
      <c r="C76" s="35"/>
      <c r="D76" s="36"/>
      <c r="E76" s="37"/>
      <c r="F76" s="38"/>
      <c r="G76" s="36"/>
      <c r="H76" s="36"/>
      <c r="I76" s="39"/>
      <c r="J76" s="40"/>
      <c r="K76" s="16">
        <v>90000</v>
      </c>
      <c r="L76" s="17">
        <f>K76/J75*100</f>
        <v>25</v>
      </c>
      <c r="M76" s="470"/>
      <c r="N76" s="471"/>
      <c r="O76" s="16">
        <v>180000</v>
      </c>
      <c r="P76" s="73">
        <f>O76/J75*100</f>
        <v>50</v>
      </c>
      <c r="Q76" s="470"/>
      <c r="R76" s="471"/>
      <c r="S76" s="16">
        <v>270000</v>
      </c>
      <c r="T76" s="73">
        <f>S76/J75*100</f>
        <v>75</v>
      </c>
      <c r="U76" s="470"/>
      <c r="V76" s="496"/>
      <c r="W76" s="19">
        <v>360000</v>
      </c>
      <c r="X76" s="73">
        <f>W76/J75*100</f>
        <v>100</v>
      </c>
      <c r="Y76" s="470"/>
      <c r="Z76" s="471"/>
      <c r="AA76" s="71"/>
      <c r="AB76" s="71"/>
    </row>
    <row r="77" spans="1:28" s="75" customFormat="1" ht="33" customHeight="1" x14ac:dyDescent="0.2">
      <c r="A77" s="22" t="s">
        <v>35</v>
      </c>
      <c r="B77" s="61" t="s">
        <v>29</v>
      </c>
      <c r="C77" s="24">
        <f>SUM(C79,C81,C83,C85)</f>
        <v>2593000</v>
      </c>
      <c r="D77" s="25">
        <f>SUM(D79,D81,D83,D85)</f>
        <v>0</v>
      </c>
      <c r="E77" s="26">
        <f>+C77+D77</f>
        <v>2593000</v>
      </c>
      <c r="F77" s="27">
        <f>SUM(F79,F81,F83,F85)</f>
        <v>0</v>
      </c>
      <c r="G77" s="25">
        <f t="shared" ref="G77:I77" si="237">SUM(G79,G81,G83,G85)</f>
        <v>0</v>
      </c>
      <c r="H77" s="25">
        <f t="shared" si="237"/>
        <v>0</v>
      </c>
      <c r="I77" s="28">
        <f t="shared" si="237"/>
        <v>0</v>
      </c>
      <c r="J77" s="29">
        <f t="shared" ref="J77" si="238">+E77+I77+F77+G77+H77</f>
        <v>2593000</v>
      </c>
      <c r="K77" s="30">
        <f>SUM(K79,K81,K83,K85)</f>
        <v>678625</v>
      </c>
      <c r="L77" s="31">
        <f t="shared" ref="L77" si="239">K77/J77*100</f>
        <v>26.171423062090245</v>
      </c>
      <c r="M77" s="473">
        <f t="shared" ref="M77:M139" si="240">L78-L77</f>
        <v>-10.589124566139608</v>
      </c>
      <c r="N77" s="474"/>
      <c r="O77" s="30">
        <f>SUM(O79,O81,O83,O85)</f>
        <v>1342250</v>
      </c>
      <c r="P77" s="31">
        <f t="shared" ref="P77" si="241">O77/J77*100</f>
        <v>51.764365599691473</v>
      </c>
      <c r="Q77" s="473">
        <f t="shared" ref="Q77:Q139" si="242">P78-P77</f>
        <v>-17.763285769379095</v>
      </c>
      <c r="R77" s="474"/>
      <c r="S77" s="30">
        <f>SUM(S79,S81,S83,S85)</f>
        <v>1976575</v>
      </c>
      <c r="T77" s="31">
        <f t="shared" ref="T77" si="243">S77/J77*100</f>
        <v>76.227342846124174</v>
      </c>
      <c r="U77" s="473">
        <f t="shared" ref="U77:U139" si="244">T78-T77</f>
        <v>-15.05580987273428</v>
      </c>
      <c r="V77" s="497"/>
      <c r="W77" s="32">
        <f>SUM(W79,W81,W83,W85)</f>
        <v>2593000</v>
      </c>
      <c r="X77" s="31">
        <f t="shared" ref="X77" si="245">W77/J77*100</f>
        <v>100</v>
      </c>
      <c r="Y77" s="473">
        <f t="shared" ref="Y77:Y139" si="246">X78-X77</f>
        <v>-6.4569753181642966</v>
      </c>
      <c r="Z77" s="474"/>
      <c r="AA77" s="74"/>
      <c r="AB77" s="74"/>
    </row>
    <row r="78" spans="1:28" s="75" customFormat="1" ht="33" customHeight="1" x14ac:dyDescent="0.2">
      <c r="A78" s="33"/>
      <c r="B78" s="62" t="s">
        <v>32</v>
      </c>
      <c r="C78" s="35"/>
      <c r="D78" s="36"/>
      <c r="E78" s="37"/>
      <c r="F78" s="38"/>
      <c r="G78" s="36"/>
      <c r="H78" s="36"/>
      <c r="I78" s="37"/>
      <c r="J78" s="40"/>
      <c r="K78" s="30">
        <f>SUM(K80,K82,K84,K86)</f>
        <v>404049</v>
      </c>
      <c r="L78" s="31">
        <f t="shared" ref="L78" si="247">K78/J77*100</f>
        <v>15.582298495950637</v>
      </c>
      <c r="M78" s="473"/>
      <c r="N78" s="474"/>
      <c r="O78" s="30">
        <f>SUM(O80,O82,O84,O86)</f>
        <v>881648</v>
      </c>
      <c r="P78" s="31">
        <f t="shared" ref="P78" si="248">O78/J77*100</f>
        <v>34.001079830312378</v>
      </c>
      <c r="Q78" s="473"/>
      <c r="R78" s="474"/>
      <c r="S78" s="30">
        <f>SUM(S80,S82,S84,S86)</f>
        <v>1586177.85</v>
      </c>
      <c r="T78" s="31">
        <f t="shared" ref="T78" si="249">S78/J77*100</f>
        <v>61.171532973389894</v>
      </c>
      <c r="U78" s="473"/>
      <c r="V78" s="497"/>
      <c r="W78" s="32">
        <f>SUM(W80,W82,W84,W86)</f>
        <v>2425570.63</v>
      </c>
      <c r="X78" s="31">
        <f t="shared" ref="X78" si="250">W78/J77*100</f>
        <v>93.543024681835703</v>
      </c>
      <c r="Y78" s="473"/>
      <c r="Z78" s="474"/>
      <c r="AA78" s="74"/>
      <c r="AB78" s="74"/>
    </row>
    <row r="79" spans="1:28" s="75" customFormat="1" ht="33" customHeight="1" x14ac:dyDescent="0.2">
      <c r="A79" s="41" t="s">
        <v>36</v>
      </c>
      <c r="B79" s="61" t="s">
        <v>29</v>
      </c>
      <c r="C79" s="63">
        <v>1803000</v>
      </c>
      <c r="D79" s="64"/>
      <c r="E79" s="65">
        <f t="shared" ref="E79" si="251">+C79+D79</f>
        <v>1803000</v>
      </c>
      <c r="F79" s="63"/>
      <c r="G79" s="64"/>
      <c r="H79" s="64"/>
      <c r="I79" s="65"/>
      <c r="J79" s="66">
        <f>+E79+I79+F79+G79+H79</f>
        <v>1803000</v>
      </c>
      <c r="K79" s="67">
        <f>F79+450750</f>
        <v>450750</v>
      </c>
      <c r="L79" s="68">
        <f>K79/J79*100</f>
        <v>25</v>
      </c>
      <c r="M79" s="470">
        <f t="shared" ref="M79" si="252">L80-L79</f>
        <v>-11.863560732113147</v>
      </c>
      <c r="N79" s="510" t="s">
        <v>390</v>
      </c>
      <c r="O79" s="67">
        <f>G79+F79+K79+450750</f>
        <v>901500</v>
      </c>
      <c r="P79" s="247">
        <f t="shared" ref="P79" si="253">O79/J79*100</f>
        <v>50</v>
      </c>
      <c r="Q79" s="470">
        <f t="shared" ref="Q79" si="254">P80-P79</f>
        <v>-19.628397115917917</v>
      </c>
      <c r="R79" s="510" t="s">
        <v>385</v>
      </c>
      <c r="S79" s="67">
        <f>H79+F79+G79++O79+450750</f>
        <v>1352250</v>
      </c>
      <c r="T79" s="247">
        <f t="shared" ref="T79" si="255">S79/J79*100</f>
        <v>75</v>
      </c>
      <c r="U79" s="470">
        <f t="shared" ref="U79" si="256">T80-T79</f>
        <v>-14.323349972268439</v>
      </c>
      <c r="V79" s="512" t="s">
        <v>386</v>
      </c>
      <c r="W79" s="70">
        <f>H79+F79+G79+I79+S79+450750</f>
        <v>1803000</v>
      </c>
      <c r="X79" s="247">
        <f>W79/J79*100</f>
        <v>100</v>
      </c>
      <c r="Y79" s="470">
        <f t="shared" ref="Y79" si="257">X80-X79</f>
        <v>-4.7531891292290567</v>
      </c>
      <c r="Z79" s="471"/>
      <c r="AA79" s="74"/>
      <c r="AB79" s="74"/>
    </row>
    <row r="80" spans="1:28" s="75" customFormat="1" ht="46.5" customHeight="1" x14ac:dyDescent="0.55000000000000004">
      <c r="A80" s="52"/>
      <c r="B80" s="318" t="s">
        <v>32</v>
      </c>
      <c r="C80" s="319"/>
      <c r="D80" s="320"/>
      <c r="E80" s="321"/>
      <c r="F80" s="322"/>
      <c r="G80" s="320"/>
      <c r="H80" s="320"/>
      <c r="I80" s="323"/>
      <c r="J80" s="324"/>
      <c r="K80" s="325">
        <v>236850</v>
      </c>
      <c r="L80" s="326">
        <f>K80/J79*100</f>
        <v>13.136439267886853</v>
      </c>
      <c r="M80" s="470"/>
      <c r="N80" s="511"/>
      <c r="O80" s="325">
        <v>547600</v>
      </c>
      <c r="P80" s="327">
        <f>O80/J79*100</f>
        <v>30.371602884082083</v>
      </c>
      <c r="Q80" s="470"/>
      <c r="R80" s="511"/>
      <c r="S80" s="16">
        <v>1094000</v>
      </c>
      <c r="T80" s="408">
        <f>S80/J79*100</f>
        <v>60.676650027731561</v>
      </c>
      <c r="U80" s="470"/>
      <c r="V80" s="513"/>
      <c r="W80" s="19">
        <v>1717300</v>
      </c>
      <c r="X80" s="408">
        <f>W80/J79*100</f>
        <v>95.246810870770943</v>
      </c>
      <c r="Y80" s="470"/>
      <c r="Z80" s="471"/>
      <c r="AA80" s="74"/>
      <c r="AB80" s="74"/>
    </row>
    <row r="81" spans="1:28" s="75" customFormat="1" ht="33" customHeight="1" x14ac:dyDescent="0.2">
      <c r="A81" s="41" t="s">
        <v>37</v>
      </c>
      <c r="B81" s="61" t="s">
        <v>29</v>
      </c>
      <c r="C81" s="63">
        <v>511500</v>
      </c>
      <c r="D81" s="64"/>
      <c r="E81" s="65">
        <f t="shared" ref="E81" si="258">+C81+D81</f>
        <v>511500</v>
      </c>
      <c r="F81" s="63"/>
      <c r="G81" s="64"/>
      <c r="H81" s="64"/>
      <c r="I81" s="65"/>
      <c r="J81" s="66">
        <f>+E81+I81+F81+G81+H81</f>
        <v>511500</v>
      </c>
      <c r="K81" s="67">
        <f>F81+127875</f>
        <v>127875</v>
      </c>
      <c r="L81" s="68">
        <f>K81/J81*100</f>
        <v>25</v>
      </c>
      <c r="M81" s="470">
        <f t="shared" ref="M81" si="259">L82-L81</f>
        <v>-11.24711632453568</v>
      </c>
      <c r="N81" s="510" t="s">
        <v>388</v>
      </c>
      <c r="O81" s="67">
        <f>G81+F81+K81+127875</f>
        <v>255750</v>
      </c>
      <c r="P81" s="247">
        <f t="shared" ref="P81" si="260">O81/J81*100</f>
        <v>50</v>
      </c>
      <c r="Q81" s="470">
        <f t="shared" ref="Q81" si="261">P82-P81</f>
        <v>-21.09560117302053</v>
      </c>
      <c r="R81" s="510" t="s">
        <v>389</v>
      </c>
      <c r="S81" s="67">
        <f>H81+F81+G81++O81+127875</f>
        <v>383625</v>
      </c>
      <c r="T81" s="247">
        <f t="shared" ref="T81" si="262">S81/J81*100</f>
        <v>75</v>
      </c>
      <c r="U81" s="470">
        <f t="shared" ref="U81" si="263">T82-T81</f>
        <v>-16.57458455522972</v>
      </c>
      <c r="V81" s="512" t="s">
        <v>387</v>
      </c>
      <c r="W81" s="70">
        <f>H81+F81+G81+I81+S81+127875</f>
        <v>511500</v>
      </c>
      <c r="X81" s="247">
        <f>W81/J81*100</f>
        <v>100</v>
      </c>
      <c r="Y81" s="470">
        <f t="shared" ref="Y81" si="264">X82-X81</f>
        <v>-7.0682306940371404</v>
      </c>
      <c r="Z81" s="471"/>
      <c r="AA81" s="74"/>
      <c r="AB81" s="74"/>
    </row>
    <row r="82" spans="1:28" s="75" customFormat="1" ht="42.75" customHeight="1" x14ac:dyDescent="0.55000000000000004">
      <c r="A82" s="52"/>
      <c r="B82" s="318" t="s">
        <v>32</v>
      </c>
      <c r="C82" s="319"/>
      <c r="D82" s="320"/>
      <c r="E82" s="321"/>
      <c r="F82" s="322"/>
      <c r="G82" s="320"/>
      <c r="H82" s="320"/>
      <c r="I82" s="323"/>
      <c r="J82" s="324"/>
      <c r="K82" s="325">
        <v>70346</v>
      </c>
      <c r="L82" s="326">
        <f>K82/J81*100</f>
        <v>13.75288367546432</v>
      </c>
      <c r="M82" s="470"/>
      <c r="N82" s="511"/>
      <c r="O82" s="325">
        <v>147846</v>
      </c>
      <c r="P82" s="327">
        <f>O82/J81*100</f>
        <v>28.90439882697947</v>
      </c>
      <c r="Q82" s="470"/>
      <c r="R82" s="511"/>
      <c r="S82" s="16">
        <v>298846</v>
      </c>
      <c r="T82" s="408">
        <f>S82/J81*100</f>
        <v>58.42541544477028</v>
      </c>
      <c r="U82" s="470"/>
      <c r="V82" s="513"/>
      <c r="W82" s="19">
        <v>475346</v>
      </c>
      <c r="X82" s="73">
        <f>W82/J81*100</f>
        <v>92.93176930596286</v>
      </c>
      <c r="Y82" s="470"/>
      <c r="Z82" s="471"/>
      <c r="AA82" s="74"/>
      <c r="AB82" s="74"/>
    </row>
    <row r="83" spans="1:28" s="75" customFormat="1" ht="33" customHeight="1" x14ac:dyDescent="0.2">
      <c r="A83" s="41" t="s">
        <v>38</v>
      </c>
      <c r="B83" s="61" t="s">
        <v>29</v>
      </c>
      <c r="C83" s="63">
        <v>278500</v>
      </c>
      <c r="D83" s="64"/>
      <c r="E83" s="65">
        <f t="shared" ref="E83" si="265">+C83+D83</f>
        <v>278500</v>
      </c>
      <c r="F83" s="63"/>
      <c r="G83" s="64"/>
      <c r="H83" s="64"/>
      <c r="I83" s="65"/>
      <c r="J83" s="66">
        <f>+E83+I83+F83+G83+H83</f>
        <v>278500</v>
      </c>
      <c r="K83" s="67">
        <f>F83+100000</f>
        <v>100000</v>
      </c>
      <c r="L83" s="68">
        <f>K83/J83*100</f>
        <v>35.906642728904849</v>
      </c>
      <c r="M83" s="470">
        <f t="shared" ref="M83" si="266">L84-L83</f>
        <v>-1.1299820466786343</v>
      </c>
      <c r="N83" s="471"/>
      <c r="O83" s="67">
        <f>G83+F83+K83+85000</f>
        <v>185000</v>
      </c>
      <c r="P83" s="247">
        <f t="shared" ref="P83" si="267">O83/J83*100</f>
        <v>66.427289048473966</v>
      </c>
      <c r="Q83" s="470">
        <f t="shared" ref="Q83" si="268">P84-P83</f>
        <v>0.43159784560144487</v>
      </c>
      <c r="R83" s="471"/>
      <c r="S83" s="67">
        <f>H83+F83+G83++O83+55700</f>
        <v>240700</v>
      </c>
      <c r="T83" s="247">
        <f t="shared" ref="T83" si="269">S83/J83*100</f>
        <v>86.427289048473966</v>
      </c>
      <c r="U83" s="470">
        <f t="shared" ref="U83" si="270">T84-T83</f>
        <v>-17.008312387791733</v>
      </c>
      <c r="V83" s="492" t="s">
        <v>380</v>
      </c>
      <c r="W83" s="70">
        <f>H83+F83+G83+I83+S83+37800</f>
        <v>278500</v>
      </c>
      <c r="X83" s="247">
        <f>W83/J83*100</f>
        <v>100</v>
      </c>
      <c r="Y83" s="470">
        <f t="shared" ref="Y83" si="271">X84-X83</f>
        <v>-16.364585278276479</v>
      </c>
      <c r="Z83" s="471"/>
      <c r="AA83" s="74"/>
      <c r="AB83" s="74"/>
    </row>
    <row r="84" spans="1:28" s="75" customFormat="1" ht="33" customHeight="1" x14ac:dyDescent="0.2">
      <c r="A84" s="52"/>
      <c r="B84" s="62" t="s">
        <v>32</v>
      </c>
      <c r="C84" s="35"/>
      <c r="D84" s="36"/>
      <c r="E84" s="37"/>
      <c r="F84" s="38"/>
      <c r="G84" s="36"/>
      <c r="H84" s="36"/>
      <c r="I84" s="39"/>
      <c r="J84" s="40"/>
      <c r="K84" s="16">
        <v>96853</v>
      </c>
      <c r="L84" s="17">
        <f>K84/J83*100</f>
        <v>34.776660682226215</v>
      </c>
      <c r="M84" s="470"/>
      <c r="N84" s="471"/>
      <c r="O84" s="16">
        <v>186202</v>
      </c>
      <c r="P84" s="73">
        <f>O84/J83*100</f>
        <v>66.858886894075411</v>
      </c>
      <c r="Q84" s="470"/>
      <c r="R84" s="471"/>
      <c r="S84" s="16">
        <v>193331.85</v>
      </c>
      <c r="T84" s="408">
        <f>S84/J83*100</f>
        <v>69.418976660682233</v>
      </c>
      <c r="U84" s="470"/>
      <c r="V84" s="509"/>
      <c r="W84" s="19">
        <v>232924.63</v>
      </c>
      <c r="X84" s="408">
        <f>W84/J83*100</f>
        <v>83.635414721723521</v>
      </c>
      <c r="Y84" s="470"/>
      <c r="Z84" s="471"/>
      <c r="AA84" s="74"/>
      <c r="AB84" s="74"/>
    </row>
    <row r="85" spans="1:28" s="75" customFormat="1" ht="33" customHeight="1" x14ac:dyDescent="0.2">
      <c r="A85" s="41" t="s">
        <v>39</v>
      </c>
      <c r="B85" s="61" t="s">
        <v>29</v>
      </c>
      <c r="C85" s="63"/>
      <c r="D85" s="64"/>
      <c r="E85" s="65">
        <f t="shared" ref="E85" si="272">+C85+D85</f>
        <v>0</v>
      </c>
      <c r="F85" s="63"/>
      <c r="G85" s="64"/>
      <c r="H85" s="64"/>
      <c r="I85" s="65"/>
      <c r="J85" s="66">
        <f>+E85+I85+F85+G85+H85</f>
        <v>0</v>
      </c>
      <c r="K85" s="67">
        <f>F85+0</f>
        <v>0</v>
      </c>
      <c r="L85" s="68" t="e">
        <f>K85/J85*100</f>
        <v>#DIV/0!</v>
      </c>
      <c r="M85" s="470" t="e">
        <f t="shared" si="240"/>
        <v>#DIV/0!</v>
      </c>
      <c r="N85" s="471"/>
      <c r="O85" s="67">
        <f>G85+F85+0</f>
        <v>0</v>
      </c>
      <c r="P85" s="68" t="e">
        <f t="shared" ref="P85" si="273">O85/J85*100</f>
        <v>#DIV/0!</v>
      </c>
      <c r="Q85" s="470" t="e">
        <f t="shared" si="242"/>
        <v>#DIV/0!</v>
      </c>
      <c r="R85" s="471"/>
      <c r="S85" s="67">
        <f>H85+F85+G85+0</f>
        <v>0</v>
      </c>
      <c r="T85" s="68" t="e">
        <f t="shared" ref="T85" si="274">S85/J85*100</f>
        <v>#DIV/0!</v>
      </c>
      <c r="U85" s="470" t="e">
        <f t="shared" si="244"/>
        <v>#DIV/0!</v>
      </c>
      <c r="V85" s="496"/>
      <c r="W85" s="70">
        <f>H85+F85+G85+I85+0</f>
        <v>0</v>
      </c>
      <c r="X85" s="68" t="e">
        <f>W85/J85*100</f>
        <v>#DIV/0!</v>
      </c>
      <c r="Y85" s="470" t="e">
        <f t="shared" si="246"/>
        <v>#DIV/0!</v>
      </c>
      <c r="Z85" s="471"/>
      <c r="AA85" s="74"/>
      <c r="AB85" s="74"/>
    </row>
    <row r="86" spans="1:28" s="75" customFormat="1" ht="33" customHeight="1" x14ac:dyDescent="0.2">
      <c r="A86" s="52"/>
      <c r="B86" s="62" t="s">
        <v>32</v>
      </c>
      <c r="C86" s="35"/>
      <c r="D86" s="36"/>
      <c r="E86" s="37"/>
      <c r="F86" s="38"/>
      <c r="G86" s="36"/>
      <c r="H86" s="36"/>
      <c r="I86" s="39"/>
      <c r="J86" s="40"/>
      <c r="K86" s="16"/>
      <c r="L86" s="17" t="e">
        <f>K86/J85*100</f>
        <v>#DIV/0!</v>
      </c>
      <c r="M86" s="470"/>
      <c r="N86" s="471"/>
      <c r="O86" s="16"/>
      <c r="P86" s="17" t="e">
        <f>O86/J85*100</f>
        <v>#DIV/0!</v>
      </c>
      <c r="Q86" s="470"/>
      <c r="R86" s="471"/>
      <c r="S86" s="16"/>
      <c r="T86" s="17" t="e">
        <f>S86/J85*100</f>
        <v>#DIV/0!</v>
      </c>
      <c r="U86" s="470"/>
      <c r="V86" s="496"/>
      <c r="W86" s="19"/>
      <c r="X86" s="17" t="e">
        <f>W86/J85*100</f>
        <v>#DIV/0!</v>
      </c>
      <c r="Y86" s="470"/>
      <c r="Z86" s="471"/>
      <c r="AA86" s="74"/>
      <c r="AB86" s="74"/>
    </row>
    <row r="87" spans="1:28" s="75" customFormat="1" ht="33" customHeight="1" x14ac:dyDescent="0.2">
      <c r="A87" s="22" t="s">
        <v>40</v>
      </c>
      <c r="B87" s="61" t="s">
        <v>29</v>
      </c>
      <c r="C87" s="24">
        <v>141500</v>
      </c>
      <c r="D87" s="25">
        <f>SUM(D89,D91)</f>
        <v>0</v>
      </c>
      <c r="E87" s="26">
        <f>+C87+D87</f>
        <v>141500</v>
      </c>
      <c r="F87" s="27">
        <f>SUM(F89,F91)</f>
        <v>0</v>
      </c>
      <c r="G87" s="25">
        <f t="shared" ref="G87:I87" si="275">SUM(G89,G91)</f>
        <v>0</v>
      </c>
      <c r="H87" s="25">
        <f t="shared" si="275"/>
        <v>0</v>
      </c>
      <c r="I87" s="28">
        <f t="shared" si="275"/>
        <v>0</v>
      </c>
      <c r="J87" s="29">
        <f>+E87+I87+F87+G87+H87</f>
        <v>141500</v>
      </c>
      <c r="K87" s="30">
        <f>SUM(K89,K91)</f>
        <v>0</v>
      </c>
      <c r="L87" s="31">
        <f t="shared" ref="L87" si="276">K87/J87*100</f>
        <v>0</v>
      </c>
      <c r="M87" s="473">
        <f t="shared" si="240"/>
        <v>33.498939929328621</v>
      </c>
      <c r="N87" s="507" t="s">
        <v>378</v>
      </c>
      <c r="O87" s="30">
        <f>SUM(O89,O91)</f>
        <v>141500</v>
      </c>
      <c r="P87" s="31">
        <f t="shared" ref="P87" si="277">O87/J87*100</f>
        <v>100</v>
      </c>
      <c r="Q87" s="473">
        <f t="shared" si="242"/>
        <v>-5.5299646643109526</v>
      </c>
      <c r="R87" s="474"/>
      <c r="S87" s="30">
        <f>SUM(S89,S91)</f>
        <v>141500</v>
      </c>
      <c r="T87" s="31">
        <f t="shared" ref="T87" si="278">S87/J87*100</f>
        <v>100</v>
      </c>
      <c r="U87" s="473">
        <f t="shared" si="244"/>
        <v>-5.5299646643109526</v>
      </c>
      <c r="V87" s="497"/>
      <c r="W87" s="32">
        <f>SUM(W89,W91)</f>
        <v>141500</v>
      </c>
      <c r="X87" s="31">
        <f t="shared" ref="X87" si="279">W87/J87*100</f>
        <v>100</v>
      </c>
      <c r="Y87" s="473">
        <f t="shared" si="246"/>
        <v>-5.5299646643109526</v>
      </c>
      <c r="Z87" s="474"/>
      <c r="AA87" s="74"/>
      <c r="AB87" s="74"/>
    </row>
    <row r="88" spans="1:28" s="330" customFormat="1" ht="33" customHeight="1" x14ac:dyDescent="0.55000000000000004">
      <c r="A88" s="334"/>
      <c r="B88" s="318" t="s">
        <v>32</v>
      </c>
      <c r="C88" s="319"/>
      <c r="D88" s="320"/>
      <c r="E88" s="321"/>
      <c r="F88" s="322"/>
      <c r="G88" s="320"/>
      <c r="H88" s="320"/>
      <c r="I88" s="321"/>
      <c r="J88" s="324"/>
      <c r="K88" s="335">
        <v>47401</v>
      </c>
      <c r="L88" s="336">
        <f t="shared" ref="L88" si="280">K88/J87*100</f>
        <v>33.498939929328621</v>
      </c>
      <c r="M88" s="473"/>
      <c r="N88" s="508"/>
      <c r="O88" s="335">
        <f>SUM(O90,O92)</f>
        <v>133675.1</v>
      </c>
      <c r="P88" s="336">
        <f t="shared" ref="P88" si="281">O88/J87*100</f>
        <v>94.470035335689047</v>
      </c>
      <c r="Q88" s="473"/>
      <c r="R88" s="474"/>
      <c r="S88" s="335">
        <f>SUM(S90,S92)</f>
        <v>133675.1</v>
      </c>
      <c r="T88" s="336">
        <f t="shared" ref="T88" si="282">S88/J87*100</f>
        <v>94.470035335689047</v>
      </c>
      <c r="U88" s="473"/>
      <c r="V88" s="497"/>
      <c r="W88" s="337">
        <f>SUM(W90,W92)</f>
        <v>133675.1</v>
      </c>
      <c r="X88" s="336">
        <f t="shared" ref="X88" si="283">W88/J87*100</f>
        <v>94.470035335689047</v>
      </c>
      <c r="Y88" s="473"/>
      <c r="Z88" s="474"/>
      <c r="AA88" s="329"/>
      <c r="AB88" s="329"/>
    </row>
    <row r="89" spans="1:28" s="75" customFormat="1" ht="33" customHeight="1" x14ac:dyDescent="0.2">
      <c r="A89" s="41" t="s">
        <v>41</v>
      </c>
      <c r="B89" s="61" t="s">
        <v>29</v>
      </c>
      <c r="C89" s="63">
        <v>141500</v>
      </c>
      <c r="D89" s="64"/>
      <c r="E89" s="65">
        <f t="shared" ref="E89" si="284">+C89+D89</f>
        <v>141500</v>
      </c>
      <c r="F89" s="63"/>
      <c r="G89" s="64"/>
      <c r="H89" s="64"/>
      <c r="I89" s="65"/>
      <c r="J89" s="66">
        <f>+E89+I89+F89+G89+H89</f>
        <v>141500</v>
      </c>
      <c r="K89" s="67">
        <f>F89+0</f>
        <v>0</v>
      </c>
      <c r="L89" s="68">
        <f>K89/J89*100</f>
        <v>0</v>
      </c>
      <c r="M89" s="470">
        <f t="shared" ref="M89" si="285">L90-L89</f>
        <v>0</v>
      </c>
      <c r="N89" s="471"/>
      <c r="O89" s="67">
        <f>G89+F89+K89+141500</f>
        <v>141500</v>
      </c>
      <c r="P89" s="247">
        <f t="shared" ref="P89" si="286">O89/J89*100</f>
        <v>100</v>
      </c>
      <c r="Q89" s="470">
        <f t="shared" ref="Q89" si="287">P90-P89</f>
        <v>-5.5299646643109526</v>
      </c>
      <c r="R89" s="471"/>
      <c r="S89" s="67">
        <f>H89+F89+G89++O89</f>
        <v>141500</v>
      </c>
      <c r="T89" s="247">
        <f t="shared" ref="T89" si="288">S89/J89*100</f>
        <v>100</v>
      </c>
      <c r="U89" s="470">
        <f t="shared" ref="U89" si="289">T90-T89</f>
        <v>-5.5299646643109526</v>
      </c>
      <c r="V89" s="496"/>
      <c r="W89" s="70">
        <f>H89+F89+G89+I89+S89</f>
        <v>141500</v>
      </c>
      <c r="X89" s="247">
        <f>W89/J89*100</f>
        <v>100</v>
      </c>
      <c r="Y89" s="470">
        <f t="shared" ref="Y89" si="290">X90-X89</f>
        <v>-5.5299646643109526</v>
      </c>
      <c r="Z89" s="471"/>
      <c r="AA89" s="74"/>
      <c r="AB89" s="74"/>
    </row>
    <row r="90" spans="1:28" s="75" customFormat="1" ht="33" customHeight="1" x14ac:dyDescent="0.2">
      <c r="A90" s="52"/>
      <c r="B90" s="62" t="s">
        <v>32</v>
      </c>
      <c r="C90" s="35"/>
      <c r="D90" s="36"/>
      <c r="E90" s="37"/>
      <c r="F90" s="38"/>
      <c r="G90" s="36"/>
      <c r="H90" s="36"/>
      <c r="I90" s="39"/>
      <c r="J90" s="40"/>
      <c r="K90" s="16"/>
      <c r="L90" s="17">
        <f>K90/J89*100</f>
        <v>0</v>
      </c>
      <c r="M90" s="470"/>
      <c r="N90" s="471"/>
      <c r="O90" s="16">
        <v>133675.1</v>
      </c>
      <c r="P90" s="73">
        <f>O90/J89*100</f>
        <v>94.470035335689047</v>
      </c>
      <c r="Q90" s="470"/>
      <c r="R90" s="471"/>
      <c r="S90" s="16">
        <v>133675.1</v>
      </c>
      <c r="T90" s="73">
        <f>S90/J89*100</f>
        <v>94.470035335689047</v>
      </c>
      <c r="U90" s="470"/>
      <c r="V90" s="496"/>
      <c r="W90" s="19">
        <v>133675.1</v>
      </c>
      <c r="X90" s="408">
        <f>W90/J89*100</f>
        <v>94.470035335689047</v>
      </c>
      <c r="Y90" s="470"/>
      <c r="Z90" s="471"/>
      <c r="AA90" s="74"/>
      <c r="AB90" s="74"/>
    </row>
    <row r="91" spans="1:28" s="75" customFormat="1" ht="33" customHeight="1" x14ac:dyDescent="0.2">
      <c r="A91" s="41" t="s">
        <v>42</v>
      </c>
      <c r="B91" s="61" t="s">
        <v>29</v>
      </c>
      <c r="C91" s="63"/>
      <c r="D91" s="64"/>
      <c r="E91" s="65">
        <f t="shared" ref="E91" si="291">+C91+D91</f>
        <v>0</v>
      </c>
      <c r="F91" s="63"/>
      <c r="G91" s="64"/>
      <c r="H91" s="64"/>
      <c r="I91" s="65"/>
      <c r="J91" s="66">
        <f>+E91+I91+F91+G91+H91</f>
        <v>0</v>
      </c>
      <c r="K91" s="67">
        <f>F91+0</f>
        <v>0</v>
      </c>
      <c r="L91" s="68" t="e">
        <f>K91/J91*100</f>
        <v>#DIV/0!</v>
      </c>
      <c r="M91" s="470" t="e">
        <f t="shared" si="240"/>
        <v>#DIV/0!</v>
      </c>
      <c r="N91" s="471"/>
      <c r="O91" s="67">
        <f>G91+F91+0</f>
        <v>0</v>
      </c>
      <c r="P91" s="68" t="e">
        <f t="shared" ref="P91" si="292">O91/J91*100</f>
        <v>#DIV/0!</v>
      </c>
      <c r="Q91" s="470" t="e">
        <f t="shared" si="242"/>
        <v>#DIV/0!</v>
      </c>
      <c r="R91" s="471"/>
      <c r="S91" s="67">
        <f>H91+F91+G91+0</f>
        <v>0</v>
      </c>
      <c r="T91" s="68" t="e">
        <f t="shared" ref="T91" si="293">S91/J91*100</f>
        <v>#DIV/0!</v>
      </c>
      <c r="U91" s="470" t="e">
        <f t="shared" si="244"/>
        <v>#DIV/0!</v>
      </c>
      <c r="V91" s="496"/>
      <c r="W91" s="70">
        <f>H91+F91+G91+I91+0</f>
        <v>0</v>
      </c>
      <c r="X91" s="68" t="e">
        <f>W91/J91*100</f>
        <v>#DIV/0!</v>
      </c>
      <c r="Y91" s="470" t="e">
        <f t="shared" si="246"/>
        <v>#DIV/0!</v>
      </c>
      <c r="Z91" s="471"/>
      <c r="AA91" s="74"/>
      <c r="AB91" s="74"/>
    </row>
    <row r="92" spans="1:28" s="75" customFormat="1" ht="33" customHeight="1" x14ac:dyDescent="0.2">
      <c r="A92" s="52"/>
      <c r="B92" s="62" t="s">
        <v>32</v>
      </c>
      <c r="C92" s="35"/>
      <c r="D92" s="36"/>
      <c r="E92" s="37"/>
      <c r="F92" s="38"/>
      <c r="G92" s="36"/>
      <c r="H92" s="36"/>
      <c r="I92" s="39"/>
      <c r="J92" s="40"/>
      <c r="K92" s="16"/>
      <c r="L92" s="17" t="e">
        <f>K92/J91*100</f>
        <v>#DIV/0!</v>
      </c>
      <c r="M92" s="470"/>
      <c r="N92" s="471"/>
      <c r="O92" s="16"/>
      <c r="P92" s="17" t="e">
        <f>O92/J91*100</f>
        <v>#DIV/0!</v>
      </c>
      <c r="Q92" s="470"/>
      <c r="R92" s="471"/>
      <c r="S92" s="16"/>
      <c r="T92" s="17" t="e">
        <f>S92/J91*100</f>
        <v>#DIV/0!</v>
      </c>
      <c r="U92" s="470"/>
      <c r="V92" s="496"/>
      <c r="W92" s="19"/>
      <c r="X92" s="17" t="e">
        <f>W92/J91*100</f>
        <v>#DIV/0!</v>
      </c>
      <c r="Y92" s="470"/>
      <c r="Z92" s="471"/>
      <c r="AA92" s="74"/>
      <c r="AB92" s="74"/>
    </row>
    <row r="93" spans="1:28" s="75" customFormat="1" ht="33" customHeight="1" x14ac:dyDescent="0.2">
      <c r="A93" s="22" t="s">
        <v>43</v>
      </c>
      <c r="B93" s="61" t="s">
        <v>29</v>
      </c>
      <c r="C93" s="63">
        <v>123000</v>
      </c>
      <c r="D93" s="64"/>
      <c r="E93" s="65">
        <f t="shared" ref="E93" si="294">+C93+D93</f>
        <v>123000</v>
      </c>
      <c r="F93" s="63"/>
      <c r="G93" s="64"/>
      <c r="H93" s="64"/>
      <c r="I93" s="65"/>
      <c r="J93" s="66">
        <f>+E93+I93+F93+G93+H93</f>
        <v>123000</v>
      </c>
      <c r="K93" s="67">
        <f>F93+41000</f>
        <v>41000</v>
      </c>
      <c r="L93" s="68">
        <f>K93/J93*100</f>
        <v>33.333333333333329</v>
      </c>
      <c r="M93" s="470">
        <f t="shared" ref="M93" si="295">L94-L93</f>
        <v>0</v>
      </c>
      <c r="N93" s="471"/>
      <c r="O93" s="67">
        <f>G93+F93+K93+21000</f>
        <v>62000</v>
      </c>
      <c r="P93" s="247">
        <f t="shared" ref="P93" si="296">O93/J93*100</f>
        <v>50.40650406504065</v>
      </c>
      <c r="Q93" s="470">
        <f t="shared" ref="Q93" si="297">P94-P93</f>
        <v>-0.13212195121951709</v>
      </c>
      <c r="R93" s="471"/>
      <c r="S93" s="67">
        <f>H93+F93+G93++O93+25000</f>
        <v>87000</v>
      </c>
      <c r="T93" s="247">
        <f t="shared" ref="T93" si="298">S93/J93*100</f>
        <v>70.731707317073173</v>
      </c>
      <c r="U93" s="470">
        <f t="shared" ref="U93" si="299">T94-T93</f>
        <v>3.6413739837398253</v>
      </c>
      <c r="V93" s="496"/>
      <c r="W93" s="70">
        <f>H93+F93+G93+I93+S93+36000</f>
        <v>123000</v>
      </c>
      <c r="X93" s="247">
        <f>W93/J93*100</f>
        <v>100</v>
      </c>
      <c r="Y93" s="470">
        <f t="shared" ref="Y93" si="300">X94-X93</f>
        <v>-16.418991869918699</v>
      </c>
      <c r="Z93" s="471"/>
      <c r="AA93" s="74"/>
      <c r="AB93" s="74"/>
    </row>
    <row r="94" spans="1:28" s="75" customFormat="1" ht="33" customHeight="1" x14ac:dyDescent="0.2">
      <c r="A94" s="33"/>
      <c r="B94" s="62" t="s">
        <v>32</v>
      </c>
      <c r="C94" s="35"/>
      <c r="D94" s="36"/>
      <c r="E94" s="37"/>
      <c r="F94" s="38"/>
      <c r="G94" s="36"/>
      <c r="H94" s="36"/>
      <c r="I94" s="37"/>
      <c r="J94" s="40"/>
      <c r="K94" s="16">
        <v>41000</v>
      </c>
      <c r="L94" s="17">
        <f>K94/J93*100</f>
        <v>33.333333333333329</v>
      </c>
      <c r="M94" s="470"/>
      <c r="N94" s="471"/>
      <c r="O94" s="16">
        <v>61837.49</v>
      </c>
      <c r="P94" s="73">
        <f>O94/J93*100</f>
        <v>50.274382113821133</v>
      </c>
      <c r="Q94" s="470"/>
      <c r="R94" s="471"/>
      <c r="S94" s="16">
        <v>91478.89</v>
      </c>
      <c r="T94" s="408">
        <f>S94/J93*100</f>
        <v>74.373081300812999</v>
      </c>
      <c r="U94" s="470"/>
      <c r="V94" s="496"/>
      <c r="W94" s="19">
        <v>102804.64</v>
      </c>
      <c r="X94" s="408">
        <f>W94/J93*100</f>
        <v>83.581008130081301</v>
      </c>
      <c r="Y94" s="470"/>
      <c r="Z94" s="471"/>
      <c r="AA94" s="74"/>
      <c r="AB94" s="74"/>
    </row>
    <row r="95" spans="1:28" s="75" customFormat="1" ht="33" customHeight="1" x14ac:dyDescent="0.2">
      <c r="A95" s="22" t="s">
        <v>44</v>
      </c>
      <c r="B95" s="61" t="s">
        <v>29</v>
      </c>
      <c r="C95" s="63"/>
      <c r="D95" s="64"/>
      <c r="E95" s="65">
        <f t="shared" ref="E95" si="301">+C95+D95</f>
        <v>0</v>
      </c>
      <c r="F95" s="63"/>
      <c r="G95" s="64"/>
      <c r="H95" s="64"/>
      <c r="I95" s="65"/>
      <c r="J95" s="66">
        <f>+E95+I95+F95+G95+H95</f>
        <v>0</v>
      </c>
      <c r="K95" s="67">
        <f>F95+0</f>
        <v>0</v>
      </c>
      <c r="L95" s="68" t="e">
        <f>K95/J95*100</f>
        <v>#DIV/0!</v>
      </c>
      <c r="M95" s="470" t="e">
        <f t="shared" si="240"/>
        <v>#DIV/0!</v>
      </c>
      <c r="N95" s="471"/>
      <c r="O95" s="67">
        <f>G95+F95+0</f>
        <v>0</v>
      </c>
      <c r="P95" s="68" t="e">
        <f t="shared" ref="P95" si="302">O95/J95*100</f>
        <v>#DIV/0!</v>
      </c>
      <c r="Q95" s="470" t="e">
        <f t="shared" si="242"/>
        <v>#DIV/0!</v>
      </c>
      <c r="R95" s="471"/>
      <c r="S95" s="67">
        <f>H95+F95+G95+0</f>
        <v>0</v>
      </c>
      <c r="T95" s="68" t="e">
        <f t="shared" ref="T95" si="303">S95/J95*100</f>
        <v>#DIV/0!</v>
      </c>
      <c r="U95" s="470" t="e">
        <f t="shared" si="244"/>
        <v>#DIV/0!</v>
      </c>
      <c r="V95" s="496"/>
      <c r="W95" s="70">
        <f>H95+F95+G95+I95+0</f>
        <v>0</v>
      </c>
      <c r="X95" s="68" t="e">
        <f>W95/J95*100</f>
        <v>#DIV/0!</v>
      </c>
      <c r="Y95" s="470" t="e">
        <f t="shared" si="246"/>
        <v>#DIV/0!</v>
      </c>
      <c r="Z95" s="471"/>
      <c r="AA95" s="74"/>
      <c r="AB95" s="74"/>
    </row>
    <row r="96" spans="1:28" s="75" customFormat="1" ht="33" customHeight="1" thickBot="1" x14ac:dyDescent="0.25">
      <c r="A96" s="265"/>
      <c r="B96" s="266" t="s">
        <v>32</v>
      </c>
      <c r="C96" s="267"/>
      <c r="D96" s="268"/>
      <c r="E96" s="269"/>
      <c r="F96" s="270"/>
      <c r="G96" s="268"/>
      <c r="H96" s="268"/>
      <c r="I96" s="269"/>
      <c r="J96" s="271"/>
      <c r="K96" s="272"/>
      <c r="L96" s="273" t="e">
        <f>K96/J95*100</f>
        <v>#DIV/0!</v>
      </c>
      <c r="M96" s="490"/>
      <c r="N96" s="491"/>
      <c r="O96" s="272"/>
      <c r="P96" s="273" t="e">
        <f>O96/J95*100</f>
        <v>#DIV/0!</v>
      </c>
      <c r="Q96" s="490"/>
      <c r="R96" s="491"/>
      <c r="S96" s="272"/>
      <c r="T96" s="273" t="e">
        <f>S96/J95*100</f>
        <v>#DIV/0!</v>
      </c>
      <c r="U96" s="490"/>
      <c r="V96" s="502"/>
      <c r="W96" s="275"/>
      <c r="X96" s="273" t="e">
        <f>W96/J95*100</f>
        <v>#DIV/0!</v>
      </c>
      <c r="Y96" s="490"/>
      <c r="Z96" s="491"/>
      <c r="AA96" s="74"/>
      <c r="AB96" s="74"/>
    </row>
    <row r="97" spans="1:28" s="251" customFormat="1" ht="37.5" customHeight="1" x14ac:dyDescent="0.55000000000000004">
      <c r="A97" s="498" t="s">
        <v>255</v>
      </c>
      <c r="B97" s="401" t="s">
        <v>29</v>
      </c>
      <c r="C97" s="402">
        <f t="shared" ref="C97:K98" si="304">SUM(C99,C105,C115,C121,C123)</f>
        <v>292000</v>
      </c>
      <c r="D97" s="403">
        <f t="shared" si="304"/>
        <v>0</v>
      </c>
      <c r="E97" s="404">
        <f t="shared" si="304"/>
        <v>292000</v>
      </c>
      <c r="F97" s="405">
        <f t="shared" si="304"/>
        <v>0</v>
      </c>
      <c r="G97" s="403">
        <f t="shared" si="304"/>
        <v>0</v>
      </c>
      <c r="H97" s="403">
        <f t="shared" si="304"/>
        <v>0</v>
      </c>
      <c r="I97" s="406">
        <f t="shared" si="304"/>
        <v>0</v>
      </c>
      <c r="J97" s="407">
        <f t="shared" si="304"/>
        <v>292000</v>
      </c>
      <c r="K97" s="402">
        <f t="shared" si="304"/>
        <v>80000</v>
      </c>
      <c r="L97" s="403">
        <f>K97/J97*100</f>
        <v>27.397260273972602</v>
      </c>
      <c r="M97" s="487">
        <f t="shared" si="240"/>
        <v>-6.8493150684931514</v>
      </c>
      <c r="N97" s="505"/>
      <c r="O97" s="402">
        <v>80000</v>
      </c>
      <c r="P97" s="403">
        <f t="shared" ref="P97" si="305">O97/J97*100</f>
        <v>27.397260273972602</v>
      </c>
      <c r="Q97" s="487">
        <f t="shared" si="242"/>
        <v>11.651369863013702</v>
      </c>
      <c r="R97" s="505"/>
      <c r="S97" s="259">
        <v>80000</v>
      </c>
      <c r="T97" s="260">
        <f t="shared" ref="T97" si="306">S97/J97*100</f>
        <v>27.397260273972602</v>
      </c>
      <c r="U97" s="487">
        <f t="shared" si="244"/>
        <v>24.532876712328768</v>
      </c>
      <c r="V97" s="500"/>
      <c r="W97" s="262">
        <f>SUM(W99,W105,W115,W121,W123)</f>
        <v>292000</v>
      </c>
      <c r="X97" s="260">
        <f t="shared" ref="X97" si="307">W97/J97*100</f>
        <v>100</v>
      </c>
      <c r="Y97" s="487">
        <f t="shared" si="246"/>
        <v>-51.493150684931507</v>
      </c>
      <c r="Z97" s="488"/>
      <c r="AA97" s="250"/>
      <c r="AB97" s="250"/>
    </row>
    <row r="98" spans="1:28" s="251" customFormat="1" ht="39.75" customHeight="1" x14ac:dyDescent="0.55000000000000004">
      <c r="A98" s="499"/>
      <c r="B98" s="358" t="s">
        <v>30</v>
      </c>
      <c r="C98" s="325"/>
      <c r="D98" s="326"/>
      <c r="E98" s="359"/>
      <c r="F98" s="328"/>
      <c r="G98" s="326"/>
      <c r="H98" s="326"/>
      <c r="I98" s="360"/>
      <c r="J98" s="361"/>
      <c r="K98" s="362">
        <f t="shared" si="304"/>
        <v>60000</v>
      </c>
      <c r="L98" s="363">
        <f t="shared" ref="L98" si="308">K98/J97*100</f>
        <v>20.547945205479451</v>
      </c>
      <c r="M98" s="483"/>
      <c r="N98" s="506"/>
      <c r="O98" s="362">
        <f>SUM(O100,O106,O116,O122,O124)</f>
        <v>114022</v>
      </c>
      <c r="P98" s="363">
        <f t="shared" ref="P98" si="309">O98/J97*100</f>
        <v>39.048630136986304</v>
      </c>
      <c r="Q98" s="483"/>
      <c r="R98" s="506"/>
      <c r="S98" s="55">
        <f>SUM(S100,S106,S116,S122,S124)</f>
        <v>151636</v>
      </c>
      <c r="T98" s="56">
        <f t="shared" ref="T98" si="310">S98/J97*100</f>
        <v>51.93013698630137</v>
      </c>
      <c r="U98" s="483"/>
      <c r="V98" s="501"/>
      <c r="W98" s="58">
        <f>SUM(W100,W106,W116,W122,W124)</f>
        <v>141640</v>
      </c>
      <c r="X98" s="56">
        <f t="shared" ref="X98" si="311">W98/J97*100</f>
        <v>48.506849315068493</v>
      </c>
      <c r="Y98" s="483"/>
      <c r="Z98" s="477"/>
      <c r="AA98" s="250"/>
      <c r="AB98" s="250"/>
    </row>
    <row r="99" spans="1:28" s="72" customFormat="1" ht="37.5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27">
        <f>SUM(F101,F103)</f>
        <v>0</v>
      </c>
      <c r="G99" s="25">
        <f>SUM(G101,G103)</f>
        <v>0</v>
      </c>
      <c r="H99" s="25">
        <f t="shared" ref="H99:I99" si="312">SUM(H101,H103)</f>
        <v>0</v>
      </c>
      <c r="I99" s="28">
        <f t="shared" si="312"/>
        <v>0</v>
      </c>
      <c r="J99" s="29">
        <f>+E99+I99+F99+G99+H99</f>
        <v>0</v>
      </c>
      <c r="K99" s="30">
        <f>SUM(K101,K103)</f>
        <v>0</v>
      </c>
      <c r="L99" s="31" t="e">
        <f t="shared" ref="L99" si="313">K99/J99*100</f>
        <v>#DIV/0!</v>
      </c>
      <c r="M99" s="478" t="e">
        <f t="shared" si="240"/>
        <v>#DIV/0!</v>
      </c>
      <c r="N99" s="474"/>
      <c r="O99" s="30">
        <f>SUM(O101,O103)</f>
        <v>0</v>
      </c>
      <c r="P99" s="31" t="e">
        <f t="shared" ref="P99" si="314">O99/J99*100</f>
        <v>#DIV/0!</v>
      </c>
      <c r="Q99" s="478" t="e">
        <f t="shared" si="242"/>
        <v>#DIV/0!</v>
      </c>
      <c r="R99" s="474"/>
      <c r="S99" s="30">
        <f>SUM(S101,S103)</f>
        <v>0</v>
      </c>
      <c r="T99" s="31" t="e">
        <f t="shared" ref="T99" si="315">S99/J99*100</f>
        <v>#DIV/0!</v>
      </c>
      <c r="U99" s="478" t="e">
        <f t="shared" si="244"/>
        <v>#DIV/0!</v>
      </c>
      <c r="V99" s="497"/>
      <c r="W99" s="32">
        <f>SUM(W101,W103)</f>
        <v>0</v>
      </c>
      <c r="X99" s="31" t="e">
        <f t="shared" ref="X99" si="316">W99/J99*100</f>
        <v>#DIV/0!</v>
      </c>
      <c r="Y99" s="478" t="e">
        <f t="shared" si="246"/>
        <v>#DIV/0!</v>
      </c>
      <c r="Z99" s="474"/>
      <c r="AA99" s="71"/>
      <c r="AB99" s="71"/>
    </row>
    <row r="100" spans="1:28" s="72" customFormat="1" ht="33" customHeight="1" x14ac:dyDescent="0.2">
      <c r="A100" s="33"/>
      <c r="B100" s="62" t="s">
        <v>32</v>
      </c>
      <c r="C100" s="35"/>
      <c r="D100" s="36"/>
      <c r="E100" s="37"/>
      <c r="F100" s="38"/>
      <c r="G100" s="36"/>
      <c r="H100" s="36"/>
      <c r="I100" s="37"/>
      <c r="J100" s="40"/>
      <c r="K100" s="30">
        <f>SUM(K102,K104)</f>
        <v>0</v>
      </c>
      <c r="L100" s="31" t="e">
        <f>K100/J99*100</f>
        <v>#DIV/0!</v>
      </c>
      <c r="M100" s="479"/>
      <c r="N100" s="474"/>
      <c r="O100" s="30">
        <f>SUM(O102,O104)</f>
        <v>0</v>
      </c>
      <c r="P100" s="31" t="e">
        <f t="shared" ref="P100" si="317">O100/J99*100</f>
        <v>#DIV/0!</v>
      </c>
      <c r="Q100" s="479"/>
      <c r="R100" s="474"/>
      <c r="S100" s="30">
        <f>SUM(S102,S104)</f>
        <v>0</v>
      </c>
      <c r="T100" s="31" t="e">
        <f t="shared" ref="T100" si="318">S100/J99*100</f>
        <v>#DIV/0!</v>
      </c>
      <c r="U100" s="479"/>
      <c r="V100" s="497"/>
      <c r="W100" s="32">
        <f>SUM(W102,W104)</f>
        <v>0</v>
      </c>
      <c r="X100" s="31" t="e">
        <f t="shared" ref="X100" si="319">W100/J99*100</f>
        <v>#DIV/0!</v>
      </c>
      <c r="Y100" s="479"/>
      <c r="Z100" s="474"/>
      <c r="AA100" s="71"/>
      <c r="AB100" s="71"/>
    </row>
    <row r="101" spans="1:28" s="72" customFormat="1" ht="35.25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320">+C101+D101</f>
        <v>0</v>
      </c>
      <c r="F101" s="63"/>
      <c r="G101" s="64"/>
      <c r="H101" s="64"/>
      <c r="I101" s="65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470" t="e">
        <f t="shared" si="240"/>
        <v>#DIV/0!</v>
      </c>
      <c r="N101" s="471"/>
      <c r="O101" s="67">
        <f>G101+F101+0</f>
        <v>0</v>
      </c>
      <c r="P101" s="69" t="e">
        <f t="shared" ref="P101" si="321">O101/J101*100</f>
        <v>#DIV/0!</v>
      </c>
      <c r="Q101" s="470" t="e">
        <f t="shared" si="242"/>
        <v>#DIV/0!</v>
      </c>
      <c r="R101" s="471"/>
      <c r="S101" s="67">
        <f>H101+F101+G101+0</f>
        <v>0</v>
      </c>
      <c r="T101" s="69" t="e">
        <f t="shared" ref="T101" si="322">S101/J101*100</f>
        <v>#DIV/0!</v>
      </c>
      <c r="U101" s="470" t="e">
        <f t="shared" si="244"/>
        <v>#DIV/0!</v>
      </c>
      <c r="V101" s="496"/>
      <c r="W101" s="70">
        <f>H101+F101+G101+I101+0</f>
        <v>0</v>
      </c>
      <c r="X101" s="69" t="e">
        <f>W101/J101*100</f>
        <v>#DIV/0!</v>
      </c>
      <c r="Y101" s="470" t="e">
        <f t="shared" si="246"/>
        <v>#DIV/0!</v>
      </c>
      <c r="Z101" s="471"/>
      <c r="AA101" s="71"/>
      <c r="AB101" s="71"/>
    </row>
    <row r="102" spans="1:28" s="72" customFormat="1" ht="33" customHeight="1" x14ac:dyDescent="0.2">
      <c r="A102" s="52"/>
      <c r="B102" s="62" t="s">
        <v>32</v>
      </c>
      <c r="C102" s="35"/>
      <c r="D102" s="36"/>
      <c r="E102" s="37"/>
      <c r="F102" s="38"/>
      <c r="G102" s="36"/>
      <c r="H102" s="36"/>
      <c r="I102" s="39"/>
      <c r="J102" s="40"/>
      <c r="K102" s="16"/>
      <c r="L102" s="17" t="e">
        <f>K102/J101*100</f>
        <v>#DIV/0!</v>
      </c>
      <c r="M102" s="470"/>
      <c r="N102" s="471"/>
      <c r="O102" s="16"/>
      <c r="P102" s="73" t="e">
        <f>O102/J101*100</f>
        <v>#DIV/0!</v>
      </c>
      <c r="Q102" s="470"/>
      <c r="R102" s="471"/>
      <c r="S102" s="16"/>
      <c r="T102" s="73" t="e">
        <f>S102/J101*100</f>
        <v>#DIV/0!</v>
      </c>
      <c r="U102" s="470"/>
      <c r="V102" s="496"/>
      <c r="W102" s="19"/>
      <c r="X102" s="73" t="e">
        <f>W102/J101*100</f>
        <v>#DIV/0!</v>
      </c>
      <c r="Y102" s="470"/>
      <c r="Z102" s="471"/>
      <c r="AA102" s="71"/>
      <c r="AB102" s="71"/>
    </row>
    <row r="103" spans="1:28" s="72" customFormat="1" ht="33.75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323">+C103+D103</f>
        <v>0</v>
      </c>
      <c r="F103" s="63"/>
      <c r="G103" s="64"/>
      <c r="H103" s="64"/>
      <c r="I103" s="65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470" t="e">
        <f t="shared" si="240"/>
        <v>#DIV/0!</v>
      </c>
      <c r="N103" s="471"/>
      <c r="O103" s="67">
        <f>G103+F103+0</f>
        <v>0</v>
      </c>
      <c r="P103" s="69" t="e">
        <f t="shared" ref="P103" si="324">O103/J103*100</f>
        <v>#DIV/0!</v>
      </c>
      <c r="Q103" s="470" t="e">
        <f t="shared" si="242"/>
        <v>#DIV/0!</v>
      </c>
      <c r="R103" s="471"/>
      <c r="S103" s="67">
        <f>H103+F103+G103+0</f>
        <v>0</v>
      </c>
      <c r="T103" s="69" t="e">
        <f t="shared" ref="T103" si="325">S103/J103*100</f>
        <v>#DIV/0!</v>
      </c>
      <c r="U103" s="470" t="e">
        <f t="shared" si="244"/>
        <v>#DIV/0!</v>
      </c>
      <c r="V103" s="496"/>
      <c r="W103" s="70">
        <f>H103+F103+G103+I103+0</f>
        <v>0</v>
      </c>
      <c r="X103" s="69" t="e">
        <f>W103/J103*100</f>
        <v>#DIV/0!</v>
      </c>
      <c r="Y103" s="470" t="e">
        <f t="shared" si="246"/>
        <v>#DIV/0!</v>
      </c>
      <c r="Z103" s="471"/>
      <c r="AA103" s="71"/>
      <c r="AB103" s="71"/>
    </row>
    <row r="104" spans="1:28" s="72" customFormat="1" ht="33" customHeight="1" x14ac:dyDescent="0.2">
      <c r="A104" s="52"/>
      <c r="B104" s="62" t="s">
        <v>32</v>
      </c>
      <c r="C104" s="35"/>
      <c r="D104" s="36"/>
      <c r="E104" s="37"/>
      <c r="F104" s="38"/>
      <c r="G104" s="36"/>
      <c r="H104" s="36"/>
      <c r="I104" s="39"/>
      <c r="J104" s="40"/>
      <c r="K104" s="16"/>
      <c r="L104" s="17" t="e">
        <f>K104/J103*100</f>
        <v>#DIV/0!</v>
      </c>
      <c r="M104" s="470"/>
      <c r="N104" s="471"/>
      <c r="O104" s="16"/>
      <c r="P104" s="73" t="e">
        <f>O104/J103*100</f>
        <v>#DIV/0!</v>
      </c>
      <c r="Q104" s="470"/>
      <c r="R104" s="471"/>
      <c r="S104" s="16"/>
      <c r="T104" s="73" t="e">
        <f>S104/J103*100</f>
        <v>#DIV/0!</v>
      </c>
      <c r="U104" s="470"/>
      <c r="V104" s="496"/>
      <c r="W104" s="19"/>
      <c r="X104" s="73" t="e">
        <f>W104/J103*100</f>
        <v>#DIV/0!</v>
      </c>
      <c r="Y104" s="470"/>
      <c r="Z104" s="471"/>
      <c r="AA104" s="71"/>
      <c r="AB104" s="71"/>
    </row>
    <row r="105" spans="1:28" s="75" customFormat="1" ht="37.5" customHeight="1" x14ac:dyDescent="0.2">
      <c r="A105" s="22" t="s">
        <v>35</v>
      </c>
      <c r="B105" s="61" t="s">
        <v>29</v>
      </c>
      <c r="C105" s="24">
        <f>SUM(C107,C109,C111,C113)</f>
        <v>292000</v>
      </c>
      <c r="D105" s="25">
        <f>SUM(D107,D109,D111,D113)</f>
        <v>0</v>
      </c>
      <c r="E105" s="26">
        <f>+C105+D105</f>
        <v>292000</v>
      </c>
      <c r="F105" s="27">
        <f>SUM(F107,F109,F111,F113)</f>
        <v>0</v>
      </c>
      <c r="G105" s="25">
        <f t="shared" ref="G105:I105" si="326">SUM(G107,G109,G111,G113)</f>
        <v>0</v>
      </c>
      <c r="H105" s="25">
        <f t="shared" si="326"/>
        <v>0</v>
      </c>
      <c r="I105" s="28">
        <f t="shared" si="326"/>
        <v>0</v>
      </c>
      <c r="J105" s="29">
        <f t="shared" ref="J105" si="327">+E105+I105+F105+G105+H105</f>
        <v>292000</v>
      </c>
      <c r="K105" s="30">
        <f>SUM(K107,K109,K111,K113)</f>
        <v>80000</v>
      </c>
      <c r="L105" s="31">
        <f t="shared" ref="L105" si="328">K105/J105*100</f>
        <v>27.397260273972602</v>
      </c>
      <c r="M105" s="473">
        <f t="shared" si="240"/>
        <v>-6.8493150684931514</v>
      </c>
      <c r="N105" s="474"/>
      <c r="O105" s="30">
        <f>SUM(O107,O109,O111,O113)</f>
        <v>156000</v>
      </c>
      <c r="P105" s="31">
        <f t="shared" ref="P105" si="329">O105/J105*100</f>
        <v>53.424657534246577</v>
      </c>
      <c r="Q105" s="473">
        <f t="shared" si="242"/>
        <v>-14.376027397260273</v>
      </c>
      <c r="R105" s="474"/>
      <c r="S105" s="30">
        <f>SUM(S107,S109,S111,S113)</f>
        <v>232000</v>
      </c>
      <c r="T105" s="31">
        <f t="shared" ref="T105" si="330">S105/J105*100</f>
        <v>79.452054794520549</v>
      </c>
      <c r="U105" s="473">
        <f t="shared" si="244"/>
        <v>-27.521917808219179</v>
      </c>
      <c r="V105" s="497"/>
      <c r="W105" s="32">
        <f>SUM(W107,W109,W111,W113)</f>
        <v>292000</v>
      </c>
      <c r="X105" s="31">
        <f t="shared" ref="X105" si="331">W105/J105*100</f>
        <v>100</v>
      </c>
      <c r="Y105" s="473">
        <f t="shared" si="246"/>
        <v>-51.493150684931507</v>
      </c>
      <c r="Z105" s="474"/>
      <c r="AA105" s="74"/>
      <c r="AB105" s="74"/>
    </row>
    <row r="106" spans="1:28" s="75" customFormat="1" ht="35.25" customHeight="1" x14ac:dyDescent="0.2">
      <c r="A106" s="33"/>
      <c r="B106" s="62" t="s">
        <v>32</v>
      </c>
      <c r="C106" s="35"/>
      <c r="D106" s="36"/>
      <c r="E106" s="37"/>
      <c r="F106" s="38"/>
      <c r="G106" s="36"/>
      <c r="H106" s="36"/>
      <c r="I106" s="37"/>
      <c r="J106" s="40"/>
      <c r="K106" s="30">
        <f>SUM(K108,K110,K112,K114)</f>
        <v>60000</v>
      </c>
      <c r="L106" s="31">
        <f t="shared" ref="L106" si="332">K106/J105*100</f>
        <v>20.547945205479451</v>
      </c>
      <c r="M106" s="473"/>
      <c r="N106" s="474"/>
      <c r="O106" s="30">
        <f>SUM(O108,O110,O112,O114)</f>
        <v>114022</v>
      </c>
      <c r="P106" s="31">
        <f t="shared" ref="P106" si="333">O106/J105*100</f>
        <v>39.048630136986304</v>
      </c>
      <c r="Q106" s="473"/>
      <c r="R106" s="474"/>
      <c r="S106" s="30">
        <f>SUM(S108,S110,S112,S114)</f>
        <v>151636</v>
      </c>
      <c r="T106" s="31">
        <f t="shared" ref="T106" si="334">S106/J105*100</f>
        <v>51.93013698630137</v>
      </c>
      <c r="U106" s="473"/>
      <c r="V106" s="497"/>
      <c r="W106" s="32">
        <f>SUM(W108,W110,W112,W114)</f>
        <v>141640</v>
      </c>
      <c r="X106" s="31">
        <f t="shared" ref="X106" si="335">W106/J105*100</f>
        <v>48.506849315068493</v>
      </c>
      <c r="Y106" s="473"/>
      <c r="Z106" s="474"/>
      <c r="AA106" s="74"/>
      <c r="AB106" s="74"/>
    </row>
    <row r="107" spans="1:28" s="75" customFormat="1" ht="33" customHeight="1" x14ac:dyDescent="0.2">
      <c r="A107" s="41" t="s">
        <v>36</v>
      </c>
      <c r="B107" s="61" t="s">
        <v>29</v>
      </c>
      <c r="C107" s="63"/>
      <c r="D107" s="64"/>
      <c r="E107" s="65">
        <f t="shared" ref="E107" si="336">+C107+D107</f>
        <v>0</v>
      </c>
      <c r="F107" s="63"/>
      <c r="G107" s="64"/>
      <c r="H107" s="64"/>
      <c r="I107" s="65"/>
      <c r="J107" s="66">
        <f>+E107+I107+F107+G107+H107</f>
        <v>0</v>
      </c>
      <c r="K107" s="67">
        <f>F107+0</f>
        <v>0</v>
      </c>
      <c r="L107" s="68" t="e">
        <f>K107/J107*100</f>
        <v>#DIV/0!</v>
      </c>
      <c r="M107" s="470" t="e">
        <f t="shared" si="240"/>
        <v>#DIV/0!</v>
      </c>
      <c r="N107" s="471"/>
      <c r="O107" s="67">
        <f>G107+F107+0</f>
        <v>0</v>
      </c>
      <c r="P107" s="68" t="e">
        <f t="shared" ref="P107" si="337">O107/J107*100</f>
        <v>#DIV/0!</v>
      </c>
      <c r="Q107" s="470" t="e">
        <f t="shared" si="242"/>
        <v>#DIV/0!</v>
      </c>
      <c r="R107" s="471"/>
      <c r="S107" s="67">
        <f>H107+F107+G107+0</f>
        <v>0</v>
      </c>
      <c r="T107" s="68" t="e">
        <f t="shared" ref="T107" si="338">S107/J107*100</f>
        <v>#DIV/0!</v>
      </c>
      <c r="U107" s="470" t="e">
        <f t="shared" si="244"/>
        <v>#DIV/0!</v>
      </c>
      <c r="V107" s="496"/>
      <c r="W107" s="70">
        <f>H107+F107+G107+I107+0</f>
        <v>0</v>
      </c>
      <c r="X107" s="68" t="e">
        <f>W107/J107*100</f>
        <v>#DIV/0!</v>
      </c>
      <c r="Y107" s="470" t="e">
        <f t="shared" si="246"/>
        <v>#DIV/0!</v>
      </c>
      <c r="Z107" s="471"/>
      <c r="AA107" s="74"/>
      <c r="AB107" s="74"/>
    </row>
    <row r="108" spans="1:28" s="75" customFormat="1" ht="33" customHeight="1" x14ac:dyDescent="0.2">
      <c r="A108" s="52"/>
      <c r="B108" s="62" t="s">
        <v>32</v>
      </c>
      <c r="C108" s="35"/>
      <c r="D108" s="36"/>
      <c r="E108" s="37"/>
      <c r="F108" s="38"/>
      <c r="G108" s="36"/>
      <c r="H108" s="36"/>
      <c r="I108" s="39"/>
      <c r="J108" s="40"/>
      <c r="K108" s="16"/>
      <c r="L108" s="17" t="e">
        <f>K108/J107*100</f>
        <v>#DIV/0!</v>
      </c>
      <c r="M108" s="470"/>
      <c r="N108" s="471"/>
      <c r="O108" s="16"/>
      <c r="P108" s="17" t="e">
        <f>O108/J107*100</f>
        <v>#DIV/0!</v>
      </c>
      <c r="Q108" s="470"/>
      <c r="R108" s="471"/>
      <c r="S108" s="16"/>
      <c r="T108" s="17" t="e">
        <f>S108/J107*100</f>
        <v>#DIV/0!</v>
      </c>
      <c r="U108" s="470"/>
      <c r="V108" s="496"/>
      <c r="W108" s="19"/>
      <c r="X108" s="17" t="e">
        <f>W108/J107*100</f>
        <v>#DIV/0!</v>
      </c>
      <c r="Y108" s="470"/>
      <c r="Z108" s="471"/>
      <c r="AA108" s="74"/>
      <c r="AB108" s="74"/>
    </row>
    <row r="109" spans="1:28" s="75" customFormat="1" ht="38.25" customHeight="1" x14ac:dyDescent="0.2">
      <c r="A109" s="41" t="s">
        <v>37</v>
      </c>
      <c r="B109" s="61" t="s">
        <v>29</v>
      </c>
      <c r="C109" s="63">
        <v>292000</v>
      </c>
      <c r="D109" s="64"/>
      <c r="E109" s="65">
        <f t="shared" ref="E109" si="339">+C109+D109</f>
        <v>292000</v>
      </c>
      <c r="F109" s="63"/>
      <c r="G109" s="64"/>
      <c r="H109" s="64"/>
      <c r="I109" s="65"/>
      <c r="J109" s="66">
        <f>+E109+I109+F109+G109+H109</f>
        <v>292000</v>
      </c>
      <c r="K109" s="67">
        <f>F109+80000</f>
        <v>80000</v>
      </c>
      <c r="L109" s="68">
        <f>K109/J109*100</f>
        <v>27.397260273972602</v>
      </c>
      <c r="M109" s="470">
        <f t="shared" ref="M109" si="340">L110-L109</f>
        <v>-6.8493150684931514</v>
      </c>
      <c r="N109" s="471"/>
      <c r="O109" s="67">
        <f>G109+F109+K109+76000</f>
        <v>156000</v>
      </c>
      <c r="P109" s="247">
        <f t="shared" ref="P109" si="341">O109/J109*100</f>
        <v>53.424657534246577</v>
      </c>
      <c r="Q109" s="470">
        <f t="shared" ref="Q109" si="342">P110-P109</f>
        <v>-14.376027397260273</v>
      </c>
      <c r="R109" s="471"/>
      <c r="S109" s="67">
        <f>H109+F109+G109++O109+76000</f>
        <v>232000</v>
      </c>
      <c r="T109" s="247">
        <f t="shared" ref="T109" si="343">S109/J109*100</f>
        <v>79.452054794520549</v>
      </c>
      <c r="U109" s="470">
        <f t="shared" ref="U109" si="344">T110-T109</f>
        <v>-27.521917808219179</v>
      </c>
      <c r="V109" s="503" t="s">
        <v>379</v>
      </c>
      <c r="W109" s="70">
        <f>H109+F109+G109+I109+S109+60000</f>
        <v>292000</v>
      </c>
      <c r="X109" s="247">
        <f>W109/J109*100</f>
        <v>100</v>
      </c>
      <c r="Y109" s="470">
        <f t="shared" ref="Y109" si="345">X110-X109</f>
        <v>-51.493150684931507</v>
      </c>
      <c r="Z109" s="503" t="s">
        <v>379</v>
      </c>
      <c r="AA109" s="74"/>
      <c r="AB109" s="74"/>
    </row>
    <row r="110" spans="1:28" s="75" customFormat="1" ht="38.25" customHeight="1" x14ac:dyDescent="0.2">
      <c r="A110" s="52"/>
      <c r="B110" s="62" t="s">
        <v>32</v>
      </c>
      <c r="C110" s="35"/>
      <c r="D110" s="36"/>
      <c r="E110" s="37"/>
      <c r="F110" s="38"/>
      <c r="G110" s="36"/>
      <c r="H110" s="36"/>
      <c r="I110" s="39"/>
      <c r="J110" s="40"/>
      <c r="K110" s="16">
        <v>60000</v>
      </c>
      <c r="L110" s="17">
        <f>K110/J109*100</f>
        <v>20.547945205479451</v>
      </c>
      <c r="M110" s="470"/>
      <c r="N110" s="471"/>
      <c r="O110" s="16">
        <v>114022</v>
      </c>
      <c r="P110" s="73">
        <f>O110/J109*100</f>
        <v>39.048630136986304</v>
      </c>
      <c r="Q110" s="470"/>
      <c r="R110" s="471"/>
      <c r="S110" s="16">
        <v>151636</v>
      </c>
      <c r="T110" s="408">
        <f>S110/J109*100</f>
        <v>51.93013698630137</v>
      </c>
      <c r="U110" s="470"/>
      <c r="V110" s="504"/>
      <c r="W110" s="19">
        <v>141640</v>
      </c>
      <c r="X110" s="408">
        <f>W110/J109*100</f>
        <v>48.506849315068493</v>
      </c>
      <c r="Y110" s="470"/>
      <c r="Z110" s="504"/>
      <c r="AA110" s="74"/>
      <c r="AB110" s="74"/>
    </row>
    <row r="111" spans="1:28" s="75" customFormat="1" ht="33" customHeight="1" x14ac:dyDescent="0.2">
      <c r="A111" s="41" t="s">
        <v>38</v>
      </c>
      <c r="B111" s="61" t="s">
        <v>29</v>
      </c>
      <c r="C111" s="63"/>
      <c r="D111" s="64"/>
      <c r="E111" s="65">
        <f t="shared" ref="E111" si="346">+C111+D111</f>
        <v>0</v>
      </c>
      <c r="F111" s="63"/>
      <c r="G111" s="64"/>
      <c r="H111" s="64"/>
      <c r="I111" s="65"/>
      <c r="J111" s="66">
        <f>+E111+I111+F111+G111+H111</f>
        <v>0</v>
      </c>
      <c r="K111" s="67">
        <f>F111+0</f>
        <v>0</v>
      </c>
      <c r="L111" s="68" t="e">
        <f>K111/J111*100</f>
        <v>#DIV/0!</v>
      </c>
      <c r="M111" s="470" t="e">
        <f t="shared" si="240"/>
        <v>#DIV/0!</v>
      </c>
      <c r="N111" s="471"/>
      <c r="O111" s="67">
        <f>G111+F111+0</f>
        <v>0</v>
      </c>
      <c r="P111" s="68" t="e">
        <f t="shared" ref="P111" si="347">O111/J111*100</f>
        <v>#DIV/0!</v>
      </c>
      <c r="Q111" s="470" t="e">
        <f t="shared" si="242"/>
        <v>#DIV/0!</v>
      </c>
      <c r="R111" s="471"/>
      <c r="S111" s="67">
        <f>H111+F111+G111+0</f>
        <v>0</v>
      </c>
      <c r="T111" s="68" t="e">
        <f t="shared" ref="T111" si="348">S111/J111*100</f>
        <v>#DIV/0!</v>
      </c>
      <c r="U111" s="470" t="e">
        <f t="shared" si="244"/>
        <v>#DIV/0!</v>
      </c>
      <c r="V111" s="496"/>
      <c r="W111" s="70">
        <f>H111+F111+G111+I111+0</f>
        <v>0</v>
      </c>
      <c r="X111" s="68" t="e">
        <f>W111/J111*100</f>
        <v>#DIV/0!</v>
      </c>
      <c r="Y111" s="470" t="e">
        <f t="shared" si="246"/>
        <v>#DIV/0!</v>
      </c>
      <c r="Z111" s="471"/>
      <c r="AA111" s="74"/>
      <c r="AB111" s="74"/>
    </row>
    <row r="112" spans="1:28" s="75" customFormat="1" ht="33" customHeight="1" x14ac:dyDescent="0.2">
      <c r="A112" s="52"/>
      <c r="B112" s="62" t="s">
        <v>32</v>
      </c>
      <c r="C112" s="35"/>
      <c r="D112" s="36"/>
      <c r="E112" s="37"/>
      <c r="F112" s="38"/>
      <c r="G112" s="36"/>
      <c r="H112" s="36"/>
      <c r="I112" s="39"/>
      <c r="J112" s="40"/>
      <c r="K112" s="16"/>
      <c r="L112" s="17" t="e">
        <f>K112/J111*100</f>
        <v>#DIV/0!</v>
      </c>
      <c r="M112" s="470"/>
      <c r="N112" s="471"/>
      <c r="O112" s="16"/>
      <c r="P112" s="17" t="e">
        <f>O112/J111*100</f>
        <v>#DIV/0!</v>
      </c>
      <c r="Q112" s="470"/>
      <c r="R112" s="471"/>
      <c r="S112" s="16"/>
      <c r="T112" s="17" t="e">
        <f>S112/J111*100</f>
        <v>#DIV/0!</v>
      </c>
      <c r="U112" s="470"/>
      <c r="V112" s="496"/>
      <c r="W112" s="19"/>
      <c r="X112" s="17" t="e">
        <f>W112/J111*100</f>
        <v>#DIV/0!</v>
      </c>
      <c r="Y112" s="470"/>
      <c r="Z112" s="471"/>
      <c r="AA112" s="74"/>
      <c r="AB112" s="74"/>
    </row>
    <row r="113" spans="1:28" s="75" customFormat="1" ht="33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49">+C113+D113</f>
        <v>0</v>
      </c>
      <c r="F113" s="63"/>
      <c r="G113" s="64"/>
      <c r="H113" s="64"/>
      <c r="I113" s="65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470" t="e">
        <f t="shared" si="240"/>
        <v>#DIV/0!</v>
      </c>
      <c r="N113" s="471"/>
      <c r="O113" s="67">
        <f>G113+F113+0</f>
        <v>0</v>
      </c>
      <c r="P113" s="68" t="e">
        <f t="shared" ref="P113" si="350">O113/J113*100</f>
        <v>#DIV/0!</v>
      </c>
      <c r="Q113" s="470" t="e">
        <f t="shared" si="242"/>
        <v>#DIV/0!</v>
      </c>
      <c r="R113" s="471"/>
      <c r="S113" s="67">
        <f>H113+F113+G113+0</f>
        <v>0</v>
      </c>
      <c r="T113" s="68" t="e">
        <f t="shared" ref="T113" si="351">S113/J113*100</f>
        <v>#DIV/0!</v>
      </c>
      <c r="U113" s="470" t="e">
        <f t="shared" si="244"/>
        <v>#DIV/0!</v>
      </c>
      <c r="V113" s="496"/>
      <c r="W113" s="70">
        <f>H113+F113+G113+I113+0</f>
        <v>0</v>
      </c>
      <c r="X113" s="68" t="e">
        <f>W113/J113*100</f>
        <v>#DIV/0!</v>
      </c>
      <c r="Y113" s="470" t="e">
        <f t="shared" si="246"/>
        <v>#DIV/0!</v>
      </c>
      <c r="Z113" s="471"/>
      <c r="AA113" s="74"/>
      <c r="AB113" s="74"/>
    </row>
    <row r="114" spans="1:28" s="75" customFormat="1" ht="33" customHeight="1" x14ac:dyDescent="0.2">
      <c r="A114" s="52"/>
      <c r="B114" s="62" t="s">
        <v>32</v>
      </c>
      <c r="C114" s="35"/>
      <c r="D114" s="36"/>
      <c r="E114" s="37"/>
      <c r="F114" s="38"/>
      <c r="G114" s="36"/>
      <c r="H114" s="36"/>
      <c r="I114" s="39"/>
      <c r="J114" s="40"/>
      <c r="K114" s="16"/>
      <c r="L114" s="17" t="e">
        <f>K114/J113*100</f>
        <v>#DIV/0!</v>
      </c>
      <c r="M114" s="470"/>
      <c r="N114" s="471"/>
      <c r="O114" s="16"/>
      <c r="P114" s="17" t="e">
        <f>O114/J113*100</f>
        <v>#DIV/0!</v>
      </c>
      <c r="Q114" s="470"/>
      <c r="R114" s="471"/>
      <c r="S114" s="16"/>
      <c r="T114" s="17" t="e">
        <f>S114/J113*100</f>
        <v>#DIV/0!</v>
      </c>
      <c r="U114" s="470"/>
      <c r="V114" s="496"/>
      <c r="W114" s="19"/>
      <c r="X114" s="17" t="e">
        <f>W114/J113*100</f>
        <v>#DIV/0!</v>
      </c>
      <c r="Y114" s="470"/>
      <c r="Z114" s="471"/>
      <c r="AA114" s="74"/>
      <c r="AB114" s="74"/>
    </row>
    <row r="115" spans="1:28" s="75" customFormat="1" ht="33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27">
        <f>SUM(F117,F119)</f>
        <v>0</v>
      </c>
      <c r="G115" s="25">
        <f t="shared" ref="G115:I115" si="352">SUM(G117,G119)</f>
        <v>0</v>
      </c>
      <c r="H115" s="25">
        <f t="shared" si="352"/>
        <v>0</v>
      </c>
      <c r="I115" s="28">
        <f t="shared" si="352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53">K115/J115*100</f>
        <v>#DIV/0!</v>
      </c>
      <c r="M115" s="473" t="e">
        <f t="shared" si="240"/>
        <v>#DIV/0!</v>
      </c>
      <c r="N115" s="474"/>
      <c r="O115" s="30">
        <f>SUM(O117,O119)</f>
        <v>0</v>
      </c>
      <c r="P115" s="31" t="e">
        <f t="shared" ref="P115" si="354">O115/J115*100</f>
        <v>#DIV/0!</v>
      </c>
      <c r="Q115" s="473" t="e">
        <f t="shared" si="242"/>
        <v>#DIV/0!</v>
      </c>
      <c r="R115" s="474"/>
      <c r="S115" s="30">
        <f>SUM(S117,S119)</f>
        <v>0</v>
      </c>
      <c r="T115" s="31" t="e">
        <f t="shared" ref="T115" si="355">S115/J115*100</f>
        <v>#DIV/0!</v>
      </c>
      <c r="U115" s="473" t="e">
        <f t="shared" si="244"/>
        <v>#DIV/0!</v>
      </c>
      <c r="V115" s="497"/>
      <c r="W115" s="32">
        <f>SUM(W117,W119)</f>
        <v>0</v>
      </c>
      <c r="X115" s="31" t="e">
        <f t="shared" ref="X115" si="356">W115/J115*100</f>
        <v>#DIV/0!</v>
      </c>
      <c r="Y115" s="473" t="e">
        <f t="shared" si="246"/>
        <v>#DIV/0!</v>
      </c>
      <c r="Z115" s="474"/>
      <c r="AA115" s="74"/>
      <c r="AB115" s="74"/>
    </row>
    <row r="116" spans="1:28" s="75" customFormat="1" ht="33" customHeight="1" x14ac:dyDescent="0.2">
      <c r="A116" s="33"/>
      <c r="B116" s="62" t="s">
        <v>32</v>
      </c>
      <c r="C116" s="35"/>
      <c r="D116" s="36"/>
      <c r="E116" s="37"/>
      <c r="F116" s="38"/>
      <c r="G116" s="36"/>
      <c r="H116" s="36"/>
      <c r="I116" s="37"/>
      <c r="J116" s="40"/>
      <c r="K116" s="30">
        <f>SUM(K118,K120)</f>
        <v>0</v>
      </c>
      <c r="L116" s="31" t="e">
        <f t="shared" ref="L116" si="357">K116/J115*100</f>
        <v>#DIV/0!</v>
      </c>
      <c r="M116" s="473"/>
      <c r="N116" s="474"/>
      <c r="O116" s="30">
        <f>SUM(O118,O120)</f>
        <v>0</v>
      </c>
      <c r="P116" s="31" t="e">
        <f t="shared" ref="P116" si="358">O116/J115*100</f>
        <v>#DIV/0!</v>
      </c>
      <c r="Q116" s="473"/>
      <c r="R116" s="474"/>
      <c r="S116" s="30">
        <f>SUM(S118,S120)</f>
        <v>0</v>
      </c>
      <c r="T116" s="31" t="e">
        <f t="shared" ref="T116" si="359">S116/J115*100</f>
        <v>#DIV/0!</v>
      </c>
      <c r="U116" s="473"/>
      <c r="V116" s="497"/>
      <c r="W116" s="32">
        <f>SUM(W118,W120)</f>
        <v>0</v>
      </c>
      <c r="X116" s="31" t="e">
        <f t="shared" ref="X116" si="360">W116/J115*100</f>
        <v>#DIV/0!</v>
      </c>
      <c r="Y116" s="473"/>
      <c r="Z116" s="474"/>
      <c r="AA116" s="74"/>
      <c r="AB116" s="74"/>
    </row>
    <row r="117" spans="1:28" s="75" customFormat="1" ht="38.25" customHeight="1" x14ac:dyDescent="0.2">
      <c r="A117" s="41" t="s">
        <v>41</v>
      </c>
      <c r="B117" s="61" t="s">
        <v>29</v>
      </c>
      <c r="C117" s="63">
        <v>0</v>
      </c>
      <c r="D117" s="64"/>
      <c r="E117" s="65">
        <f t="shared" ref="E117" si="361">+C117+D117</f>
        <v>0</v>
      </c>
      <c r="F117" s="63"/>
      <c r="G117" s="64"/>
      <c r="H117" s="64"/>
      <c r="I117" s="65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470" t="e">
        <f t="shared" si="240"/>
        <v>#DIV/0!</v>
      </c>
      <c r="N117" s="471"/>
      <c r="O117" s="67">
        <f>G117+F117+0</f>
        <v>0</v>
      </c>
      <c r="P117" s="68" t="e">
        <f t="shared" ref="P117" si="362">O117/J117*100</f>
        <v>#DIV/0!</v>
      </c>
      <c r="Q117" s="470" t="e">
        <f t="shared" si="242"/>
        <v>#DIV/0!</v>
      </c>
      <c r="R117" s="471"/>
      <c r="S117" s="67">
        <f>H117+F117+G117+0</f>
        <v>0</v>
      </c>
      <c r="T117" s="68" t="e">
        <f t="shared" ref="T117" si="363">S117/J117*100</f>
        <v>#DIV/0!</v>
      </c>
      <c r="U117" s="470" t="e">
        <f t="shared" si="244"/>
        <v>#DIV/0!</v>
      </c>
      <c r="V117" s="496"/>
      <c r="W117" s="70">
        <f>H117+F117+G117+I117+0</f>
        <v>0</v>
      </c>
      <c r="X117" s="68" t="e">
        <f>W117/J117*100</f>
        <v>#DIV/0!</v>
      </c>
      <c r="Y117" s="470" t="e">
        <f t="shared" si="246"/>
        <v>#DIV/0!</v>
      </c>
      <c r="Z117" s="471"/>
      <c r="AA117" s="74"/>
      <c r="AB117" s="74"/>
    </row>
    <row r="118" spans="1:28" s="75" customFormat="1" ht="33" customHeight="1" x14ac:dyDescent="0.2">
      <c r="A118" s="52"/>
      <c r="B118" s="62" t="s">
        <v>32</v>
      </c>
      <c r="C118" s="35"/>
      <c r="D118" s="36"/>
      <c r="E118" s="37"/>
      <c r="F118" s="38"/>
      <c r="G118" s="36"/>
      <c r="H118" s="36"/>
      <c r="I118" s="39"/>
      <c r="J118" s="40"/>
      <c r="K118" s="16"/>
      <c r="L118" s="17" t="e">
        <f>K118/J117*100</f>
        <v>#DIV/0!</v>
      </c>
      <c r="M118" s="470"/>
      <c r="N118" s="471"/>
      <c r="O118" s="16"/>
      <c r="P118" s="17" t="e">
        <f>O118/J117*100</f>
        <v>#DIV/0!</v>
      </c>
      <c r="Q118" s="470"/>
      <c r="R118" s="471"/>
      <c r="S118" s="16"/>
      <c r="T118" s="17" t="e">
        <f>S118/J117*100</f>
        <v>#DIV/0!</v>
      </c>
      <c r="U118" s="470"/>
      <c r="V118" s="496"/>
      <c r="W118" s="19"/>
      <c r="X118" s="17" t="e">
        <f>W118/J117*100</f>
        <v>#DIV/0!</v>
      </c>
      <c r="Y118" s="470"/>
      <c r="Z118" s="471"/>
      <c r="AA118" s="74"/>
      <c r="AB118" s="74"/>
    </row>
    <row r="119" spans="1:28" s="75" customFormat="1" ht="37.5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64">+C119+D119</f>
        <v>0</v>
      </c>
      <c r="F119" s="63"/>
      <c r="G119" s="64"/>
      <c r="H119" s="64"/>
      <c r="I119" s="65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470" t="e">
        <f t="shared" si="240"/>
        <v>#DIV/0!</v>
      </c>
      <c r="N119" s="471"/>
      <c r="O119" s="67">
        <f>G119+F119+0</f>
        <v>0</v>
      </c>
      <c r="P119" s="68" t="e">
        <f t="shared" ref="P119" si="365">O119/J119*100</f>
        <v>#DIV/0!</v>
      </c>
      <c r="Q119" s="470" t="e">
        <f t="shared" si="242"/>
        <v>#DIV/0!</v>
      </c>
      <c r="R119" s="471"/>
      <c r="S119" s="67">
        <f>H119+F119+G119+0</f>
        <v>0</v>
      </c>
      <c r="T119" s="68" t="e">
        <f t="shared" ref="T119" si="366">S119/J119*100</f>
        <v>#DIV/0!</v>
      </c>
      <c r="U119" s="470" t="e">
        <f t="shared" si="244"/>
        <v>#DIV/0!</v>
      </c>
      <c r="V119" s="496"/>
      <c r="W119" s="70">
        <f>H119+F119+G119+I119+0</f>
        <v>0</v>
      </c>
      <c r="X119" s="68" t="e">
        <f>W119/J119*100</f>
        <v>#DIV/0!</v>
      </c>
      <c r="Y119" s="470" t="e">
        <f t="shared" si="246"/>
        <v>#DIV/0!</v>
      </c>
      <c r="Z119" s="471"/>
      <c r="AA119" s="74"/>
      <c r="AB119" s="74"/>
    </row>
    <row r="120" spans="1:28" s="75" customFormat="1" ht="33" customHeight="1" x14ac:dyDescent="0.2">
      <c r="A120" s="52"/>
      <c r="B120" s="62" t="s">
        <v>32</v>
      </c>
      <c r="C120" s="35"/>
      <c r="D120" s="36"/>
      <c r="E120" s="37"/>
      <c r="F120" s="38"/>
      <c r="G120" s="36"/>
      <c r="H120" s="36"/>
      <c r="I120" s="39"/>
      <c r="J120" s="40"/>
      <c r="K120" s="16"/>
      <c r="L120" s="17" t="e">
        <f>K120/J119*100</f>
        <v>#DIV/0!</v>
      </c>
      <c r="M120" s="470"/>
      <c r="N120" s="471"/>
      <c r="O120" s="16"/>
      <c r="P120" s="17" t="e">
        <f>O120/J119*100</f>
        <v>#DIV/0!</v>
      </c>
      <c r="Q120" s="470"/>
      <c r="R120" s="471"/>
      <c r="S120" s="16"/>
      <c r="T120" s="17" t="e">
        <f>S120/J119*100</f>
        <v>#DIV/0!</v>
      </c>
      <c r="U120" s="470"/>
      <c r="V120" s="496"/>
      <c r="W120" s="19"/>
      <c r="X120" s="17" t="e">
        <f>W120/J119*100</f>
        <v>#DIV/0!</v>
      </c>
      <c r="Y120" s="470"/>
      <c r="Z120" s="471"/>
      <c r="AA120" s="74"/>
      <c r="AB120" s="74"/>
    </row>
    <row r="121" spans="1:28" s="75" customFormat="1" ht="33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67">+C121+D121</f>
        <v>0</v>
      </c>
      <c r="F121" s="63"/>
      <c r="G121" s="64"/>
      <c r="H121" s="64"/>
      <c r="I121" s="65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470" t="e">
        <f t="shared" si="240"/>
        <v>#DIV/0!</v>
      </c>
      <c r="N121" s="471"/>
      <c r="O121" s="67">
        <f>G121+F121+0</f>
        <v>0</v>
      </c>
      <c r="P121" s="68" t="e">
        <f t="shared" ref="P121" si="368">O121/J121*100</f>
        <v>#DIV/0!</v>
      </c>
      <c r="Q121" s="470" t="e">
        <f t="shared" si="242"/>
        <v>#DIV/0!</v>
      </c>
      <c r="R121" s="471"/>
      <c r="S121" s="67">
        <f>H121+F121+G121+0</f>
        <v>0</v>
      </c>
      <c r="T121" s="68" t="e">
        <f t="shared" ref="T121" si="369">S121/J121*100</f>
        <v>#DIV/0!</v>
      </c>
      <c r="U121" s="470" t="e">
        <f t="shared" si="244"/>
        <v>#DIV/0!</v>
      </c>
      <c r="V121" s="496"/>
      <c r="W121" s="70">
        <f>H121+F121+G121+I121+0</f>
        <v>0</v>
      </c>
      <c r="X121" s="68" t="e">
        <f>W121/J121*100</f>
        <v>#DIV/0!</v>
      </c>
      <c r="Y121" s="470" t="e">
        <f t="shared" si="246"/>
        <v>#DIV/0!</v>
      </c>
      <c r="Z121" s="471"/>
      <c r="AA121" s="74"/>
      <c r="AB121" s="74"/>
    </row>
    <row r="122" spans="1:28" s="75" customFormat="1" ht="33" customHeight="1" x14ac:dyDescent="0.2">
      <c r="A122" s="33"/>
      <c r="B122" s="62" t="s">
        <v>32</v>
      </c>
      <c r="C122" s="35"/>
      <c r="D122" s="36"/>
      <c r="E122" s="37"/>
      <c r="F122" s="38"/>
      <c r="G122" s="36"/>
      <c r="H122" s="36"/>
      <c r="I122" s="37"/>
      <c r="J122" s="40"/>
      <c r="K122" s="16"/>
      <c r="L122" s="17" t="e">
        <f>K122/J121*100</f>
        <v>#DIV/0!</v>
      </c>
      <c r="M122" s="470"/>
      <c r="N122" s="471"/>
      <c r="O122" s="16"/>
      <c r="P122" s="17" t="e">
        <f>O122/J121*100</f>
        <v>#DIV/0!</v>
      </c>
      <c r="Q122" s="470"/>
      <c r="R122" s="471"/>
      <c r="S122" s="16"/>
      <c r="T122" s="17" t="e">
        <f>S122/J121*100</f>
        <v>#DIV/0!</v>
      </c>
      <c r="U122" s="470"/>
      <c r="V122" s="496"/>
      <c r="W122" s="19"/>
      <c r="X122" s="17" t="e">
        <f>W122/J121*100</f>
        <v>#DIV/0!</v>
      </c>
      <c r="Y122" s="470"/>
      <c r="Z122" s="471"/>
      <c r="AA122" s="74"/>
      <c r="AB122" s="74"/>
    </row>
    <row r="123" spans="1:28" s="75" customFormat="1" ht="33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70">+C123+D123</f>
        <v>0</v>
      </c>
      <c r="F123" s="63"/>
      <c r="G123" s="64"/>
      <c r="H123" s="64"/>
      <c r="I123" s="65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470" t="e">
        <f t="shared" si="240"/>
        <v>#DIV/0!</v>
      </c>
      <c r="N123" s="471"/>
      <c r="O123" s="67">
        <f>G123+F123+0</f>
        <v>0</v>
      </c>
      <c r="P123" s="68" t="e">
        <f t="shared" ref="P123" si="371">O123/J123*100</f>
        <v>#DIV/0!</v>
      </c>
      <c r="Q123" s="470" t="e">
        <f t="shared" si="242"/>
        <v>#DIV/0!</v>
      </c>
      <c r="R123" s="471"/>
      <c r="S123" s="67">
        <f>H123+F123+G123+0</f>
        <v>0</v>
      </c>
      <c r="T123" s="68" t="e">
        <f t="shared" ref="T123" si="372">S123/J123*100</f>
        <v>#DIV/0!</v>
      </c>
      <c r="U123" s="470" t="e">
        <f t="shared" si="244"/>
        <v>#DIV/0!</v>
      </c>
      <c r="V123" s="496"/>
      <c r="W123" s="70">
        <f>H123+F123+G123+I123+0</f>
        <v>0</v>
      </c>
      <c r="X123" s="68" t="e">
        <f>W123/J123*100</f>
        <v>#DIV/0!</v>
      </c>
      <c r="Y123" s="470" t="e">
        <f t="shared" si="246"/>
        <v>#DIV/0!</v>
      </c>
      <c r="Z123" s="471"/>
      <c r="AA123" s="74"/>
      <c r="AB123" s="74"/>
    </row>
    <row r="124" spans="1:28" s="75" customFormat="1" ht="38.25" customHeight="1" thickBot="1" x14ac:dyDescent="0.25">
      <c r="A124" s="265"/>
      <c r="B124" s="266" t="s">
        <v>32</v>
      </c>
      <c r="C124" s="267"/>
      <c r="D124" s="268"/>
      <c r="E124" s="269"/>
      <c r="F124" s="270"/>
      <c r="G124" s="268"/>
      <c r="H124" s="268"/>
      <c r="I124" s="269"/>
      <c r="J124" s="271"/>
      <c r="K124" s="272"/>
      <c r="L124" s="273" t="e">
        <f>K124/J123*100</f>
        <v>#DIV/0!</v>
      </c>
      <c r="M124" s="490"/>
      <c r="N124" s="491"/>
      <c r="O124" s="272"/>
      <c r="P124" s="273" t="e">
        <f>O124/J123*100</f>
        <v>#DIV/0!</v>
      </c>
      <c r="Q124" s="490"/>
      <c r="R124" s="491"/>
      <c r="S124" s="272"/>
      <c r="T124" s="273" t="e">
        <f>S124/J123*100</f>
        <v>#DIV/0!</v>
      </c>
      <c r="U124" s="490"/>
      <c r="V124" s="502"/>
      <c r="W124" s="275"/>
      <c r="X124" s="273" t="e">
        <f>W124/J123*100</f>
        <v>#DIV/0!</v>
      </c>
      <c r="Y124" s="490"/>
      <c r="Z124" s="491"/>
      <c r="AA124" s="74"/>
      <c r="AB124" s="74"/>
    </row>
    <row r="125" spans="1:28" s="251" customFormat="1" ht="35.450000000000003" customHeight="1" x14ac:dyDescent="0.2">
      <c r="A125" s="498" t="s">
        <v>257</v>
      </c>
      <c r="B125" s="258" t="s">
        <v>29</v>
      </c>
      <c r="C125" s="259">
        <f t="shared" ref="C125:K126" si="373">SUM(C127,C133,C143,C149,C151)</f>
        <v>246600</v>
      </c>
      <c r="D125" s="260">
        <f t="shared" si="373"/>
        <v>0</v>
      </c>
      <c r="E125" s="261">
        <f t="shared" si="373"/>
        <v>246600</v>
      </c>
      <c r="F125" s="262">
        <f t="shared" si="373"/>
        <v>0</v>
      </c>
      <c r="G125" s="260">
        <f t="shared" si="373"/>
        <v>0</v>
      </c>
      <c r="H125" s="260">
        <f t="shared" si="373"/>
        <v>0</v>
      </c>
      <c r="I125" s="263">
        <f t="shared" si="373"/>
        <v>0</v>
      </c>
      <c r="J125" s="264">
        <f t="shared" si="373"/>
        <v>246600</v>
      </c>
      <c r="K125" s="259">
        <f t="shared" si="373"/>
        <v>54000</v>
      </c>
      <c r="L125" s="260">
        <f>K125/J125*100</f>
        <v>21.897810218978105</v>
      </c>
      <c r="M125" s="487">
        <f t="shared" si="240"/>
        <v>-1.926601784266019</v>
      </c>
      <c r="N125" s="488"/>
      <c r="O125" s="259">
        <f>SUM(O127,O133,O143,O149,O151)</f>
        <v>91900</v>
      </c>
      <c r="P125" s="260">
        <f t="shared" ref="P125" si="374">O125/J125*100</f>
        <v>37.266828872668292</v>
      </c>
      <c r="Q125" s="487">
        <f t="shared" si="242"/>
        <v>-2.4781021897810263</v>
      </c>
      <c r="R125" s="488"/>
      <c r="S125" s="259">
        <f>SUM(S127,S133,S143,S149,S151)</f>
        <v>146900</v>
      </c>
      <c r="T125" s="260">
        <f t="shared" ref="T125" si="375">S125/J125*100</f>
        <v>59.570154095701547</v>
      </c>
      <c r="U125" s="487">
        <f t="shared" si="244"/>
        <v>2.7748175182481702</v>
      </c>
      <c r="V125" s="500"/>
      <c r="W125" s="262">
        <f>SUM(W127,W133,W143,W149,W151)</f>
        <v>246600</v>
      </c>
      <c r="X125" s="260">
        <f t="shared" ref="X125" si="376">W125/J125*100</f>
        <v>100</v>
      </c>
      <c r="Y125" s="487">
        <f t="shared" si="246"/>
        <v>-25.42116788321168</v>
      </c>
      <c r="Z125" s="488"/>
      <c r="AA125" s="250"/>
      <c r="AB125" s="250"/>
    </row>
    <row r="126" spans="1:28" s="251" customFormat="1" ht="35.450000000000003" customHeight="1" x14ac:dyDescent="0.55000000000000004">
      <c r="A126" s="499"/>
      <c r="B126" s="358" t="s">
        <v>30</v>
      </c>
      <c r="C126" s="325"/>
      <c r="D126" s="326"/>
      <c r="E126" s="359"/>
      <c r="F126" s="328"/>
      <c r="G126" s="326"/>
      <c r="H126" s="326"/>
      <c r="I126" s="360"/>
      <c r="J126" s="361"/>
      <c r="K126" s="362">
        <f t="shared" si="373"/>
        <v>49249</v>
      </c>
      <c r="L126" s="363">
        <f t="shared" ref="L126" si="377">K126/J125*100</f>
        <v>19.971208434712086</v>
      </c>
      <c r="M126" s="483"/>
      <c r="N126" s="477"/>
      <c r="O126" s="55">
        <f>SUM(O128,O134,O144,O150,O152)</f>
        <v>85789</v>
      </c>
      <c r="P126" s="56">
        <f t="shared" ref="P126" si="378">O126/J125*100</f>
        <v>34.788726682887265</v>
      </c>
      <c r="Q126" s="483"/>
      <c r="R126" s="477"/>
      <c r="S126" s="55">
        <f>SUM(S128,S134,S144,S150,S152)</f>
        <v>153742.70000000001</v>
      </c>
      <c r="T126" s="56">
        <f t="shared" ref="T126" si="379">S126/J125*100</f>
        <v>62.344971613949717</v>
      </c>
      <c r="U126" s="483"/>
      <c r="V126" s="501"/>
      <c r="W126" s="58">
        <f>SUM(W128,W134,W144,W150,W152)</f>
        <v>183911.4</v>
      </c>
      <c r="X126" s="56">
        <f t="shared" ref="X126" si="380">W126/J125*100</f>
        <v>74.57883211678832</v>
      </c>
      <c r="Y126" s="483"/>
      <c r="Z126" s="477"/>
      <c r="AA126" s="250"/>
      <c r="AB126" s="250"/>
    </row>
    <row r="127" spans="1:28" s="72" customFormat="1" ht="35.450000000000003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27">
        <f>SUM(F129,F131)</f>
        <v>0</v>
      </c>
      <c r="G127" s="25">
        <f>SUM(G129,G131)</f>
        <v>0</v>
      </c>
      <c r="H127" s="25">
        <f t="shared" ref="H127:I127" si="381">SUM(H129,H131)</f>
        <v>0</v>
      </c>
      <c r="I127" s="28">
        <f t="shared" si="381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82">K127/J127*100</f>
        <v>#DIV/0!</v>
      </c>
      <c r="M127" s="478" t="e">
        <f t="shared" si="240"/>
        <v>#DIV/0!</v>
      </c>
      <c r="N127" s="474"/>
      <c r="O127" s="30">
        <f>SUM(O129,O131)</f>
        <v>0</v>
      </c>
      <c r="P127" s="31" t="e">
        <f t="shared" ref="P127" si="383">O127/J127*100</f>
        <v>#DIV/0!</v>
      </c>
      <c r="Q127" s="478" t="e">
        <f t="shared" si="242"/>
        <v>#DIV/0!</v>
      </c>
      <c r="R127" s="474"/>
      <c r="S127" s="30">
        <f>SUM(S129,S131)</f>
        <v>0</v>
      </c>
      <c r="T127" s="31" t="e">
        <f t="shared" ref="T127" si="384">S127/J127*100</f>
        <v>#DIV/0!</v>
      </c>
      <c r="U127" s="478" t="e">
        <f t="shared" si="244"/>
        <v>#DIV/0!</v>
      </c>
      <c r="V127" s="497"/>
      <c r="W127" s="32">
        <f>SUM(W129,W131)</f>
        <v>0</v>
      </c>
      <c r="X127" s="31" t="e">
        <f t="shared" ref="X127" si="385">W127/J127*100</f>
        <v>#DIV/0!</v>
      </c>
      <c r="Y127" s="478" t="e">
        <f t="shared" si="246"/>
        <v>#DIV/0!</v>
      </c>
      <c r="Z127" s="474"/>
      <c r="AA127" s="71"/>
      <c r="AB127" s="71"/>
    </row>
    <row r="128" spans="1:28" s="72" customFormat="1" ht="35.450000000000003" customHeight="1" x14ac:dyDescent="0.2">
      <c r="A128" s="33"/>
      <c r="B128" s="62" t="s">
        <v>32</v>
      </c>
      <c r="C128" s="35"/>
      <c r="D128" s="36"/>
      <c r="E128" s="37"/>
      <c r="F128" s="38"/>
      <c r="G128" s="36"/>
      <c r="H128" s="36"/>
      <c r="I128" s="37"/>
      <c r="J128" s="40"/>
      <c r="K128" s="30">
        <f>SUM(K130,K132)</f>
        <v>0</v>
      </c>
      <c r="L128" s="31" t="e">
        <f>K128/J127*100</f>
        <v>#DIV/0!</v>
      </c>
      <c r="M128" s="479"/>
      <c r="N128" s="474"/>
      <c r="O128" s="30">
        <f>SUM(O130,O132)</f>
        <v>0</v>
      </c>
      <c r="P128" s="31" t="e">
        <f t="shared" ref="P128" si="386">O128/J127*100</f>
        <v>#DIV/0!</v>
      </c>
      <c r="Q128" s="479"/>
      <c r="R128" s="474"/>
      <c r="S128" s="30">
        <f>SUM(S130,S132)</f>
        <v>0</v>
      </c>
      <c r="T128" s="31" t="e">
        <f t="shared" ref="T128" si="387">S128/J127*100</f>
        <v>#DIV/0!</v>
      </c>
      <c r="U128" s="479"/>
      <c r="V128" s="497"/>
      <c r="W128" s="32">
        <f>SUM(W130,W132)</f>
        <v>0</v>
      </c>
      <c r="X128" s="31" t="e">
        <f t="shared" ref="X128" si="388">W128/J127*100</f>
        <v>#DIV/0!</v>
      </c>
      <c r="Y128" s="479"/>
      <c r="Z128" s="474"/>
      <c r="AA128" s="71"/>
      <c r="AB128" s="71"/>
    </row>
    <row r="129" spans="1:28" s="72" customFormat="1" ht="35.450000000000003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89">+C129+D129</f>
        <v>0</v>
      </c>
      <c r="F129" s="63"/>
      <c r="G129" s="64"/>
      <c r="H129" s="64"/>
      <c r="I129" s="65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470" t="e">
        <f t="shared" si="240"/>
        <v>#DIV/0!</v>
      </c>
      <c r="N129" s="471"/>
      <c r="O129" s="67">
        <f>G129+F129+0</f>
        <v>0</v>
      </c>
      <c r="P129" s="69" t="e">
        <f t="shared" ref="P129" si="390">O129/J129*100</f>
        <v>#DIV/0!</v>
      </c>
      <c r="Q129" s="470" t="e">
        <f t="shared" si="242"/>
        <v>#DIV/0!</v>
      </c>
      <c r="R129" s="471"/>
      <c r="S129" s="67">
        <f>H129+F129+G129+0</f>
        <v>0</v>
      </c>
      <c r="T129" s="69" t="e">
        <f t="shared" ref="T129" si="391">S129/J129*100</f>
        <v>#DIV/0!</v>
      </c>
      <c r="U129" s="470" t="e">
        <f t="shared" si="244"/>
        <v>#DIV/0!</v>
      </c>
      <c r="V129" s="496"/>
      <c r="W129" s="70">
        <f>H129+F129+G129+I129+0</f>
        <v>0</v>
      </c>
      <c r="X129" s="69" t="e">
        <f>W129/J129*100</f>
        <v>#DIV/0!</v>
      </c>
      <c r="Y129" s="470" t="e">
        <f t="shared" si="246"/>
        <v>#DIV/0!</v>
      </c>
      <c r="Z129" s="471"/>
      <c r="AA129" s="71"/>
      <c r="AB129" s="71"/>
    </row>
    <row r="130" spans="1:28" s="72" customFormat="1" ht="35.450000000000003" customHeight="1" x14ac:dyDescent="0.2">
      <c r="A130" s="52"/>
      <c r="B130" s="62" t="s">
        <v>32</v>
      </c>
      <c r="C130" s="35"/>
      <c r="D130" s="36"/>
      <c r="E130" s="37"/>
      <c r="F130" s="38"/>
      <c r="G130" s="36"/>
      <c r="H130" s="36"/>
      <c r="I130" s="39"/>
      <c r="J130" s="40"/>
      <c r="K130" s="16"/>
      <c r="L130" s="17" t="e">
        <f>K130/J129*100</f>
        <v>#DIV/0!</v>
      </c>
      <c r="M130" s="470"/>
      <c r="N130" s="471"/>
      <c r="O130" s="16"/>
      <c r="P130" s="73" t="e">
        <f>O130/J129*100</f>
        <v>#DIV/0!</v>
      </c>
      <c r="Q130" s="470"/>
      <c r="R130" s="471"/>
      <c r="S130" s="16"/>
      <c r="T130" s="73" t="e">
        <f>S130/J129*100</f>
        <v>#DIV/0!</v>
      </c>
      <c r="U130" s="470"/>
      <c r="V130" s="496"/>
      <c r="W130" s="19"/>
      <c r="X130" s="73" t="e">
        <f>W130/J129*100</f>
        <v>#DIV/0!</v>
      </c>
      <c r="Y130" s="470"/>
      <c r="Z130" s="471"/>
      <c r="AA130" s="71"/>
      <c r="AB130" s="71"/>
    </row>
    <row r="131" spans="1:28" s="72" customFormat="1" ht="35.450000000000003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92">+C131+D131</f>
        <v>0</v>
      </c>
      <c r="F131" s="63"/>
      <c r="G131" s="64"/>
      <c r="H131" s="64"/>
      <c r="I131" s="65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470" t="e">
        <f t="shared" si="240"/>
        <v>#DIV/0!</v>
      </c>
      <c r="N131" s="471"/>
      <c r="O131" s="67">
        <f>G131+F131+0</f>
        <v>0</v>
      </c>
      <c r="P131" s="69" t="e">
        <f t="shared" ref="P131" si="393">O131/J131*100</f>
        <v>#DIV/0!</v>
      </c>
      <c r="Q131" s="470" t="e">
        <f t="shared" si="242"/>
        <v>#DIV/0!</v>
      </c>
      <c r="R131" s="471"/>
      <c r="S131" s="67">
        <f>H131+F131+G131+0</f>
        <v>0</v>
      </c>
      <c r="T131" s="69" t="e">
        <f t="shared" ref="T131" si="394">S131/J131*100</f>
        <v>#DIV/0!</v>
      </c>
      <c r="U131" s="470" t="e">
        <f t="shared" si="244"/>
        <v>#DIV/0!</v>
      </c>
      <c r="V131" s="496"/>
      <c r="W131" s="70">
        <f>H131+F131+G131+I131+0</f>
        <v>0</v>
      </c>
      <c r="X131" s="69" t="e">
        <f>W131/J131*100</f>
        <v>#DIV/0!</v>
      </c>
      <c r="Y131" s="470" t="e">
        <f t="shared" si="246"/>
        <v>#DIV/0!</v>
      </c>
      <c r="Z131" s="471"/>
      <c r="AA131" s="71"/>
      <c r="AB131" s="71"/>
    </row>
    <row r="132" spans="1:28" s="72" customFormat="1" ht="35.450000000000003" customHeight="1" x14ac:dyDescent="0.2">
      <c r="A132" s="52"/>
      <c r="B132" s="62" t="s">
        <v>32</v>
      </c>
      <c r="C132" s="35"/>
      <c r="D132" s="36"/>
      <c r="E132" s="37"/>
      <c r="F132" s="38"/>
      <c r="G132" s="36"/>
      <c r="H132" s="36"/>
      <c r="I132" s="39"/>
      <c r="J132" s="40"/>
      <c r="K132" s="16"/>
      <c r="L132" s="17" t="e">
        <f>K132/J131*100</f>
        <v>#DIV/0!</v>
      </c>
      <c r="M132" s="470"/>
      <c r="N132" s="471"/>
      <c r="O132" s="16"/>
      <c r="P132" s="73" t="e">
        <f>O132/J131*100</f>
        <v>#DIV/0!</v>
      </c>
      <c r="Q132" s="470"/>
      <c r="R132" s="471"/>
      <c r="S132" s="16"/>
      <c r="T132" s="73" t="e">
        <f>S132/J131*100</f>
        <v>#DIV/0!</v>
      </c>
      <c r="U132" s="470"/>
      <c r="V132" s="496"/>
      <c r="W132" s="19"/>
      <c r="X132" s="73" t="e">
        <f>W132/J131*100</f>
        <v>#DIV/0!</v>
      </c>
      <c r="Y132" s="470"/>
      <c r="Z132" s="471"/>
      <c r="AA132" s="71"/>
      <c r="AB132" s="71"/>
    </row>
    <row r="133" spans="1:28" s="75" customFormat="1" ht="35.450000000000003" customHeight="1" x14ac:dyDescent="0.2">
      <c r="A133" s="22" t="s">
        <v>35</v>
      </c>
      <c r="B133" s="61" t="s">
        <v>29</v>
      </c>
      <c r="C133" s="24">
        <f>SUM(C135,C137,C139,C141)</f>
        <v>181900</v>
      </c>
      <c r="D133" s="25">
        <f>SUM(D135,D137,D139,D141)</f>
        <v>0</v>
      </c>
      <c r="E133" s="26">
        <f>+C133+D133</f>
        <v>181900</v>
      </c>
      <c r="F133" s="27">
        <f>SUM(F135,F137,F139,F141)</f>
        <v>0</v>
      </c>
      <c r="G133" s="25">
        <f t="shared" ref="G133:I133" si="395">SUM(G135,G137,G139,G141)</f>
        <v>0</v>
      </c>
      <c r="H133" s="25">
        <f t="shared" si="395"/>
        <v>0</v>
      </c>
      <c r="I133" s="28">
        <f t="shared" si="395"/>
        <v>0</v>
      </c>
      <c r="J133" s="29">
        <f t="shared" ref="J133" si="396">+E133+I133+F133+G133+H133</f>
        <v>181900</v>
      </c>
      <c r="K133" s="30">
        <f>SUM(K135,K137,K139,K141)</f>
        <v>34000</v>
      </c>
      <c r="L133" s="31">
        <f t="shared" ref="L133" si="397">K133/J133*100</f>
        <v>18.691588785046729</v>
      </c>
      <c r="M133" s="473">
        <f t="shared" si="240"/>
        <v>-1.9208356239692144</v>
      </c>
      <c r="N133" s="474"/>
      <c r="O133" s="30">
        <f>SUM(O135,O137,O139,O141)</f>
        <v>71900</v>
      </c>
      <c r="P133" s="31">
        <f t="shared" ref="P133" si="398">O133/J133*100</f>
        <v>39.527212754260582</v>
      </c>
      <c r="Q133" s="473">
        <f t="shared" si="242"/>
        <v>-12.591533809785592</v>
      </c>
      <c r="R133" s="474"/>
      <c r="S133" s="30">
        <f>SUM(S135,S137,S139,S141)</f>
        <v>126900</v>
      </c>
      <c r="T133" s="31">
        <f t="shared" ref="T133" si="399">S133/J133*100</f>
        <v>69.763606377130287</v>
      </c>
      <c r="U133" s="473">
        <f t="shared" si="244"/>
        <v>-9.7857614073666852</v>
      </c>
      <c r="V133" s="497"/>
      <c r="W133" s="32">
        <f>SUM(W135,W137,W139,W141)</f>
        <v>181900</v>
      </c>
      <c r="X133" s="31">
        <f t="shared" ref="X133" si="400">W133/J133*100</f>
        <v>100</v>
      </c>
      <c r="Y133" s="473">
        <f t="shared" si="246"/>
        <v>-34.349422759758113</v>
      </c>
      <c r="Z133" s="474"/>
      <c r="AA133" s="74"/>
      <c r="AB133" s="74"/>
    </row>
    <row r="134" spans="1:28" s="75" customFormat="1" ht="35.450000000000003" customHeight="1" x14ac:dyDescent="0.55000000000000004">
      <c r="A134" s="33"/>
      <c r="B134" s="318" t="s">
        <v>32</v>
      </c>
      <c r="C134" s="319"/>
      <c r="D134" s="320"/>
      <c r="E134" s="321"/>
      <c r="F134" s="322"/>
      <c r="G134" s="320"/>
      <c r="H134" s="320"/>
      <c r="I134" s="321"/>
      <c r="J134" s="324"/>
      <c r="K134" s="335">
        <f>SUM(K136,K138,K140,K142)</f>
        <v>30506</v>
      </c>
      <c r="L134" s="336">
        <f t="shared" ref="L134" si="401">K134/J133*100</f>
        <v>16.770753161077515</v>
      </c>
      <c r="M134" s="473"/>
      <c r="N134" s="474"/>
      <c r="O134" s="30">
        <f>SUM(O136,O138,O140,O142)</f>
        <v>48996</v>
      </c>
      <c r="P134" s="31">
        <f t="shared" ref="P134" si="402">O134/J133*100</f>
        <v>26.93567894447499</v>
      </c>
      <c r="Q134" s="473"/>
      <c r="R134" s="474"/>
      <c r="S134" s="30">
        <f>SUM(S136,S138,S140,S142)</f>
        <v>109099.7</v>
      </c>
      <c r="T134" s="31">
        <f t="shared" ref="T134" si="403">S134/J133*100</f>
        <v>59.977844969763602</v>
      </c>
      <c r="U134" s="473"/>
      <c r="V134" s="497"/>
      <c r="W134" s="32">
        <f>SUM(W136,W138,W140,W142)</f>
        <v>119418.4</v>
      </c>
      <c r="X134" s="31">
        <f t="shared" ref="X134" si="404">W134/J133*100</f>
        <v>65.650577240241887</v>
      </c>
      <c r="Y134" s="473"/>
      <c r="Z134" s="474"/>
      <c r="AA134" s="74"/>
      <c r="AB134" s="74"/>
    </row>
    <row r="135" spans="1:28" s="75" customFormat="1" ht="35.450000000000003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405">+C135+D135</f>
        <v>0</v>
      </c>
      <c r="F135" s="63"/>
      <c r="G135" s="64"/>
      <c r="H135" s="64"/>
      <c r="I135" s="65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470" t="e">
        <f t="shared" si="240"/>
        <v>#DIV/0!</v>
      </c>
      <c r="N135" s="471"/>
      <c r="O135" s="67">
        <f>G135+F135+0</f>
        <v>0</v>
      </c>
      <c r="P135" s="68" t="e">
        <f t="shared" ref="P135" si="406">O135/J135*100</f>
        <v>#DIV/0!</v>
      </c>
      <c r="Q135" s="470" t="e">
        <f t="shared" si="242"/>
        <v>#DIV/0!</v>
      </c>
      <c r="R135" s="471"/>
      <c r="S135" s="67">
        <f>H135+F135+G135+0</f>
        <v>0</v>
      </c>
      <c r="T135" s="68" t="e">
        <f t="shared" ref="T135" si="407">S135/J135*100</f>
        <v>#DIV/0!</v>
      </c>
      <c r="U135" s="470" t="e">
        <f t="shared" si="244"/>
        <v>#DIV/0!</v>
      </c>
      <c r="V135" s="496"/>
      <c r="W135" s="70">
        <f>H135+F135+G135+I135+0</f>
        <v>0</v>
      </c>
      <c r="X135" s="68" t="e">
        <f>W135/J135*100</f>
        <v>#DIV/0!</v>
      </c>
      <c r="Y135" s="470" t="e">
        <f t="shared" si="246"/>
        <v>#DIV/0!</v>
      </c>
      <c r="Z135" s="471"/>
      <c r="AA135" s="74"/>
      <c r="AB135" s="74"/>
    </row>
    <row r="136" spans="1:28" s="75" customFormat="1" ht="35.450000000000003" customHeight="1" x14ac:dyDescent="0.2">
      <c r="A136" s="52"/>
      <c r="B136" s="62" t="s">
        <v>32</v>
      </c>
      <c r="C136" s="35"/>
      <c r="D136" s="36"/>
      <c r="E136" s="37"/>
      <c r="F136" s="38"/>
      <c r="G136" s="36"/>
      <c r="H136" s="36"/>
      <c r="I136" s="39"/>
      <c r="J136" s="40"/>
      <c r="K136" s="16"/>
      <c r="L136" s="17" t="e">
        <f>K136/J135*100</f>
        <v>#DIV/0!</v>
      </c>
      <c r="M136" s="470"/>
      <c r="N136" s="471"/>
      <c r="O136" s="16"/>
      <c r="P136" s="17" t="e">
        <f>O136/J135*100</f>
        <v>#DIV/0!</v>
      </c>
      <c r="Q136" s="470"/>
      <c r="R136" s="471"/>
      <c r="S136" s="16"/>
      <c r="T136" s="17" t="e">
        <f>S136/J135*100</f>
        <v>#DIV/0!</v>
      </c>
      <c r="U136" s="470"/>
      <c r="V136" s="496"/>
      <c r="W136" s="19"/>
      <c r="X136" s="17" t="e">
        <f>W136/J135*100</f>
        <v>#DIV/0!</v>
      </c>
      <c r="Y136" s="470"/>
      <c r="Z136" s="471"/>
      <c r="AA136" s="74"/>
      <c r="AB136" s="74"/>
    </row>
    <row r="137" spans="1:28" s="75" customFormat="1" ht="35.450000000000003" customHeight="1" x14ac:dyDescent="0.2">
      <c r="A137" s="41" t="s">
        <v>37</v>
      </c>
      <c r="B137" s="61" t="s">
        <v>29</v>
      </c>
      <c r="C137" s="63">
        <v>181900</v>
      </c>
      <c r="D137" s="64"/>
      <c r="E137" s="65">
        <f t="shared" ref="E137" si="408">+C137+D137</f>
        <v>181900</v>
      </c>
      <c r="F137" s="63"/>
      <c r="G137" s="64"/>
      <c r="H137" s="64"/>
      <c r="I137" s="65"/>
      <c r="J137" s="66">
        <f>+E137+I137+F137+G137+H137</f>
        <v>181900</v>
      </c>
      <c r="K137" s="67">
        <f>F137+34000</f>
        <v>34000</v>
      </c>
      <c r="L137" s="68">
        <f>K137/J137*100</f>
        <v>18.691588785046729</v>
      </c>
      <c r="M137" s="470">
        <f t="shared" ref="M137" si="409">L138-L137</f>
        <v>-1.9208356239692144</v>
      </c>
      <c r="N137" s="471"/>
      <c r="O137" s="67">
        <f>G137+F137+K137+37900</f>
        <v>71900</v>
      </c>
      <c r="P137" s="247">
        <f t="shared" ref="P137" si="410">O137/J137*100</f>
        <v>39.527212754260582</v>
      </c>
      <c r="Q137" s="470">
        <f t="shared" ref="Q137" si="411">P138-P137</f>
        <v>-12.591533809785592</v>
      </c>
      <c r="R137" s="471"/>
      <c r="S137" s="67">
        <f>H137+F137+G137++O137+55000</f>
        <v>126900</v>
      </c>
      <c r="T137" s="247">
        <f t="shared" ref="T137" si="412">S137/J137*100</f>
        <v>69.763606377130287</v>
      </c>
      <c r="U137" s="470">
        <f t="shared" ref="U137" si="413">T138-T137</f>
        <v>-9.7857614073666852</v>
      </c>
      <c r="V137" s="496"/>
      <c r="W137" s="70">
        <f>H137+F137+G137+I137+S137+55000</f>
        <v>181900</v>
      </c>
      <c r="X137" s="247">
        <f>W137/J137*100</f>
        <v>100</v>
      </c>
      <c r="Y137" s="470">
        <f t="shared" ref="Y137" si="414">X138-X137</f>
        <v>-34.349422759758113</v>
      </c>
      <c r="Z137" s="471"/>
      <c r="AA137" s="74"/>
      <c r="AB137" s="74"/>
    </row>
    <row r="138" spans="1:28" s="75" customFormat="1" ht="35.450000000000003" customHeight="1" x14ac:dyDescent="0.55000000000000004">
      <c r="A138" s="52"/>
      <c r="B138" s="318" t="s">
        <v>32</v>
      </c>
      <c r="C138" s="319"/>
      <c r="D138" s="320"/>
      <c r="E138" s="321"/>
      <c r="F138" s="322"/>
      <c r="G138" s="320"/>
      <c r="H138" s="320"/>
      <c r="I138" s="323"/>
      <c r="J138" s="324"/>
      <c r="K138" s="325">
        <v>30506</v>
      </c>
      <c r="L138" s="326">
        <f>K138/J137*100</f>
        <v>16.770753161077515</v>
      </c>
      <c r="M138" s="470"/>
      <c r="N138" s="471"/>
      <c r="O138" s="16">
        <v>48996</v>
      </c>
      <c r="P138" s="73">
        <f>O138/J137*100</f>
        <v>26.93567894447499</v>
      </c>
      <c r="Q138" s="470"/>
      <c r="R138" s="471"/>
      <c r="S138" s="16">
        <v>109099.7</v>
      </c>
      <c r="T138" s="408">
        <f>S138/J137*100</f>
        <v>59.977844969763602</v>
      </c>
      <c r="U138" s="470"/>
      <c r="V138" s="496"/>
      <c r="W138" s="19">
        <v>119418.4</v>
      </c>
      <c r="X138" s="408">
        <f>W138/J137*100</f>
        <v>65.650577240241887</v>
      </c>
      <c r="Y138" s="470"/>
      <c r="Z138" s="471"/>
      <c r="AA138" s="74"/>
      <c r="AB138" s="74"/>
    </row>
    <row r="139" spans="1:28" s="75" customFormat="1" ht="35.450000000000003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415">+C139+D139</f>
        <v>0</v>
      </c>
      <c r="F139" s="63"/>
      <c r="G139" s="64"/>
      <c r="H139" s="64"/>
      <c r="I139" s="65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470" t="e">
        <f t="shared" si="240"/>
        <v>#DIV/0!</v>
      </c>
      <c r="N139" s="471"/>
      <c r="O139" s="67">
        <f>G139+F139+0</f>
        <v>0</v>
      </c>
      <c r="P139" s="68" t="e">
        <f t="shared" ref="P139" si="416">O139/J139*100</f>
        <v>#DIV/0!</v>
      </c>
      <c r="Q139" s="470" t="e">
        <f t="shared" si="242"/>
        <v>#DIV/0!</v>
      </c>
      <c r="R139" s="471"/>
      <c r="S139" s="67">
        <f>H139+F139+G139+0</f>
        <v>0</v>
      </c>
      <c r="T139" s="68" t="e">
        <f t="shared" ref="T139" si="417">S139/J139*100</f>
        <v>#DIV/0!</v>
      </c>
      <c r="U139" s="470" t="e">
        <f t="shared" si="244"/>
        <v>#DIV/0!</v>
      </c>
      <c r="V139" s="496"/>
      <c r="W139" s="70">
        <f>H139+F139+G139+I139+0</f>
        <v>0</v>
      </c>
      <c r="X139" s="68" t="e">
        <f>W139/J139*100</f>
        <v>#DIV/0!</v>
      </c>
      <c r="Y139" s="470" t="e">
        <f t="shared" si="246"/>
        <v>#DIV/0!</v>
      </c>
      <c r="Z139" s="471"/>
      <c r="AA139" s="74"/>
      <c r="AB139" s="74"/>
    </row>
    <row r="140" spans="1:28" s="75" customFormat="1" ht="35.450000000000003" customHeight="1" x14ac:dyDescent="0.2">
      <c r="A140" s="52"/>
      <c r="B140" s="62" t="s">
        <v>32</v>
      </c>
      <c r="C140" s="35"/>
      <c r="D140" s="36"/>
      <c r="E140" s="37"/>
      <c r="F140" s="38"/>
      <c r="G140" s="36"/>
      <c r="H140" s="36"/>
      <c r="I140" s="39"/>
      <c r="J140" s="40"/>
      <c r="K140" s="16"/>
      <c r="L140" s="17" t="e">
        <f>K140/J139*100</f>
        <v>#DIV/0!</v>
      </c>
      <c r="M140" s="470"/>
      <c r="N140" s="471"/>
      <c r="O140" s="16"/>
      <c r="P140" s="17" t="e">
        <f>O140/J139*100</f>
        <v>#DIV/0!</v>
      </c>
      <c r="Q140" s="470"/>
      <c r="R140" s="471"/>
      <c r="S140" s="16"/>
      <c r="T140" s="17" t="e">
        <f>S140/J139*100</f>
        <v>#DIV/0!</v>
      </c>
      <c r="U140" s="470"/>
      <c r="V140" s="496"/>
      <c r="W140" s="19"/>
      <c r="X140" s="17" t="e">
        <f>W140/J139*100</f>
        <v>#DIV/0!</v>
      </c>
      <c r="Y140" s="470"/>
      <c r="Z140" s="471"/>
      <c r="AA140" s="74"/>
      <c r="AB140" s="74"/>
    </row>
    <row r="141" spans="1:28" s="75" customFormat="1" ht="35.450000000000003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418">+C141+D141</f>
        <v>0</v>
      </c>
      <c r="F141" s="63"/>
      <c r="G141" s="64"/>
      <c r="H141" s="64"/>
      <c r="I141" s="65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470" t="e">
        <f t="shared" ref="M141:M203" si="419">L142-L141</f>
        <v>#DIV/0!</v>
      </c>
      <c r="N141" s="471"/>
      <c r="O141" s="67">
        <f>G141+F141+0</f>
        <v>0</v>
      </c>
      <c r="P141" s="68" t="e">
        <f t="shared" ref="P141" si="420">O141/J141*100</f>
        <v>#DIV/0!</v>
      </c>
      <c r="Q141" s="470" t="e">
        <f t="shared" ref="Q141:Q203" si="421">P142-P141</f>
        <v>#DIV/0!</v>
      </c>
      <c r="R141" s="471"/>
      <c r="S141" s="67">
        <f>H141+F141+G141+0</f>
        <v>0</v>
      </c>
      <c r="T141" s="68" t="e">
        <f t="shared" ref="T141" si="422">S141/J141*100</f>
        <v>#DIV/0!</v>
      </c>
      <c r="U141" s="470" t="e">
        <f t="shared" ref="U141:U203" si="423">T142-T141</f>
        <v>#DIV/0!</v>
      </c>
      <c r="V141" s="496"/>
      <c r="W141" s="70">
        <f>H141+F141+G141+I141+0</f>
        <v>0</v>
      </c>
      <c r="X141" s="68" t="e">
        <f>W141/J141*100</f>
        <v>#DIV/0!</v>
      </c>
      <c r="Y141" s="470" t="e">
        <f t="shared" ref="Y141:Y203" si="424">X142-X141</f>
        <v>#DIV/0!</v>
      </c>
      <c r="Z141" s="471"/>
      <c r="AA141" s="74"/>
      <c r="AB141" s="74"/>
    </row>
    <row r="142" spans="1:28" s="75" customFormat="1" ht="35.450000000000003" customHeight="1" x14ac:dyDescent="0.2">
      <c r="A142" s="52"/>
      <c r="B142" s="62" t="s">
        <v>32</v>
      </c>
      <c r="C142" s="35"/>
      <c r="D142" s="36"/>
      <c r="E142" s="37"/>
      <c r="F142" s="38"/>
      <c r="G142" s="36"/>
      <c r="H142" s="36"/>
      <c r="I142" s="39"/>
      <c r="J142" s="40"/>
      <c r="K142" s="16"/>
      <c r="L142" s="17" t="e">
        <f>K142/J141*100</f>
        <v>#DIV/0!</v>
      </c>
      <c r="M142" s="470"/>
      <c r="N142" s="471"/>
      <c r="O142" s="16"/>
      <c r="P142" s="17" t="e">
        <f>O142/J141*100</f>
        <v>#DIV/0!</v>
      </c>
      <c r="Q142" s="470"/>
      <c r="R142" s="471"/>
      <c r="S142" s="16"/>
      <c r="T142" s="17" t="e">
        <f>S142/J141*100</f>
        <v>#DIV/0!</v>
      </c>
      <c r="U142" s="470"/>
      <c r="V142" s="496"/>
      <c r="W142" s="19"/>
      <c r="X142" s="17" t="e">
        <f>W142/J141*100</f>
        <v>#DIV/0!</v>
      </c>
      <c r="Y142" s="470"/>
      <c r="Z142" s="471"/>
      <c r="AA142" s="74"/>
      <c r="AB142" s="74"/>
    </row>
    <row r="143" spans="1:28" s="75" customFormat="1" ht="35.450000000000003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27">
        <f>SUM(F145,F147)</f>
        <v>0</v>
      </c>
      <c r="G143" s="25">
        <f t="shared" ref="G143:I143" si="425">SUM(G145,G147)</f>
        <v>0</v>
      </c>
      <c r="H143" s="25">
        <f t="shared" si="425"/>
        <v>0</v>
      </c>
      <c r="I143" s="28">
        <f t="shared" si="425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426">K143/J143*100</f>
        <v>#DIV/0!</v>
      </c>
      <c r="M143" s="473" t="e">
        <f t="shared" si="419"/>
        <v>#DIV/0!</v>
      </c>
      <c r="N143" s="474"/>
      <c r="O143" s="30">
        <f>SUM(O145,O147)</f>
        <v>0</v>
      </c>
      <c r="P143" s="31" t="e">
        <f t="shared" ref="P143" si="427">O143/J143*100</f>
        <v>#DIV/0!</v>
      </c>
      <c r="Q143" s="473" t="e">
        <f t="shared" si="421"/>
        <v>#DIV/0!</v>
      </c>
      <c r="R143" s="474"/>
      <c r="S143" s="30">
        <f>SUM(S145,S147)</f>
        <v>0</v>
      </c>
      <c r="T143" s="31" t="e">
        <f t="shared" ref="T143" si="428">S143/J143*100</f>
        <v>#DIV/0!</v>
      </c>
      <c r="U143" s="473" t="e">
        <f t="shared" si="423"/>
        <v>#DIV/0!</v>
      </c>
      <c r="V143" s="497"/>
      <c r="W143" s="32">
        <f>SUM(W145,W147)</f>
        <v>0</v>
      </c>
      <c r="X143" s="31" t="e">
        <f t="shared" ref="X143" si="429">W143/J143*100</f>
        <v>#DIV/0!</v>
      </c>
      <c r="Y143" s="473" t="e">
        <f t="shared" si="424"/>
        <v>#DIV/0!</v>
      </c>
      <c r="Z143" s="474"/>
      <c r="AA143" s="74"/>
      <c r="AB143" s="74"/>
    </row>
    <row r="144" spans="1:28" s="75" customFormat="1" ht="35.450000000000003" customHeight="1" x14ac:dyDescent="0.2">
      <c r="A144" s="33"/>
      <c r="B144" s="62" t="s">
        <v>32</v>
      </c>
      <c r="C144" s="35"/>
      <c r="D144" s="36"/>
      <c r="E144" s="37"/>
      <c r="F144" s="38"/>
      <c r="G144" s="36"/>
      <c r="H144" s="36"/>
      <c r="I144" s="37"/>
      <c r="J144" s="40"/>
      <c r="K144" s="30">
        <f>SUM(K146,K148)</f>
        <v>0</v>
      </c>
      <c r="L144" s="31" t="e">
        <f t="shared" ref="L144" si="430">K144/J143*100</f>
        <v>#DIV/0!</v>
      </c>
      <c r="M144" s="473"/>
      <c r="N144" s="474"/>
      <c r="O144" s="30">
        <f>SUM(O146,O148)</f>
        <v>0</v>
      </c>
      <c r="P144" s="31" t="e">
        <f t="shared" ref="P144" si="431">O144/J143*100</f>
        <v>#DIV/0!</v>
      </c>
      <c r="Q144" s="473"/>
      <c r="R144" s="474"/>
      <c r="S144" s="30">
        <f>SUM(S146,S148)</f>
        <v>0</v>
      </c>
      <c r="T144" s="31" t="e">
        <f t="shared" ref="T144" si="432">S144/J143*100</f>
        <v>#DIV/0!</v>
      </c>
      <c r="U144" s="473"/>
      <c r="V144" s="497"/>
      <c r="W144" s="32">
        <f>SUM(W146,W148)</f>
        <v>0</v>
      </c>
      <c r="X144" s="31" t="e">
        <f t="shared" ref="X144" si="433">W144/J143*100</f>
        <v>#DIV/0!</v>
      </c>
      <c r="Y144" s="473"/>
      <c r="Z144" s="474"/>
      <c r="AA144" s="74"/>
      <c r="AB144" s="74"/>
    </row>
    <row r="145" spans="1:28" s="75" customFormat="1" ht="35.450000000000003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434">+C145+D145</f>
        <v>0</v>
      </c>
      <c r="F145" s="63"/>
      <c r="G145" s="64"/>
      <c r="H145" s="64"/>
      <c r="I145" s="65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470" t="e">
        <f t="shared" si="419"/>
        <v>#DIV/0!</v>
      </c>
      <c r="N145" s="471"/>
      <c r="O145" s="67">
        <f>G145+F145+0</f>
        <v>0</v>
      </c>
      <c r="P145" s="68" t="e">
        <f t="shared" ref="P145" si="435">O145/J145*100</f>
        <v>#DIV/0!</v>
      </c>
      <c r="Q145" s="470" t="e">
        <f t="shared" si="421"/>
        <v>#DIV/0!</v>
      </c>
      <c r="R145" s="471"/>
      <c r="S145" s="67">
        <f>H145+F145+G145+0</f>
        <v>0</v>
      </c>
      <c r="T145" s="68" t="e">
        <f t="shared" ref="T145" si="436">S145/J145*100</f>
        <v>#DIV/0!</v>
      </c>
      <c r="U145" s="470" t="e">
        <f t="shared" si="423"/>
        <v>#DIV/0!</v>
      </c>
      <c r="V145" s="496"/>
      <c r="W145" s="70">
        <f>H145+F145+G145+I145+0</f>
        <v>0</v>
      </c>
      <c r="X145" s="68" t="e">
        <f>W145/J145*100</f>
        <v>#DIV/0!</v>
      </c>
      <c r="Y145" s="470" t="e">
        <f t="shared" si="424"/>
        <v>#DIV/0!</v>
      </c>
      <c r="Z145" s="471"/>
      <c r="AA145" s="74"/>
      <c r="AB145" s="74"/>
    </row>
    <row r="146" spans="1:28" s="75" customFormat="1" ht="35.450000000000003" customHeight="1" x14ac:dyDescent="0.2">
      <c r="A146" s="52"/>
      <c r="B146" s="62" t="s">
        <v>32</v>
      </c>
      <c r="C146" s="35"/>
      <c r="D146" s="36"/>
      <c r="E146" s="37"/>
      <c r="F146" s="38"/>
      <c r="G146" s="36"/>
      <c r="H146" s="36"/>
      <c r="I146" s="39"/>
      <c r="J146" s="40"/>
      <c r="K146" s="16"/>
      <c r="L146" s="17" t="e">
        <f>K146/J145*100</f>
        <v>#DIV/0!</v>
      </c>
      <c r="M146" s="470"/>
      <c r="N146" s="471"/>
      <c r="O146" s="16"/>
      <c r="P146" s="17" t="e">
        <f>O146/J145*100</f>
        <v>#DIV/0!</v>
      </c>
      <c r="Q146" s="470"/>
      <c r="R146" s="471"/>
      <c r="S146" s="16"/>
      <c r="T146" s="17" t="e">
        <f>S146/J145*100</f>
        <v>#DIV/0!</v>
      </c>
      <c r="U146" s="470"/>
      <c r="V146" s="496"/>
      <c r="W146" s="19"/>
      <c r="X146" s="17" t="e">
        <f>W146/J145*100</f>
        <v>#DIV/0!</v>
      </c>
      <c r="Y146" s="470"/>
      <c r="Z146" s="471"/>
      <c r="AA146" s="74"/>
      <c r="AB146" s="74"/>
    </row>
    <row r="147" spans="1:28" s="75" customFormat="1" ht="35.450000000000003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437">+C147+D147</f>
        <v>0</v>
      </c>
      <c r="F147" s="63"/>
      <c r="G147" s="64"/>
      <c r="H147" s="64"/>
      <c r="I147" s="65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470" t="e">
        <f t="shared" si="419"/>
        <v>#DIV/0!</v>
      </c>
      <c r="N147" s="471"/>
      <c r="O147" s="67">
        <f>G147+F147+0</f>
        <v>0</v>
      </c>
      <c r="P147" s="68" t="e">
        <f t="shared" ref="P147" si="438">O147/J147*100</f>
        <v>#DIV/0!</v>
      </c>
      <c r="Q147" s="470" t="e">
        <f t="shared" si="421"/>
        <v>#DIV/0!</v>
      </c>
      <c r="R147" s="471"/>
      <c r="S147" s="67">
        <f>H147+F147+G147+0</f>
        <v>0</v>
      </c>
      <c r="T147" s="68" t="e">
        <f t="shared" ref="T147" si="439">S147/J147*100</f>
        <v>#DIV/0!</v>
      </c>
      <c r="U147" s="470" t="e">
        <f t="shared" si="423"/>
        <v>#DIV/0!</v>
      </c>
      <c r="V147" s="496"/>
      <c r="W147" s="70">
        <f>H147+F147+G147+I147+0</f>
        <v>0</v>
      </c>
      <c r="X147" s="68" t="e">
        <f>W147/J147*100</f>
        <v>#DIV/0!</v>
      </c>
      <c r="Y147" s="470" t="e">
        <f t="shared" si="424"/>
        <v>#DIV/0!</v>
      </c>
      <c r="Z147" s="471"/>
      <c r="AA147" s="74"/>
      <c r="AB147" s="74"/>
    </row>
    <row r="148" spans="1:28" s="75" customFormat="1" ht="35.450000000000003" customHeight="1" x14ac:dyDescent="0.2">
      <c r="A148" s="52"/>
      <c r="B148" s="62" t="s">
        <v>32</v>
      </c>
      <c r="C148" s="35"/>
      <c r="D148" s="36"/>
      <c r="E148" s="37"/>
      <c r="F148" s="38"/>
      <c r="G148" s="36"/>
      <c r="H148" s="36"/>
      <c r="I148" s="39"/>
      <c r="J148" s="40"/>
      <c r="K148" s="16"/>
      <c r="L148" s="17" t="e">
        <f>K148/J147*100</f>
        <v>#DIV/0!</v>
      </c>
      <c r="M148" s="470"/>
      <c r="N148" s="471"/>
      <c r="O148" s="16"/>
      <c r="P148" s="17" t="e">
        <f>O148/J147*100</f>
        <v>#DIV/0!</v>
      </c>
      <c r="Q148" s="470"/>
      <c r="R148" s="471"/>
      <c r="S148" s="16"/>
      <c r="T148" s="17" t="e">
        <f>S148/J147*100</f>
        <v>#DIV/0!</v>
      </c>
      <c r="U148" s="470"/>
      <c r="V148" s="496"/>
      <c r="W148" s="19"/>
      <c r="X148" s="17" t="e">
        <f>W148/J147*100</f>
        <v>#DIV/0!</v>
      </c>
      <c r="Y148" s="470"/>
      <c r="Z148" s="471"/>
      <c r="AA148" s="74"/>
      <c r="AB148" s="74"/>
    </row>
    <row r="149" spans="1:28" s="75" customFormat="1" ht="35.450000000000003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440">+C149+D149</f>
        <v>0</v>
      </c>
      <c r="F149" s="63"/>
      <c r="G149" s="64"/>
      <c r="H149" s="64"/>
      <c r="I149" s="65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470" t="e">
        <f t="shared" si="419"/>
        <v>#DIV/0!</v>
      </c>
      <c r="N149" s="471"/>
      <c r="O149" s="67">
        <f>G149+F149+0</f>
        <v>0</v>
      </c>
      <c r="P149" s="68" t="e">
        <f t="shared" ref="P149" si="441">O149/J149*100</f>
        <v>#DIV/0!</v>
      </c>
      <c r="Q149" s="470" t="e">
        <f t="shared" si="421"/>
        <v>#DIV/0!</v>
      </c>
      <c r="R149" s="471"/>
      <c r="S149" s="67">
        <f>H149+F149+G149+0</f>
        <v>0</v>
      </c>
      <c r="T149" s="68" t="e">
        <f t="shared" ref="T149" si="442">S149/J149*100</f>
        <v>#DIV/0!</v>
      </c>
      <c r="U149" s="470" t="e">
        <f t="shared" si="423"/>
        <v>#DIV/0!</v>
      </c>
      <c r="V149" s="496"/>
      <c r="W149" s="70">
        <f>H149+F149+G149+I149+0</f>
        <v>0</v>
      </c>
      <c r="X149" s="68" t="e">
        <f>W149/J149*100</f>
        <v>#DIV/0!</v>
      </c>
      <c r="Y149" s="470" t="e">
        <f t="shared" si="424"/>
        <v>#DIV/0!</v>
      </c>
      <c r="Z149" s="471"/>
      <c r="AA149" s="74"/>
      <c r="AB149" s="74"/>
    </row>
    <row r="150" spans="1:28" s="75" customFormat="1" ht="35.450000000000003" customHeight="1" x14ac:dyDescent="0.2">
      <c r="A150" s="33"/>
      <c r="B150" s="62" t="s">
        <v>32</v>
      </c>
      <c r="C150" s="35"/>
      <c r="D150" s="36"/>
      <c r="E150" s="37"/>
      <c r="F150" s="38"/>
      <c r="G150" s="36"/>
      <c r="H150" s="36"/>
      <c r="I150" s="37"/>
      <c r="J150" s="40"/>
      <c r="K150" s="16"/>
      <c r="L150" s="17" t="e">
        <f>K150/J149*100</f>
        <v>#DIV/0!</v>
      </c>
      <c r="M150" s="470"/>
      <c r="N150" s="471"/>
      <c r="O150" s="16"/>
      <c r="P150" s="17" t="e">
        <f>O150/J149*100</f>
        <v>#DIV/0!</v>
      </c>
      <c r="Q150" s="470"/>
      <c r="R150" s="471"/>
      <c r="S150" s="16"/>
      <c r="T150" s="17" t="e">
        <f>S150/J149*100</f>
        <v>#DIV/0!</v>
      </c>
      <c r="U150" s="470"/>
      <c r="V150" s="496"/>
      <c r="W150" s="19"/>
      <c r="X150" s="17" t="e">
        <f>W150/J149*100</f>
        <v>#DIV/0!</v>
      </c>
      <c r="Y150" s="470"/>
      <c r="Z150" s="471"/>
      <c r="AA150" s="74"/>
      <c r="AB150" s="74"/>
    </row>
    <row r="151" spans="1:28" s="75" customFormat="1" ht="35.450000000000003" customHeight="1" x14ac:dyDescent="0.2">
      <c r="A151" s="22" t="s">
        <v>44</v>
      </c>
      <c r="B151" s="61" t="s">
        <v>29</v>
      </c>
      <c r="C151" s="63">
        <v>64700</v>
      </c>
      <c r="D151" s="64"/>
      <c r="E151" s="65">
        <f t="shared" ref="E151" si="443">+C151+D151</f>
        <v>64700</v>
      </c>
      <c r="F151" s="63"/>
      <c r="G151" s="64"/>
      <c r="H151" s="64"/>
      <c r="I151" s="65"/>
      <c r="J151" s="66">
        <f>+E151+I151+F151+G151+H151</f>
        <v>64700</v>
      </c>
      <c r="K151" s="67">
        <f>F151+20000</f>
        <v>20000</v>
      </c>
      <c r="L151" s="68">
        <f>K151/J151*100</f>
        <v>30.911901081916536</v>
      </c>
      <c r="M151" s="470">
        <f t="shared" ref="M151" si="444">L152-L151</f>
        <v>-1.9428129829984542</v>
      </c>
      <c r="N151" s="471"/>
      <c r="O151" s="67">
        <f>G151+F151+K151+0</f>
        <v>20000</v>
      </c>
      <c r="P151" s="247">
        <f t="shared" ref="P151" si="445">O151/J151*100</f>
        <v>30.911901081916536</v>
      </c>
      <c r="Q151" s="470">
        <f t="shared" ref="Q151" si="446">P152-P151</f>
        <v>25.955177743431225</v>
      </c>
      <c r="R151" s="471"/>
      <c r="S151" s="67">
        <f>H151+F151+G151++O151+0</f>
        <v>20000</v>
      </c>
      <c r="T151" s="247">
        <f t="shared" ref="T151" si="447">S151/J151*100</f>
        <v>30.911901081916536</v>
      </c>
      <c r="U151" s="470">
        <f t="shared" ref="U151" si="448">T152-T151</f>
        <v>38.08809891808346</v>
      </c>
      <c r="V151" s="492" t="s">
        <v>381</v>
      </c>
      <c r="W151" s="70">
        <f>H151+F151+G151+I151+S151+44700</f>
        <v>64700</v>
      </c>
      <c r="X151" s="247">
        <f>W151/J151*100</f>
        <v>100</v>
      </c>
      <c r="Y151" s="470">
        <f t="shared" ref="Y151" si="449">X152-X151</f>
        <v>-0.31993817619783727</v>
      </c>
      <c r="Z151" s="494" t="s">
        <v>404</v>
      </c>
      <c r="AA151" s="74"/>
      <c r="AB151" s="74"/>
    </row>
    <row r="152" spans="1:28" s="75" customFormat="1" ht="26.25" customHeight="1" thickBot="1" x14ac:dyDescent="0.6">
      <c r="A152" s="265"/>
      <c r="B152" s="364" t="s">
        <v>32</v>
      </c>
      <c r="C152" s="365"/>
      <c r="D152" s="366"/>
      <c r="E152" s="367"/>
      <c r="F152" s="368"/>
      <c r="G152" s="366"/>
      <c r="H152" s="366"/>
      <c r="I152" s="367"/>
      <c r="J152" s="369"/>
      <c r="K152" s="370">
        <v>18743</v>
      </c>
      <c r="L152" s="371">
        <f>K152/J151*100</f>
        <v>28.969088098918082</v>
      </c>
      <c r="M152" s="490"/>
      <c r="N152" s="491"/>
      <c r="O152" s="370">
        <v>36793</v>
      </c>
      <c r="P152" s="389">
        <f>O152/J151*100</f>
        <v>56.867078825347761</v>
      </c>
      <c r="Q152" s="490"/>
      <c r="R152" s="491"/>
      <c r="S152" s="272">
        <v>44643</v>
      </c>
      <c r="T152" s="274">
        <f>S152/J151*100</f>
        <v>69</v>
      </c>
      <c r="U152" s="490"/>
      <c r="V152" s="493"/>
      <c r="W152" s="275">
        <v>64493</v>
      </c>
      <c r="X152" s="426">
        <f>W152/J151*100</f>
        <v>99.680061823802163</v>
      </c>
      <c r="Y152" s="490"/>
      <c r="Z152" s="495"/>
      <c r="AA152" s="74"/>
      <c r="AB152" s="74"/>
    </row>
    <row r="153" spans="1:28" s="251" customFormat="1" ht="21.75" hidden="1" customHeight="1" x14ac:dyDescent="0.2">
      <c r="A153" s="489" t="s">
        <v>45</v>
      </c>
      <c r="B153" s="258" t="s">
        <v>29</v>
      </c>
      <c r="C153" s="259">
        <f t="shared" ref="C153:K154" si="450">SUM(C155,C161,C171,C177,C179)</f>
        <v>0</v>
      </c>
      <c r="D153" s="260">
        <f t="shared" si="450"/>
        <v>0</v>
      </c>
      <c r="E153" s="261">
        <f t="shared" si="450"/>
        <v>0</v>
      </c>
      <c r="F153" s="262">
        <f t="shared" si="450"/>
        <v>0</v>
      </c>
      <c r="G153" s="260">
        <f t="shared" si="450"/>
        <v>0</v>
      </c>
      <c r="H153" s="260">
        <f t="shared" si="450"/>
        <v>0</v>
      </c>
      <c r="I153" s="263">
        <f t="shared" si="450"/>
        <v>0</v>
      </c>
      <c r="J153" s="264">
        <f t="shared" si="450"/>
        <v>0</v>
      </c>
      <c r="K153" s="259">
        <f t="shared" si="450"/>
        <v>0</v>
      </c>
      <c r="L153" s="260" t="e">
        <f>K153/J153*100</f>
        <v>#DIV/0!</v>
      </c>
      <c r="M153" s="487" t="e">
        <f t="shared" si="419"/>
        <v>#DIV/0!</v>
      </c>
      <c r="N153" s="488"/>
      <c r="O153" s="259">
        <f>SUM(O155,O161,O171,O177,O179)</f>
        <v>0</v>
      </c>
      <c r="P153" s="260" t="e">
        <f t="shared" ref="P153" si="451">O153/J153*100</f>
        <v>#DIV/0!</v>
      </c>
      <c r="Q153" s="487" t="e">
        <f t="shared" si="421"/>
        <v>#DIV/0!</v>
      </c>
      <c r="R153" s="488"/>
      <c r="S153" s="262">
        <f>SUM(S155,S161,S171,S177,S179)</f>
        <v>0</v>
      </c>
      <c r="T153" s="260" t="e">
        <f t="shared" ref="T153" si="452">S153/J153*100</f>
        <v>#DIV/0!</v>
      </c>
      <c r="U153" s="487" t="e">
        <f t="shared" si="423"/>
        <v>#DIV/0!</v>
      </c>
      <c r="V153" s="486"/>
      <c r="W153" s="259">
        <f>SUM(W155,W161,W171,W177,W179)</f>
        <v>0</v>
      </c>
      <c r="X153" s="260" t="e">
        <f t="shared" ref="X153" si="453">W153/J153*100</f>
        <v>#DIV/0!</v>
      </c>
      <c r="Y153" s="487" t="e">
        <f t="shared" si="424"/>
        <v>#DIV/0!</v>
      </c>
      <c r="Z153" s="488"/>
      <c r="AA153" s="250"/>
      <c r="AB153" s="250"/>
    </row>
    <row r="154" spans="1:28" s="251" customFormat="1" ht="21.75" hidden="1" customHeight="1" x14ac:dyDescent="0.2">
      <c r="A154" s="481"/>
      <c r="B154" s="54" t="s">
        <v>30</v>
      </c>
      <c r="C154" s="16"/>
      <c r="D154" s="17"/>
      <c r="E154" s="18"/>
      <c r="F154" s="19"/>
      <c r="G154" s="17"/>
      <c r="H154" s="17"/>
      <c r="I154" s="20"/>
      <c r="J154" s="21"/>
      <c r="K154" s="55">
        <f t="shared" si="450"/>
        <v>0</v>
      </c>
      <c r="L154" s="56" t="e">
        <f t="shared" ref="L154" si="454">K154/J153*100</f>
        <v>#DIV/0!</v>
      </c>
      <c r="M154" s="483"/>
      <c r="N154" s="477"/>
      <c r="O154" s="55">
        <f>SUM(O156,O162,O172,O178,O180)</f>
        <v>0</v>
      </c>
      <c r="P154" s="56" t="e">
        <f t="shared" ref="P154" si="455">O154/J153*100</f>
        <v>#DIV/0!</v>
      </c>
      <c r="Q154" s="483"/>
      <c r="R154" s="477"/>
      <c r="S154" s="58">
        <f>SUM(S156,S162,S172,S178,S180)</f>
        <v>0</v>
      </c>
      <c r="T154" s="56" t="e">
        <f t="shared" ref="T154" si="456">S154/J153*100</f>
        <v>#DIV/0!</v>
      </c>
      <c r="U154" s="483"/>
      <c r="V154" s="485"/>
      <c r="W154" s="55">
        <f>SUM(W156,W162,W172,W178,W180)</f>
        <v>0</v>
      </c>
      <c r="X154" s="56" t="e">
        <f t="shared" ref="X154" si="457">W154/J153*100</f>
        <v>#DIV/0!</v>
      </c>
      <c r="Y154" s="483"/>
      <c r="Z154" s="477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27">
        <f>SUM(F157,F159)</f>
        <v>0</v>
      </c>
      <c r="G155" s="25">
        <f>SUM(G157,G159)</f>
        <v>0</v>
      </c>
      <c r="H155" s="25">
        <f t="shared" ref="H155:I155" si="458">SUM(H157,H159)</f>
        <v>0</v>
      </c>
      <c r="I155" s="28">
        <f t="shared" si="458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59">K155/J155*100</f>
        <v>#DIV/0!</v>
      </c>
      <c r="M155" s="478" t="e">
        <f t="shared" si="419"/>
        <v>#DIV/0!</v>
      </c>
      <c r="N155" s="474"/>
      <c r="O155" s="30">
        <f>SUM(O157,O159)</f>
        <v>0</v>
      </c>
      <c r="P155" s="31" t="e">
        <f t="shared" ref="P155" si="460">O155/J155*100</f>
        <v>#DIV/0!</v>
      </c>
      <c r="Q155" s="478" t="e">
        <f t="shared" si="421"/>
        <v>#DIV/0!</v>
      </c>
      <c r="R155" s="474"/>
      <c r="S155" s="32">
        <f>SUM(S157,S159)</f>
        <v>0</v>
      </c>
      <c r="T155" s="31" t="e">
        <f t="shared" ref="T155" si="461">S155/J155*100</f>
        <v>#DIV/0!</v>
      </c>
      <c r="U155" s="478" t="e">
        <f t="shared" si="423"/>
        <v>#DIV/0!</v>
      </c>
      <c r="V155" s="475"/>
      <c r="W155" s="30">
        <f>SUM(W157,W159)</f>
        <v>0</v>
      </c>
      <c r="X155" s="31" t="e">
        <f t="shared" ref="X155" si="462">W155/J155*100</f>
        <v>#DIV/0!</v>
      </c>
      <c r="Y155" s="478" t="e">
        <f t="shared" si="424"/>
        <v>#DIV/0!</v>
      </c>
      <c r="Z155" s="474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38"/>
      <c r="G156" s="36"/>
      <c r="H156" s="36"/>
      <c r="I156" s="37"/>
      <c r="J156" s="40"/>
      <c r="K156" s="30">
        <f>SUM(K158,K160)</f>
        <v>0</v>
      </c>
      <c r="L156" s="31" t="e">
        <f>K156/J155*100</f>
        <v>#DIV/0!</v>
      </c>
      <c r="M156" s="479"/>
      <c r="N156" s="474"/>
      <c r="O156" s="30">
        <f>SUM(O158,O160)</f>
        <v>0</v>
      </c>
      <c r="P156" s="31" t="e">
        <f t="shared" ref="P156" si="463">O156/J155*100</f>
        <v>#DIV/0!</v>
      </c>
      <c r="Q156" s="479"/>
      <c r="R156" s="474"/>
      <c r="S156" s="32">
        <f>SUM(S158,S160)</f>
        <v>0</v>
      </c>
      <c r="T156" s="31" t="e">
        <f t="shared" ref="T156" si="464">S156/J155*100</f>
        <v>#DIV/0!</v>
      </c>
      <c r="U156" s="479"/>
      <c r="V156" s="475"/>
      <c r="W156" s="30">
        <f>SUM(W158,W160)</f>
        <v>0</v>
      </c>
      <c r="X156" s="31" t="e">
        <f t="shared" ref="X156" si="465">W156/J155*100</f>
        <v>#DIV/0!</v>
      </c>
      <c r="Y156" s="479"/>
      <c r="Z156" s="474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66">+C157+D157</f>
        <v>0</v>
      </c>
      <c r="F157" s="63"/>
      <c r="G157" s="64"/>
      <c r="H157" s="64"/>
      <c r="I157" s="65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470" t="e">
        <f t="shared" si="419"/>
        <v>#DIV/0!</v>
      </c>
      <c r="N157" s="471"/>
      <c r="O157" s="67">
        <f>G157+F157+0</f>
        <v>0</v>
      </c>
      <c r="P157" s="69" t="e">
        <f t="shared" ref="P157" si="467">O157/J157*100</f>
        <v>#DIV/0!</v>
      </c>
      <c r="Q157" s="470" t="e">
        <f t="shared" si="421"/>
        <v>#DIV/0!</v>
      </c>
      <c r="R157" s="471"/>
      <c r="S157" s="70">
        <f>H157+F157+G157+0</f>
        <v>0</v>
      </c>
      <c r="T157" s="69" t="e">
        <f t="shared" ref="T157" si="468">S157/J157*100</f>
        <v>#DIV/0!</v>
      </c>
      <c r="U157" s="470" t="e">
        <f t="shared" si="423"/>
        <v>#DIV/0!</v>
      </c>
      <c r="V157" s="472"/>
      <c r="W157" s="67">
        <f>H157+F157+G157+I157+0</f>
        <v>0</v>
      </c>
      <c r="X157" s="69" t="e">
        <f>W157/J157*100</f>
        <v>#DIV/0!</v>
      </c>
      <c r="Y157" s="470" t="e">
        <f t="shared" si="424"/>
        <v>#DIV/0!</v>
      </c>
      <c r="Z157" s="471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38"/>
      <c r="G158" s="36"/>
      <c r="H158" s="36"/>
      <c r="I158" s="39"/>
      <c r="J158" s="40"/>
      <c r="K158" s="16"/>
      <c r="L158" s="17" t="e">
        <f>K158/J157*100</f>
        <v>#DIV/0!</v>
      </c>
      <c r="M158" s="470"/>
      <c r="N158" s="471"/>
      <c r="O158" s="16"/>
      <c r="P158" s="73" t="e">
        <f>O158/J157*100</f>
        <v>#DIV/0!</v>
      </c>
      <c r="Q158" s="470"/>
      <c r="R158" s="471"/>
      <c r="S158" s="19"/>
      <c r="T158" s="73" t="e">
        <f>S158/J157*100</f>
        <v>#DIV/0!</v>
      </c>
      <c r="U158" s="470"/>
      <c r="V158" s="472"/>
      <c r="W158" s="16"/>
      <c r="X158" s="73" t="e">
        <f>W158/J157*100</f>
        <v>#DIV/0!</v>
      </c>
      <c r="Y158" s="470"/>
      <c r="Z158" s="471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69">+C159+D159</f>
        <v>0</v>
      </c>
      <c r="F159" s="63"/>
      <c r="G159" s="64"/>
      <c r="H159" s="64"/>
      <c r="I159" s="65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470" t="e">
        <f t="shared" si="419"/>
        <v>#DIV/0!</v>
      </c>
      <c r="N159" s="471"/>
      <c r="O159" s="67">
        <f>G159+F159+0</f>
        <v>0</v>
      </c>
      <c r="P159" s="69" t="e">
        <f t="shared" ref="P159" si="470">O159/J159*100</f>
        <v>#DIV/0!</v>
      </c>
      <c r="Q159" s="470" t="e">
        <f t="shared" si="421"/>
        <v>#DIV/0!</v>
      </c>
      <c r="R159" s="471"/>
      <c r="S159" s="70">
        <f>H159+F159+G159+0</f>
        <v>0</v>
      </c>
      <c r="T159" s="69" t="e">
        <f t="shared" ref="T159" si="471">S159/J159*100</f>
        <v>#DIV/0!</v>
      </c>
      <c r="U159" s="470" t="e">
        <f t="shared" si="423"/>
        <v>#DIV/0!</v>
      </c>
      <c r="V159" s="472"/>
      <c r="W159" s="67">
        <f>H159+F159+G159+I159+0</f>
        <v>0</v>
      </c>
      <c r="X159" s="69" t="e">
        <f>W159/J159*100</f>
        <v>#DIV/0!</v>
      </c>
      <c r="Y159" s="470" t="e">
        <f t="shared" si="424"/>
        <v>#DIV/0!</v>
      </c>
      <c r="Z159" s="471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38"/>
      <c r="G160" s="36"/>
      <c r="H160" s="36"/>
      <c r="I160" s="39"/>
      <c r="J160" s="40"/>
      <c r="K160" s="16"/>
      <c r="L160" s="17" t="e">
        <f>K160/J159*100</f>
        <v>#DIV/0!</v>
      </c>
      <c r="M160" s="470"/>
      <c r="N160" s="471"/>
      <c r="O160" s="16"/>
      <c r="P160" s="73" t="e">
        <f>O160/J159*100</f>
        <v>#DIV/0!</v>
      </c>
      <c r="Q160" s="470"/>
      <c r="R160" s="471"/>
      <c r="S160" s="19"/>
      <c r="T160" s="73" t="e">
        <f>S160/J159*100</f>
        <v>#DIV/0!</v>
      </c>
      <c r="U160" s="470"/>
      <c r="V160" s="472"/>
      <c r="W160" s="16"/>
      <c r="X160" s="73" t="e">
        <f>W160/J159*100</f>
        <v>#DIV/0!</v>
      </c>
      <c r="Y160" s="470"/>
      <c r="Z160" s="471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27">
        <f>SUM(F163,F165,F167,F169)</f>
        <v>0</v>
      </c>
      <c r="G161" s="25">
        <f t="shared" ref="G161:I161" si="472">SUM(G163,G165,G167,G169)</f>
        <v>0</v>
      </c>
      <c r="H161" s="25">
        <f t="shared" si="472"/>
        <v>0</v>
      </c>
      <c r="I161" s="28">
        <f t="shared" si="472"/>
        <v>0</v>
      </c>
      <c r="J161" s="29">
        <f t="shared" ref="J161" si="473">+E161+I161+F161+G161+H161</f>
        <v>0</v>
      </c>
      <c r="K161" s="30">
        <f>SUM(K163,K165,K167,K169)</f>
        <v>0</v>
      </c>
      <c r="L161" s="31" t="e">
        <f t="shared" ref="L161" si="474">K161/J161*100</f>
        <v>#DIV/0!</v>
      </c>
      <c r="M161" s="473" t="e">
        <f t="shared" si="419"/>
        <v>#DIV/0!</v>
      </c>
      <c r="N161" s="474"/>
      <c r="O161" s="30">
        <f>SUM(O163,O165,O167,O169)</f>
        <v>0</v>
      </c>
      <c r="P161" s="31" t="e">
        <f t="shared" ref="P161" si="475">O161/J161*100</f>
        <v>#DIV/0!</v>
      </c>
      <c r="Q161" s="473" t="e">
        <f t="shared" si="421"/>
        <v>#DIV/0!</v>
      </c>
      <c r="R161" s="474"/>
      <c r="S161" s="32">
        <f>SUM(S163,S165,S167,S169)</f>
        <v>0</v>
      </c>
      <c r="T161" s="31" t="e">
        <f t="shared" ref="T161" si="476">S161/J161*100</f>
        <v>#DIV/0!</v>
      </c>
      <c r="U161" s="473" t="e">
        <f t="shared" si="423"/>
        <v>#DIV/0!</v>
      </c>
      <c r="V161" s="475"/>
      <c r="W161" s="30">
        <f>SUM(W163,W165,W167,W169)</f>
        <v>0</v>
      </c>
      <c r="X161" s="31" t="e">
        <f t="shared" ref="X161" si="477">W161/J161*100</f>
        <v>#DIV/0!</v>
      </c>
      <c r="Y161" s="473" t="e">
        <f t="shared" si="424"/>
        <v>#DIV/0!</v>
      </c>
      <c r="Z161" s="474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38"/>
      <c r="G162" s="36"/>
      <c r="H162" s="36"/>
      <c r="I162" s="37"/>
      <c r="J162" s="40"/>
      <c r="K162" s="30">
        <f>SUM(K164,K166,K168,K170)</f>
        <v>0</v>
      </c>
      <c r="L162" s="31" t="e">
        <f t="shared" ref="L162" si="478">K162/J161*100</f>
        <v>#DIV/0!</v>
      </c>
      <c r="M162" s="473"/>
      <c r="N162" s="474"/>
      <c r="O162" s="30">
        <f>SUM(O164,O166,O168,O170)</f>
        <v>0</v>
      </c>
      <c r="P162" s="31" t="e">
        <f t="shared" ref="P162" si="479">O162/J161*100</f>
        <v>#DIV/0!</v>
      </c>
      <c r="Q162" s="473"/>
      <c r="R162" s="474"/>
      <c r="S162" s="32">
        <f>SUM(S164,S166,S168,S170)</f>
        <v>0</v>
      </c>
      <c r="T162" s="31" t="e">
        <f t="shared" ref="T162" si="480">S162/J161*100</f>
        <v>#DIV/0!</v>
      </c>
      <c r="U162" s="473"/>
      <c r="V162" s="475"/>
      <c r="W162" s="30">
        <f>SUM(W164,W166,W168,W170)</f>
        <v>0</v>
      </c>
      <c r="X162" s="31" t="e">
        <f t="shared" ref="X162" si="481">W162/J161*100</f>
        <v>#DIV/0!</v>
      </c>
      <c r="Y162" s="473"/>
      <c r="Z162" s="474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82">+C163+D163</f>
        <v>0</v>
      </c>
      <c r="F163" s="63"/>
      <c r="G163" s="64"/>
      <c r="H163" s="64"/>
      <c r="I163" s="65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470" t="e">
        <f t="shared" si="419"/>
        <v>#DIV/0!</v>
      </c>
      <c r="N163" s="471"/>
      <c r="O163" s="67">
        <f>G163+F163+0</f>
        <v>0</v>
      </c>
      <c r="P163" s="68" t="e">
        <f t="shared" ref="P163" si="483">O163/J163*100</f>
        <v>#DIV/0!</v>
      </c>
      <c r="Q163" s="470" t="e">
        <f t="shared" si="421"/>
        <v>#DIV/0!</v>
      </c>
      <c r="R163" s="471"/>
      <c r="S163" s="70">
        <f>H163+F163+G163+0</f>
        <v>0</v>
      </c>
      <c r="T163" s="68" t="e">
        <f t="shared" ref="T163" si="484">S163/J163*100</f>
        <v>#DIV/0!</v>
      </c>
      <c r="U163" s="470" t="e">
        <f t="shared" si="423"/>
        <v>#DIV/0!</v>
      </c>
      <c r="V163" s="472"/>
      <c r="W163" s="67">
        <f>H163+F163+G163+I163+0</f>
        <v>0</v>
      </c>
      <c r="X163" s="68" t="e">
        <f>W163/J163*100</f>
        <v>#DIV/0!</v>
      </c>
      <c r="Y163" s="470" t="e">
        <f t="shared" si="424"/>
        <v>#DIV/0!</v>
      </c>
      <c r="Z163" s="471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38"/>
      <c r="G164" s="36"/>
      <c r="H164" s="36"/>
      <c r="I164" s="39"/>
      <c r="J164" s="40"/>
      <c r="K164" s="16"/>
      <c r="L164" s="17" t="e">
        <f>K164/J163*100</f>
        <v>#DIV/0!</v>
      </c>
      <c r="M164" s="470"/>
      <c r="N164" s="471"/>
      <c r="O164" s="16"/>
      <c r="P164" s="17" t="e">
        <f>O164/J163*100</f>
        <v>#DIV/0!</v>
      </c>
      <c r="Q164" s="470"/>
      <c r="R164" s="471"/>
      <c r="S164" s="19"/>
      <c r="T164" s="17" t="e">
        <f>S164/J163*100</f>
        <v>#DIV/0!</v>
      </c>
      <c r="U164" s="470"/>
      <c r="V164" s="472"/>
      <c r="W164" s="16"/>
      <c r="X164" s="17" t="e">
        <f>W164/J163*100</f>
        <v>#DIV/0!</v>
      </c>
      <c r="Y164" s="470"/>
      <c r="Z164" s="471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85">+C165+D165</f>
        <v>0</v>
      </c>
      <c r="F165" s="63"/>
      <c r="G165" s="64"/>
      <c r="H165" s="64"/>
      <c r="I165" s="65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470" t="e">
        <f t="shared" si="419"/>
        <v>#DIV/0!</v>
      </c>
      <c r="N165" s="471"/>
      <c r="O165" s="67">
        <f>G165+F165+0</f>
        <v>0</v>
      </c>
      <c r="P165" s="68" t="e">
        <f t="shared" ref="P165" si="486">O165/J165*100</f>
        <v>#DIV/0!</v>
      </c>
      <c r="Q165" s="470" t="e">
        <f t="shared" si="421"/>
        <v>#DIV/0!</v>
      </c>
      <c r="R165" s="471"/>
      <c r="S165" s="70">
        <f>H165+F165+G165+0</f>
        <v>0</v>
      </c>
      <c r="T165" s="68" t="e">
        <f t="shared" ref="T165" si="487">S165/J165*100</f>
        <v>#DIV/0!</v>
      </c>
      <c r="U165" s="470" t="e">
        <f t="shared" si="423"/>
        <v>#DIV/0!</v>
      </c>
      <c r="V165" s="472"/>
      <c r="W165" s="67">
        <f>H165+F165+G165+I165+0</f>
        <v>0</v>
      </c>
      <c r="X165" s="68" t="e">
        <f>W165/J165*100</f>
        <v>#DIV/0!</v>
      </c>
      <c r="Y165" s="470" t="e">
        <f t="shared" si="424"/>
        <v>#DIV/0!</v>
      </c>
      <c r="Z165" s="471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38"/>
      <c r="G166" s="36"/>
      <c r="H166" s="36"/>
      <c r="I166" s="39"/>
      <c r="J166" s="40"/>
      <c r="K166" s="16"/>
      <c r="L166" s="17" t="e">
        <f>K166/J165*100</f>
        <v>#DIV/0!</v>
      </c>
      <c r="M166" s="470"/>
      <c r="N166" s="471"/>
      <c r="O166" s="16"/>
      <c r="P166" s="17" t="e">
        <f>O166/J165*100</f>
        <v>#DIV/0!</v>
      </c>
      <c r="Q166" s="470"/>
      <c r="R166" s="471"/>
      <c r="S166" s="19"/>
      <c r="T166" s="17" t="e">
        <f>S166/J165*100</f>
        <v>#DIV/0!</v>
      </c>
      <c r="U166" s="470"/>
      <c r="V166" s="472"/>
      <c r="W166" s="16"/>
      <c r="X166" s="17" t="e">
        <f>W166/J165*100</f>
        <v>#DIV/0!</v>
      </c>
      <c r="Y166" s="470"/>
      <c r="Z166" s="471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88">+C167+D167</f>
        <v>0</v>
      </c>
      <c r="F167" s="63"/>
      <c r="G167" s="64"/>
      <c r="H167" s="64"/>
      <c r="I167" s="65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470" t="e">
        <f t="shared" si="419"/>
        <v>#DIV/0!</v>
      </c>
      <c r="N167" s="471"/>
      <c r="O167" s="67">
        <f>G167+F167+0</f>
        <v>0</v>
      </c>
      <c r="P167" s="68" t="e">
        <f t="shared" ref="P167" si="489">O167/J167*100</f>
        <v>#DIV/0!</v>
      </c>
      <c r="Q167" s="470" t="e">
        <f t="shared" si="421"/>
        <v>#DIV/0!</v>
      </c>
      <c r="R167" s="471"/>
      <c r="S167" s="70">
        <f>H167+F167+G167+0</f>
        <v>0</v>
      </c>
      <c r="T167" s="68" t="e">
        <f t="shared" ref="T167" si="490">S167/J167*100</f>
        <v>#DIV/0!</v>
      </c>
      <c r="U167" s="470" t="e">
        <f t="shared" si="423"/>
        <v>#DIV/0!</v>
      </c>
      <c r="V167" s="472"/>
      <c r="W167" s="67">
        <f>H167+F167+G167+I167+0</f>
        <v>0</v>
      </c>
      <c r="X167" s="68" t="e">
        <f>W167/J167*100</f>
        <v>#DIV/0!</v>
      </c>
      <c r="Y167" s="470" t="e">
        <f t="shared" si="424"/>
        <v>#DIV/0!</v>
      </c>
      <c r="Z167" s="471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38"/>
      <c r="G168" s="36"/>
      <c r="H168" s="36"/>
      <c r="I168" s="39"/>
      <c r="J168" s="40"/>
      <c r="K168" s="16"/>
      <c r="L168" s="17" t="e">
        <f>K168/J167*100</f>
        <v>#DIV/0!</v>
      </c>
      <c r="M168" s="470"/>
      <c r="N168" s="471"/>
      <c r="O168" s="16"/>
      <c r="P168" s="17" t="e">
        <f>O168/J167*100</f>
        <v>#DIV/0!</v>
      </c>
      <c r="Q168" s="470"/>
      <c r="R168" s="471"/>
      <c r="S168" s="19"/>
      <c r="T168" s="17" t="e">
        <f>S168/J167*100</f>
        <v>#DIV/0!</v>
      </c>
      <c r="U168" s="470"/>
      <c r="V168" s="472"/>
      <c r="W168" s="16"/>
      <c r="X168" s="17" t="e">
        <f>W168/J167*100</f>
        <v>#DIV/0!</v>
      </c>
      <c r="Y168" s="470"/>
      <c r="Z168" s="471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91">+C169+D169</f>
        <v>0</v>
      </c>
      <c r="F169" s="63"/>
      <c r="G169" s="64"/>
      <c r="H169" s="64"/>
      <c r="I169" s="65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470" t="e">
        <f t="shared" si="419"/>
        <v>#DIV/0!</v>
      </c>
      <c r="N169" s="471"/>
      <c r="O169" s="67">
        <f>G169+F169+0</f>
        <v>0</v>
      </c>
      <c r="P169" s="68" t="e">
        <f t="shared" ref="P169" si="492">O169/J169*100</f>
        <v>#DIV/0!</v>
      </c>
      <c r="Q169" s="470" t="e">
        <f t="shared" si="421"/>
        <v>#DIV/0!</v>
      </c>
      <c r="R169" s="471"/>
      <c r="S169" s="70">
        <f>H169+F169+G169+0</f>
        <v>0</v>
      </c>
      <c r="T169" s="68" t="e">
        <f t="shared" ref="T169" si="493">S169/J169*100</f>
        <v>#DIV/0!</v>
      </c>
      <c r="U169" s="470" t="e">
        <f t="shared" si="423"/>
        <v>#DIV/0!</v>
      </c>
      <c r="V169" s="472"/>
      <c r="W169" s="67">
        <f>H169+F169+G169+I169+0</f>
        <v>0</v>
      </c>
      <c r="X169" s="68" t="e">
        <f>W169/J169*100</f>
        <v>#DIV/0!</v>
      </c>
      <c r="Y169" s="470" t="e">
        <f t="shared" si="424"/>
        <v>#DIV/0!</v>
      </c>
      <c r="Z169" s="471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38"/>
      <c r="G170" s="36"/>
      <c r="H170" s="36"/>
      <c r="I170" s="39"/>
      <c r="J170" s="40"/>
      <c r="K170" s="16"/>
      <c r="L170" s="17" t="e">
        <f>K170/J169*100</f>
        <v>#DIV/0!</v>
      </c>
      <c r="M170" s="470"/>
      <c r="N170" s="471"/>
      <c r="O170" s="16"/>
      <c r="P170" s="17" t="e">
        <f>O170/J169*100</f>
        <v>#DIV/0!</v>
      </c>
      <c r="Q170" s="470"/>
      <c r="R170" s="471"/>
      <c r="S170" s="19"/>
      <c r="T170" s="17" t="e">
        <f>S170/J169*100</f>
        <v>#DIV/0!</v>
      </c>
      <c r="U170" s="470"/>
      <c r="V170" s="472"/>
      <c r="W170" s="16"/>
      <c r="X170" s="17" t="e">
        <f>W170/J169*100</f>
        <v>#DIV/0!</v>
      </c>
      <c r="Y170" s="470"/>
      <c r="Z170" s="471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27">
        <f>SUM(F173,F175)</f>
        <v>0</v>
      </c>
      <c r="G171" s="25">
        <f t="shared" ref="G171:I171" si="494">SUM(G173,G175)</f>
        <v>0</v>
      </c>
      <c r="H171" s="25">
        <f t="shared" si="494"/>
        <v>0</v>
      </c>
      <c r="I171" s="28">
        <f t="shared" si="494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95">K171/J171*100</f>
        <v>#DIV/0!</v>
      </c>
      <c r="M171" s="473" t="e">
        <f t="shared" si="419"/>
        <v>#DIV/0!</v>
      </c>
      <c r="N171" s="474"/>
      <c r="O171" s="30">
        <f>SUM(O173,O175)</f>
        <v>0</v>
      </c>
      <c r="P171" s="31" t="e">
        <f t="shared" ref="P171" si="496">O171/J171*100</f>
        <v>#DIV/0!</v>
      </c>
      <c r="Q171" s="473" t="e">
        <f t="shared" si="421"/>
        <v>#DIV/0!</v>
      </c>
      <c r="R171" s="474"/>
      <c r="S171" s="32">
        <f>SUM(S173,S175)</f>
        <v>0</v>
      </c>
      <c r="T171" s="31" t="e">
        <f t="shared" ref="T171" si="497">S171/J171*100</f>
        <v>#DIV/0!</v>
      </c>
      <c r="U171" s="473" t="e">
        <f t="shared" si="423"/>
        <v>#DIV/0!</v>
      </c>
      <c r="V171" s="475"/>
      <c r="W171" s="30">
        <f>SUM(W173,W175)</f>
        <v>0</v>
      </c>
      <c r="X171" s="31" t="e">
        <f t="shared" ref="X171" si="498">W171/J171*100</f>
        <v>#DIV/0!</v>
      </c>
      <c r="Y171" s="473" t="e">
        <f t="shared" si="424"/>
        <v>#DIV/0!</v>
      </c>
      <c r="Z171" s="474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38"/>
      <c r="G172" s="36"/>
      <c r="H172" s="36"/>
      <c r="I172" s="37"/>
      <c r="J172" s="40"/>
      <c r="K172" s="30">
        <f>SUM(K174,K176)</f>
        <v>0</v>
      </c>
      <c r="L172" s="31" t="e">
        <f t="shared" ref="L172" si="499">K172/J171*100</f>
        <v>#DIV/0!</v>
      </c>
      <c r="M172" s="473"/>
      <c r="N172" s="474"/>
      <c r="O172" s="30">
        <f>SUM(O174,O176)</f>
        <v>0</v>
      </c>
      <c r="P172" s="31" t="e">
        <f t="shared" ref="P172" si="500">O172/J171*100</f>
        <v>#DIV/0!</v>
      </c>
      <c r="Q172" s="473"/>
      <c r="R172" s="474"/>
      <c r="S172" s="32">
        <f>SUM(S174,S176)</f>
        <v>0</v>
      </c>
      <c r="T172" s="31" t="e">
        <f t="shared" ref="T172" si="501">S172/J171*100</f>
        <v>#DIV/0!</v>
      </c>
      <c r="U172" s="473"/>
      <c r="V172" s="475"/>
      <c r="W172" s="30">
        <f>SUM(W174,W176)</f>
        <v>0</v>
      </c>
      <c r="X172" s="31" t="e">
        <f t="shared" ref="X172" si="502">W172/J171*100</f>
        <v>#DIV/0!</v>
      </c>
      <c r="Y172" s="473"/>
      <c r="Z172" s="474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503">+C173+D173</f>
        <v>0</v>
      </c>
      <c r="F173" s="63"/>
      <c r="G173" s="64"/>
      <c r="H173" s="64"/>
      <c r="I173" s="65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470" t="e">
        <f t="shared" si="419"/>
        <v>#DIV/0!</v>
      </c>
      <c r="N173" s="471"/>
      <c r="O173" s="67">
        <f>G173+F173+0</f>
        <v>0</v>
      </c>
      <c r="P173" s="68" t="e">
        <f t="shared" ref="P173" si="504">O173/J173*100</f>
        <v>#DIV/0!</v>
      </c>
      <c r="Q173" s="470" t="e">
        <f t="shared" si="421"/>
        <v>#DIV/0!</v>
      </c>
      <c r="R173" s="471"/>
      <c r="S173" s="70">
        <f>H173+F173+G173+0</f>
        <v>0</v>
      </c>
      <c r="T173" s="68" t="e">
        <f t="shared" ref="T173" si="505">S173/J173*100</f>
        <v>#DIV/0!</v>
      </c>
      <c r="U173" s="470" t="e">
        <f t="shared" si="423"/>
        <v>#DIV/0!</v>
      </c>
      <c r="V173" s="472"/>
      <c r="W173" s="67">
        <f>H173+F173+G173+I173+0</f>
        <v>0</v>
      </c>
      <c r="X173" s="68" t="e">
        <f>W173/J173*100</f>
        <v>#DIV/0!</v>
      </c>
      <c r="Y173" s="470" t="e">
        <f t="shared" si="424"/>
        <v>#DIV/0!</v>
      </c>
      <c r="Z173" s="471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38"/>
      <c r="G174" s="36"/>
      <c r="H174" s="36"/>
      <c r="I174" s="39"/>
      <c r="J174" s="40"/>
      <c r="K174" s="16"/>
      <c r="L174" s="17" t="e">
        <f>K174/J173*100</f>
        <v>#DIV/0!</v>
      </c>
      <c r="M174" s="470"/>
      <c r="N174" s="471"/>
      <c r="O174" s="16"/>
      <c r="P174" s="17" t="e">
        <f>O174/J173*100</f>
        <v>#DIV/0!</v>
      </c>
      <c r="Q174" s="470"/>
      <c r="R174" s="471"/>
      <c r="S174" s="19"/>
      <c r="T174" s="17" t="e">
        <f>S174/J173*100</f>
        <v>#DIV/0!</v>
      </c>
      <c r="U174" s="470"/>
      <c r="V174" s="472"/>
      <c r="W174" s="16"/>
      <c r="X174" s="17" t="e">
        <f>W174/J173*100</f>
        <v>#DIV/0!</v>
      </c>
      <c r="Y174" s="470"/>
      <c r="Z174" s="471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506">+C175+D175</f>
        <v>0</v>
      </c>
      <c r="F175" s="63"/>
      <c r="G175" s="64"/>
      <c r="H175" s="64"/>
      <c r="I175" s="65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470" t="e">
        <f t="shared" si="419"/>
        <v>#DIV/0!</v>
      </c>
      <c r="N175" s="471"/>
      <c r="O175" s="67">
        <f>G175+F175+0</f>
        <v>0</v>
      </c>
      <c r="P175" s="68" t="e">
        <f t="shared" ref="P175" si="507">O175/J175*100</f>
        <v>#DIV/0!</v>
      </c>
      <c r="Q175" s="470" t="e">
        <f t="shared" si="421"/>
        <v>#DIV/0!</v>
      </c>
      <c r="R175" s="471"/>
      <c r="S175" s="70">
        <f>H175+F175+G175+0</f>
        <v>0</v>
      </c>
      <c r="T175" s="68" t="e">
        <f t="shared" ref="T175" si="508">S175/J175*100</f>
        <v>#DIV/0!</v>
      </c>
      <c r="U175" s="470" t="e">
        <f t="shared" si="423"/>
        <v>#DIV/0!</v>
      </c>
      <c r="V175" s="472"/>
      <c r="W175" s="67">
        <f>H175+F175+G175+I175+0</f>
        <v>0</v>
      </c>
      <c r="X175" s="68" t="e">
        <f>W175/J175*100</f>
        <v>#DIV/0!</v>
      </c>
      <c r="Y175" s="470" t="e">
        <f t="shared" si="424"/>
        <v>#DIV/0!</v>
      </c>
      <c r="Z175" s="471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38"/>
      <c r="G176" s="36"/>
      <c r="H176" s="36"/>
      <c r="I176" s="39"/>
      <c r="J176" s="40"/>
      <c r="K176" s="16"/>
      <c r="L176" s="17" t="e">
        <f>K176/J175*100</f>
        <v>#DIV/0!</v>
      </c>
      <c r="M176" s="470"/>
      <c r="N176" s="471"/>
      <c r="O176" s="16"/>
      <c r="P176" s="17" t="e">
        <f>O176/J175*100</f>
        <v>#DIV/0!</v>
      </c>
      <c r="Q176" s="470"/>
      <c r="R176" s="471"/>
      <c r="S176" s="19"/>
      <c r="T176" s="17" t="e">
        <f>S176/J175*100</f>
        <v>#DIV/0!</v>
      </c>
      <c r="U176" s="470"/>
      <c r="V176" s="472"/>
      <c r="W176" s="16"/>
      <c r="X176" s="17" t="e">
        <f>W176/J175*100</f>
        <v>#DIV/0!</v>
      </c>
      <c r="Y176" s="470"/>
      <c r="Z176" s="471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509">+C177+D177</f>
        <v>0</v>
      </c>
      <c r="F177" s="63"/>
      <c r="G177" s="64"/>
      <c r="H177" s="64"/>
      <c r="I177" s="65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470" t="e">
        <f t="shared" si="419"/>
        <v>#DIV/0!</v>
      </c>
      <c r="N177" s="471"/>
      <c r="O177" s="67">
        <f>G177+F177+0</f>
        <v>0</v>
      </c>
      <c r="P177" s="68" t="e">
        <f t="shared" ref="P177" si="510">O177/J177*100</f>
        <v>#DIV/0!</v>
      </c>
      <c r="Q177" s="470" t="e">
        <f t="shared" si="421"/>
        <v>#DIV/0!</v>
      </c>
      <c r="R177" s="471"/>
      <c r="S177" s="70">
        <f>H177+F177+G177+0</f>
        <v>0</v>
      </c>
      <c r="T177" s="68" t="e">
        <f t="shared" ref="T177" si="511">S177/J177*100</f>
        <v>#DIV/0!</v>
      </c>
      <c r="U177" s="470" t="e">
        <f t="shared" si="423"/>
        <v>#DIV/0!</v>
      </c>
      <c r="V177" s="472"/>
      <c r="W177" s="67">
        <f>H177+F177+G177+I177+0</f>
        <v>0</v>
      </c>
      <c r="X177" s="68" t="e">
        <f>W177/J177*100</f>
        <v>#DIV/0!</v>
      </c>
      <c r="Y177" s="470" t="e">
        <f t="shared" si="424"/>
        <v>#DIV/0!</v>
      </c>
      <c r="Z177" s="471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38"/>
      <c r="G178" s="36"/>
      <c r="H178" s="36"/>
      <c r="I178" s="37"/>
      <c r="J178" s="40"/>
      <c r="K178" s="16"/>
      <c r="L178" s="17" t="e">
        <f>K178/J177*100</f>
        <v>#DIV/0!</v>
      </c>
      <c r="M178" s="470"/>
      <c r="N178" s="471"/>
      <c r="O178" s="16"/>
      <c r="P178" s="17" t="e">
        <f>O178/J177*100</f>
        <v>#DIV/0!</v>
      </c>
      <c r="Q178" s="470"/>
      <c r="R178" s="471"/>
      <c r="S178" s="19"/>
      <c r="T178" s="17" t="e">
        <f>S178/J177*100</f>
        <v>#DIV/0!</v>
      </c>
      <c r="U178" s="470"/>
      <c r="V178" s="472"/>
      <c r="W178" s="16"/>
      <c r="X178" s="17" t="e">
        <f>W178/J177*100</f>
        <v>#DIV/0!</v>
      </c>
      <c r="Y178" s="470"/>
      <c r="Z178" s="471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512">+C179+D179</f>
        <v>0</v>
      </c>
      <c r="F179" s="63"/>
      <c r="G179" s="64"/>
      <c r="H179" s="64"/>
      <c r="I179" s="65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470" t="e">
        <f t="shared" si="419"/>
        <v>#DIV/0!</v>
      </c>
      <c r="N179" s="471"/>
      <c r="O179" s="67">
        <f>G179+F179+0</f>
        <v>0</v>
      </c>
      <c r="P179" s="68" t="e">
        <f t="shared" ref="P179" si="513">O179/J179*100</f>
        <v>#DIV/0!</v>
      </c>
      <c r="Q179" s="470" t="e">
        <f t="shared" si="421"/>
        <v>#DIV/0!</v>
      </c>
      <c r="R179" s="471"/>
      <c r="S179" s="70">
        <f>H179+F179+G179+0</f>
        <v>0</v>
      </c>
      <c r="T179" s="68" t="e">
        <f t="shared" ref="T179" si="514">S179/J179*100</f>
        <v>#DIV/0!</v>
      </c>
      <c r="U179" s="470" t="e">
        <f t="shared" si="423"/>
        <v>#DIV/0!</v>
      </c>
      <c r="V179" s="472"/>
      <c r="W179" s="67">
        <f>H179+F179+G179+I179+0</f>
        <v>0</v>
      </c>
      <c r="X179" s="68" t="e">
        <f>W179/J179*100</f>
        <v>#DIV/0!</v>
      </c>
      <c r="Y179" s="470" t="e">
        <f t="shared" si="424"/>
        <v>#DIV/0!</v>
      </c>
      <c r="Z179" s="471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38"/>
      <c r="G180" s="36"/>
      <c r="H180" s="36"/>
      <c r="I180" s="37"/>
      <c r="J180" s="40"/>
      <c r="K180" s="16"/>
      <c r="L180" s="17" t="e">
        <f>K180/J179*100</f>
        <v>#DIV/0!</v>
      </c>
      <c r="M180" s="470"/>
      <c r="N180" s="471"/>
      <c r="O180" s="16"/>
      <c r="P180" s="17" t="e">
        <f>O180/J179*100</f>
        <v>#DIV/0!</v>
      </c>
      <c r="Q180" s="470"/>
      <c r="R180" s="471"/>
      <c r="S180" s="19"/>
      <c r="T180" s="17" t="e">
        <f>S180/J179*100</f>
        <v>#DIV/0!</v>
      </c>
      <c r="U180" s="470"/>
      <c r="V180" s="472"/>
      <c r="W180" s="16"/>
      <c r="X180" s="17" t="e">
        <f>W180/J179*100</f>
        <v>#DIV/0!</v>
      </c>
      <c r="Y180" s="470"/>
      <c r="Z180" s="471"/>
      <c r="AA180" s="74"/>
      <c r="AB180" s="74"/>
    </row>
    <row r="181" spans="1:28" s="251" customFormat="1" ht="21.75" hidden="1" customHeight="1" x14ac:dyDescent="0.2">
      <c r="A181" s="480" t="s">
        <v>45</v>
      </c>
      <c r="B181" s="54" t="s">
        <v>29</v>
      </c>
      <c r="C181" s="55">
        <f t="shared" ref="C181:K182" si="515">SUM(C183,C189,C199,C205,C207)</f>
        <v>0</v>
      </c>
      <c r="D181" s="56">
        <f t="shared" si="515"/>
        <v>0</v>
      </c>
      <c r="E181" s="57">
        <f t="shared" si="515"/>
        <v>0</v>
      </c>
      <c r="F181" s="58">
        <f t="shared" si="515"/>
        <v>0</v>
      </c>
      <c r="G181" s="56">
        <f t="shared" si="515"/>
        <v>0</v>
      </c>
      <c r="H181" s="56">
        <f t="shared" si="515"/>
        <v>0</v>
      </c>
      <c r="I181" s="59">
        <f t="shared" si="515"/>
        <v>0</v>
      </c>
      <c r="J181" s="60">
        <f t="shared" si="515"/>
        <v>0</v>
      </c>
      <c r="K181" s="55">
        <f t="shared" si="515"/>
        <v>0</v>
      </c>
      <c r="L181" s="56" t="e">
        <f>K181/J181*100</f>
        <v>#DIV/0!</v>
      </c>
      <c r="M181" s="482" t="e">
        <f t="shared" si="419"/>
        <v>#DIV/0!</v>
      </c>
      <c r="N181" s="476"/>
      <c r="O181" s="55">
        <f>SUM(O183,O189,O199,O205,O207)</f>
        <v>0</v>
      </c>
      <c r="P181" s="56" t="e">
        <f t="shared" ref="P181" si="516">O181/J181*100</f>
        <v>#DIV/0!</v>
      </c>
      <c r="Q181" s="482" t="e">
        <f t="shared" si="421"/>
        <v>#DIV/0!</v>
      </c>
      <c r="R181" s="476"/>
      <c r="S181" s="58">
        <f>SUM(S183,S189,S199,S205,S207)</f>
        <v>0</v>
      </c>
      <c r="T181" s="56" t="e">
        <f t="shared" ref="T181" si="517">S181/J181*100</f>
        <v>#DIV/0!</v>
      </c>
      <c r="U181" s="482" t="e">
        <f t="shared" si="423"/>
        <v>#DIV/0!</v>
      </c>
      <c r="V181" s="484"/>
      <c r="W181" s="55">
        <f>SUM(W183,W189,W199,W205,W207)</f>
        <v>0</v>
      </c>
      <c r="X181" s="56" t="e">
        <f t="shared" ref="X181" si="518">W181/J181*100</f>
        <v>#DIV/0!</v>
      </c>
      <c r="Y181" s="482" t="e">
        <f t="shared" si="424"/>
        <v>#DIV/0!</v>
      </c>
      <c r="Z181" s="476"/>
      <c r="AA181" s="250"/>
      <c r="AB181" s="250"/>
    </row>
    <row r="182" spans="1:28" s="251" customFormat="1" ht="21.75" hidden="1" customHeight="1" x14ac:dyDescent="0.2">
      <c r="A182" s="481"/>
      <c r="B182" s="54" t="s">
        <v>30</v>
      </c>
      <c r="C182" s="16"/>
      <c r="D182" s="17"/>
      <c r="E182" s="18"/>
      <c r="F182" s="19"/>
      <c r="G182" s="17"/>
      <c r="H182" s="17"/>
      <c r="I182" s="20"/>
      <c r="J182" s="21"/>
      <c r="K182" s="55">
        <f t="shared" si="515"/>
        <v>0</v>
      </c>
      <c r="L182" s="56" t="e">
        <f t="shared" ref="L182" si="519">K182/J181*100</f>
        <v>#DIV/0!</v>
      </c>
      <c r="M182" s="483"/>
      <c r="N182" s="477"/>
      <c r="O182" s="55">
        <f>SUM(O184,O190,O200,O206,O208)</f>
        <v>0</v>
      </c>
      <c r="P182" s="56" t="e">
        <f t="shared" ref="P182" si="520">O182/J181*100</f>
        <v>#DIV/0!</v>
      </c>
      <c r="Q182" s="483"/>
      <c r="R182" s="477"/>
      <c r="S182" s="58">
        <f>SUM(S184,S190,S200,S206,S208)</f>
        <v>0</v>
      </c>
      <c r="T182" s="56" t="e">
        <f t="shared" ref="T182" si="521">S182/J181*100</f>
        <v>#DIV/0!</v>
      </c>
      <c r="U182" s="483"/>
      <c r="V182" s="485"/>
      <c r="W182" s="55">
        <f>SUM(W184,W190,W200,W206,W208)</f>
        <v>0</v>
      </c>
      <c r="X182" s="56" t="e">
        <f t="shared" ref="X182" si="522">W182/J181*100</f>
        <v>#DIV/0!</v>
      </c>
      <c r="Y182" s="483"/>
      <c r="Z182" s="477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27">
        <f>SUM(F185,F187)</f>
        <v>0</v>
      </c>
      <c r="G183" s="25">
        <f>SUM(G185,G187)</f>
        <v>0</v>
      </c>
      <c r="H183" s="25">
        <f t="shared" ref="H183:I183" si="523">SUM(H185,H187)</f>
        <v>0</v>
      </c>
      <c r="I183" s="28">
        <f t="shared" si="523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524">K183/J183*100</f>
        <v>#DIV/0!</v>
      </c>
      <c r="M183" s="478" t="e">
        <f t="shared" si="419"/>
        <v>#DIV/0!</v>
      </c>
      <c r="N183" s="474"/>
      <c r="O183" s="30">
        <f>SUM(O185,O187)</f>
        <v>0</v>
      </c>
      <c r="P183" s="31" t="e">
        <f t="shared" ref="P183" si="525">O183/J183*100</f>
        <v>#DIV/0!</v>
      </c>
      <c r="Q183" s="478" t="e">
        <f t="shared" si="421"/>
        <v>#DIV/0!</v>
      </c>
      <c r="R183" s="474"/>
      <c r="S183" s="32">
        <f>SUM(S185,S187)</f>
        <v>0</v>
      </c>
      <c r="T183" s="31" t="e">
        <f t="shared" ref="T183" si="526">S183/J183*100</f>
        <v>#DIV/0!</v>
      </c>
      <c r="U183" s="478" t="e">
        <f t="shared" si="423"/>
        <v>#DIV/0!</v>
      </c>
      <c r="V183" s="475"/>
      <c r="W183" s="30">
        <f>SUM(W185,W187)</f>
        <v>0</v>
      </c>
      <c r="X183" s="31" t="e">
        <f t="shared" ref="X183" si="527">W183/J183*100</f>
        <v>#DIV/0!</v>
      </c>
      <c r="Y183" s="478" t="e">
        <f t="shared" si="424"/>
        <v>#DIV/0!</v>
      </c>
      <c r="Z183" s="474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38"/>
      <c r="G184" s="36"/>
      <c r="H184" s="36"/>
      <c r="I184" s="37"/>
      <c r="J184" s="40"/>
      <c r="K184" s="30">
        <f>SUM(K186,K188)</f>
        <v>0</v>
      </c>
      <c r="L184" s="31" t="e">
        <f>K184/J183*100</f>
        <v>#DIV/0!</v>
      </c>
      <c r="M184" s="479"/>
      <c r="N184" s="474"/>
      <c r="O184" s="30">
        <f>SUM(O186,O188)</f>
        <v>0</v>
      </c>
      <c r="P184" s="31" t="e">
        <f t="shared" ref="P184" si="528">O184/J183*100</f>
        <v>#DIV/0!</v>
      </c>
      <c r="Q184" s="479"/>
      <c r="R184" s="474"/>
      <c r="S184" s="32">
        <f>SUM(S186,S188)</f>
        <v>0</v>
      </c>
      <c r="T184" s="31" t="e">
        <f t="shared" ref="T184" si="529">S184/J183*100</f>
        <v>#DIV/0!</v>
      </c>
      <c r="U184" s="479"/>
      <c r="V184" s="475"/>
      <c r="W184" s="30">
        <f>SUM(W186,W188)</f>
        <v>0</v>
      </c>
      <c r="X184" s="31" t="e">
        <f t="shared" ref="X184" si="530">W184/J183*100</f>
        <v>#DIV/0!</v>
      </c>
      <c r="Y184" s="479"/>
      <c r="Z184" s="474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531">+C185+D185</f>
        <v>0</v>
      </c>
      <c r="F185" s="63"/>
      <c r="G185" s="64"/>
      <c r="H185" s="64"/>
      <c r="I185" s="65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470" t="e">
        <f t="shared" si="419"/>
        <v>#DIV/0!</v>
      </c>
      <c r="N185" s="471"/>
      <c r="O185" s="67">
        <f>G185+F185+0</f>
        <v>0</v>
      </c>
      <c r="P185" s="69" t="e">
        <f t="shared" ref="P185" si="532">O185/J185*100</f>
        <v>#DIV/0!</v>
      </c>
      <c r="Q185" s="470" t="e">
        <f t="shared" si="421"/>
        <v>#DIV/0!</v>
      </c>
      <c r="R185" s="471"/>
      <c r="S185" s="70">
        <f>H185+F185+G185+0</f>
        <v>0</v>
      </c>
      <c r="T185" s="69" t="e">
        <f t="shared" ref="T185" si="533">S185/J185*100</f>
        <v>#DIV/0!</v>
      </c>
      <c r="U185" s="470" t="e">
        <f t="shared" si="423"/>
        <v>#DIV/0!</v>
      </c>
      <c r="V185" s="472"/>
      <c r="W185" s="67">
        <f>H185+F185+G185+I185+0</f>
        <v>0</v>
      </c>
      <c r="X185" s="69" t="e">
        <f>W185/J185*100</f>
        <v>#DIV/0!</v>
      </c>
      <c r="Y185" s="470" t="e">
        <f t="shared" si="424"/>
        <v>#DIV/0!</v>
      </c>
      <c r="Z185" s="471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38"/>
      <c r="G186" s="36"/>
      <c r="H186" s="36"/>
      <c r="I186" s="39"/>
      <c r="J186" s="40"/>
      <c r="K186" s="16"/>
      <c r="L186" s="17" t="e">
        <f>K186/J185*100</f>
        <v>#DIV/0!</v>
      </c>
      <c r="M186" s="470"/>
      <c r="N186" s="471"/>
      <c r="O186" s="16"/>
      <c r="P186" s="73" t="e">
        <f>O186/J185*100</f>
        <v>#DIV/0!</v>
      </c>
      <c r="Q186" s="470"/>
      <c r="R186" s="471"/>
      <c r="S186" s="19"/>
      <c r="T186" s="73" t="e">
        <f>S186/J185*100</f>
        <v>#DIV/0!</v>
      </c>
      <c r="U186" s="470"/>
      <c r="V186" s="472"/>
      <c r="W186" s="16"/>
      <c r="X186" s="73" t="e">
        <f>W186/J185*100</f>
        <v>#DIV/0!</v>
      </c>
      <c r="Y186" s="470"/>
      <c r="Z186" s="471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534">+C187+D187</f>
        <v>0</v>
      </c>
      <c r="F187" s="63"/>
      <c r="G187" s="64"/>
      <c r="H187" s="64"/>
      <c r="I187" s="65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470" t="e">
        <f t="shared" si="419"/>
        <v>#DIV/0!</v>
      </c>
      <c r="N187" s="471"/>
      <c r="O187" s="67">
        <f>G187+F187+0</f>
        <v>0</v>
      </c>
      <c r="P187" s="69" t="e">
        <f t="shared" ref="P187" si="535">O187/J187*100</f>
        <v>#DIV/0!</v>
      </c>
      <c r="Q187" s="470" t="e">
        <f t="shared" si="421"/>
        <v>#DIV/0!</v>
      </c>
      <c r="R187" s="471"/>
      <c r="S187" s="70">
        <f>H187+F187+G187+0</f>
        <v>0</v>
      </c>
      <c r="T187" s="69" t="e">
        <f t="shared" ref="T187" si="536">S187/J187*100</f>
        <v>#DIV/0!</v>
      </c>
      <c r="U187" s="470" t="e">
        <f t="shared" si="423"/>
        <v>#DIV/0!</v>
      </c>
      <c r="V187" s="472"/>
      <c r="W187" s="67">
        <f>H187+F187+G187+I187+0</f>
        <v>0</v>
      </c>
      <c r="X187" s="69" t="e">
        <f>W187/J187*100</f>
        <v>#DIV/0!</v>
      </c>
      <c r="Y187" s="470" t="e">
        <f t="shared" si="424"/>
        <v>#DIV/0!</v>
      </c>
      <c r="Z187" s="471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38"/>
      <c r="G188" s="36"/>
      <c r="H188" s="36"/>
      <c r="I188" s="39"/>
      <c r="J188" s="40"/>
      <c r="K188" s="16"/>
      <c r="L188" s="17" t="e">
        <f>K188/J187*100</f>
        <v>#DIV/0!</v>
      </c>
      <c r="M188" s="470"/>
      <c r="N188" s="471"/>
      <c r="O188" s="16"/>
      <c r="P188" s="73" t="e">
        <f>O188/J187*100</f>
        <v>#DIV/0!</v>
      </c>
      <c r="Q188" s="470"/>
      <c r="R188" s="471"/>
      <c r="S188" s="19"/>
      <c r="T188" s="73" t="e">
        <f>S188/J187*100</f>
        <v>#DIV/0!</v>
      </c>
      <c r="U188" s="470"/>
      <c r="V188" s="472"/>
      <c r="W188" s="16"/>
      <c r="X188" s="73" t="e">
        <f>W188/J187*100</f>
        <v>#DIV/0!</v>
      </c>
      <c r="Y188" s="470"/>
      <c r="Z188" s="471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27">
        <f>SUM(F191,F193,F195,F197)</f>
        <v>0</v>
      </c>
      <c r="G189" s="25">
        <f t="shared" ref="G189:I189" si="537">SUM(G191,G193,G195,G197)</f>
        <v>0</v>
      </c>
      <c r="H189" s="25">
        <f t="shared" si="537"/>
        <v>0</v>
      </c>
      <c r="I189" s="28">
        <f t="shared" si="537"/>
        <v>0</v>
      </c>
      <c r="J189" s="29">
        <f t="shared" ref="J189" si="538">+E189+I189+F189+G189+H189</f>
        <v>0</v>
      </c>
      <c r="K189" s="30">
        <f>SUM(K191,K193,K195,K197)</f>
        <v>0</v>
      </c>
      <c r="L189" s="31" t="e">
        <f t="shared" ref="L189" si="539">K189/J189*100</f>
        <v>#DIV/0!</v>
      </c>
      <c r="M189" s="473" t="e">
        <f t="shared" si="419"/>
        <v>#DIV/0!</v>
      </c>
      <c r="N189" s="474"/>
      <c r="O189" s="30">
        <f>SUM(O191,O193,O195,O197)</f>
        <v>0</v>
      </c>
      <c r="P189" s="31" t="e">
        <f t="shared" ref="P189" si="540">O189/J189*100</f>
        <v>#DIV/0!</v>
      </c>
      <c r="Q189" s="473" t="e">
        <f t="shared" si="421"/>
        <v>#DIV/0!</v>
      </c>
      <c r="R189" s="474"/>
      <c r="S189" s="32">
        <f>SUM(S191,S193,S195,S197)</f>
        <v>0</v>
      </c>
      <c r="T189" s="31" t="e">
        <f t="shared" ref="T189" si="541">S189/J189*100</f>
        <v>#DIV/0!</v>
      </c>
      <c r="U189" s="473" t="e">
        <f t="shared" si="423"/>
        <v>#DIV/0!</v>
      </c>
      <c r="V189" s="475"/>
      <c r="W189" s="30">
        <f>SUM(W191,W193,W195,W197)</f>
        <v>0</v>
      </c>
      <c r="X189" s="31" t="e">
        <f t="shared" ref="X189" si="542">W189/J189*100</f>
        <v>#DIV/0!</v>
      </c>
      <c r="Y189" s="473" t="e">
        <f t="shared" si="424"/>
        <v>#DIV/0!</v>
      </c>
      <c r="Z189" s="474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38"/>
      <c r="G190" s="36"/>
      <c r="H190" s="36"/>
      <c r="I190" s="37"/>
      <c r="J190" s="40"/>
      <c r="K190" s="30">
        <f>SUM(K192,K194,K196,K198)</f>
        <v>0</v>
      </c>
      <c r="L190" s="31" t="e">
        <f t="shared" ref="L190" si="543">K190/J189*100</f>
        <v>#DIV/0!</v>
      </c>
      <c r="M190" s="473"/>
      <c r="N190" s="474"/>
      <c r="O190" s="30">
        <f>SUM(O192,O194,O196,O198)</f>
        <v>0</v>
      </c>
      <c r="P190" s="31" t="e">
        <f t="shared" ref="P190" si="544">O190/J189*100</f>
        <v>#DIV/0!</v>
      </c>
      <c r="Q190" s="473"/>
      <c r="R190" s="474"/>
      <c r="S190" s="32">
        <f>SUM(S192,S194,S196,S198)</f>
        <v>0</v>
      </c>
      <c r="T190" s="31" t="e">
        <f t="shared" ref="T190" si="545">S190/J189*100</f>
        <v>#DIV/0!</v>
      </c>
      <c r="U190" s="473"/>
      <c r="V190" s="475"/>
      <c r="W190" s="30">
        <f>SUM(W192,W194,W196,W198)</f>
        <v>0</v>
      </c>
      <c r="X190" s="31" t="e">
        <f t="shared" ref="X190" si="546">W190/J189*100</f>
        <v>#DIV/0!</v>
      </c>
      <c r="Y190" s="473"/>
      <c r="Z190" s="474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547">+C191+D191</f>
        <v>0</v>
      </c>
      <c r="F191" s="63"/>
      <c r="G191" s="64"/>
      <c r="H191" s="64"/>
      <c r="I191" s="65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470" t="e">
        <f t="shared" si="419"/>
        <v>#DIV/0!</v>
      </c>
      <c r="N191" s="471"/>
      <c r="O191" s="67">
        <f>G191+F191+0</f>
        <v>0</v>
      </c>
      <c r="P191" s="68" t="e">
        <f t="shared" ref="P191" si="548">O191/J191*100</f>
        <v>#DIV/0!</v>
      </c>
      <c r="Q191" s="470" t="e">
        <f t="shared" si="421"/>
        <v>#DIV/0!</v>
      </c>
      <c r="R191" s="471"/>
      <c r="S191" s="70">
        <f>H191+F191+G191+0</f>
        <v>0</v>
      </c>
      <c r="T191" s="68" t="e">
        <f t="shared" ref="T191" si="549">S191/J191*100</f>
        <v>#DIV/0!</v>
      </c>
      <c r="U191" s="470" t="e">
        <f t="shared" si="423"/>
        <v>#DIV/0!</v>
      </c>
      <c r="V191" s="472"/>
      <c r="W191" s="67">
        <f>H191+F191+G191+I191+0</f>
        <v>0</v>
      </c>
      <c r="X191" s="68" t="e">
        <f>W191/J191*100</f>
        <v>#DIV/0!</v>
      </c>
      <c r="Y191" s="470" t="e">
        <f t="shared" si="424"/>
        <v>#DIV/0!</v>
      </c>
      <c r="Z191" s="471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38"/>
      <c r="G192" s="36"/>
      <c r="H192" s="36"/>
      <c r="I192" s="39"/>
      <c r="J192" s="40"/>
      <c r="K192" s="16"/>
      <c r="L192" s="17" t="e">
        <f>K192/J191*100</f>
        <v>#DIV/0!</v>
      </c>
      <c r="M192" s="470"/>
      <c r="N192" s="471"/>
      <c r="O192" s="16"/>
      <c r="P192" s="17" t="e">
        <f>O192/J191*100</f>
        <v>#DIV/0!</v>
      </c>
      <c r="Q192" s="470"/>
      <c r="R192" s="471"/>
      <c r="S192" s="19"/>
      <c r="T192" s="17" t="e">
        <f>S192/J191*100</f>
        <v>#DIV/0!</v>
      </c>
      <c r="U192" s="470"/>
      <c r="V192" s="472"/>
      <c r="W192" s="16"/>
      <c r="X192" s="17" t="e">
        <f>W192/J191*100</f>
        <v>#DIV/0!</v>
      </c>
      <c r="Y192" s="470"/>
      <c r="Z192" s="471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550">+C193+D193</f>
        <v>0</v>
      </c>
      <c r="F193" s="63"/>
      <c r="G193" s="64"/>
      <c r="H193" s="64"/>
      <c r="I193" s="65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470" t="e">
        <f t="shared" si="419"/>
        <v>#DIV/0!</v>
      </c>
      <c r="N193" s="471"/>
      <c r="O193" s="67">
        <f>G193+F193+0</f>
        <v>0</v>
      </c>
      <c r="P193" s="68" t="e">
        <f t="shared" ref="P193" si="551">O193/J193*100</f>
        <v>#DIV/0!</v>
      </c>
      <c r="Q193" s="470" t="e">
        <f t="shared" si="421"/>
        <v>#DIV/0!</v>
      </c>
      <c r="R193" s="471"/>
      <c r="S193" s="70">
        <f>H193+F193+G193+0</f>
        <v>0</v>
      </c>
      <c r="T193" s="68" t="e">
        <f t="shared" ref="T193" si="552">S193/J193*100</f>
        <v>#DIV/0!</v>
      </c>
      <c r="U193" s="470" t="e">
        <f t="shared" si="423"/>
        <v>#DIV/0!</v>
      </c>
      <c r="V193" s="472"/>
      <c r="W193" s="67">
        <f>H193+F193+G193+I193+0</f>
        <v>0</v>
      </c>
      <c r="X193" s="68" t="e">
        <f>W193/J193*100</f>
        <v>#DIV/0!</v>
      </c>
      <c r="Y193" s="470" t="e">
        <f t="shared" si="424"/>
        <v>#DIV/0!</v>
      </c>
      <c r="Z193" s="471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38"/>
      <c r="G194" s="36"/>
      <c r="H194" s="36"/>
      <c r="I194" s="39"/>
      <c r="J194" s="40"/>
      <c r="K194" s="16"/>
      <c r="L194" s="17" t="e">
        <f>K194/J193*100</f>
        <v>#DIV/0!</v>
      </c>
      <c r="M194" s="470"/>
      <c r="N194" s="471"/>
      <c r="O194" s="16"/>
      <c r="P194" s="17" t="e">
        <f>O194/J193*100</f>
        <v>#DIV/0!</v>
      </c>
      <c r="Q194" s="470"/>
      <c r="R194" s="471"/>
      <c r="S194" s="19"/>
      <c r="T194" s="17" t="e">
        <f>S194/J193*100</f>
        <v>#DIV/0!</v>
      </c>
      <c r="U194" s="470"/>
      <c r="V194" s="472"/>
      <c r="W194" s="16"/>
      <c r="X194" s="17" t="e">
        <f>W194/J193*100</f>
        <v>#DIV/0!</v>
      </c>
      <c r="Y194" s="470"/>
      <c r="Z194" s="471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53">+C195+D195</f>
        <v>0</v>
      </c>
      <c r="F195" s="63"/>
      <c r="G195" s="64"/>
      <c r="H195" s="64"/>
      <c r="I195" s="65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470" t="e">
        <f t="shared" si="419"/>
        <v>#DIV/0!</v>
      </c>
      <c r="N195" s="471"/>
      <c r="O195" s="67">
        <f>G195+F195+0</f>
        <v>0</v>
      </c>
      <c r="P195" s="68" t="e">
        <f t="shared" ref="P195" si="554">O195/J195*100</f>
        <v>#DIV/0!</v>
      </c>
      <c r="Q195" s="470" t="e">
        <f t="shared" si="421"/>
        <v>#DIV/0!</v>
      </c>
      <c r="R195" s="471"/>
      <c r="S195" s="70">
        <f>H195+F195+G195+0</f>
        <v>0</v>
      </c>
      <c r="T195" s="68" t="e">
        <f t="shared" ref="T195" si="555">S195/J195*100</f>
        <v>#DIV/0!</v>
      </c>
      <c r="U195" s="470" t="e">
        <f t="shared" si="423"/>
        <v>#DIV/0!</v>
      </c>
      <c r="V195" s="472"/>
      <c r="W195" s="67">
        <f>H195+F195+G195+I195+0</f>
        <v>0</v>
      </c>
      <c r="X195" s="68" t="e">
        <f>W195/J195*100</f>
        <v>#DIV/0!</v>
      </c>
      <c r="Y195" s="470" t="e">
        <f t="shared" si="424"/>
        <v>#DIV/0!</v>
      </c>
      <c r="Z195" s="471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38"/>
      <c r="G196" s="36"/>
      <c r="H196" s="36"/>
      <c r="I196" s="39"/>
      <c r="J196" s="40"/>
      <c r="K196" s="16"/>
      <c r="L196" s="17" t="e">
        <f>K196/J195*100</f>
        <v>#DIV/0!</v>
      </c>
      <c r="M196" s="470"/>
      <c r="N196" s="471"/>
      <c r="O196" s="16"/>
      <c r="P196" s="17" t="e">
        <f>O196/J195*100</f>
        <v>#DIV/0!</v>
      </c>
      <c r="Q196" s="470"/>
      <c r="R196" s="471"/>
      <c r="S196" s="19"/>
      <c r="T196" s="17" t="e">
        <f>S196/J195*100</f>
        <v>#DIV/0!</v>
      </c>
      <c r="U196" s="470"/>
      <c r="V196" s="472"/>
      <c r="W196" s="16"/>
      <c r="X196" s="17" t="e">
        <f>W196/J195*100</f>
        <v>#DIV/0!</v>
      </c>
      <c r="Y196" s="470"/>
      <c r="Z196" s="471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56">+C197+D197</f>
        <v>0</v>
      </c>
      <c r="F197" s="63"/>
      <c r="G197" s="64"/>
      <c r="H197" s="64"/>
      <c r="I197" s="65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470" t="e">
        <f t="shared" si="419"/>
        <v>#DIV/0!</v>
      </c>
      <c r="N197" s="471"/>
      <c r="O197" s="67">
        <f>G197+F197+0</f>
        <v>0</v>
      </c>
      <c r="P197" s="68" t="e">
        <f t="shared" ref="P197" si="557">O197/J197*100</f>
        <v>#DIV/0!</v>
      </c>
      <c r="Q197" s="470" t="e">
        <f t="shared" si="421"/>
        <v>#DIV/0!</v>
      </c>
      <c r="R197" s="471"/>
      <c r="S197" s="70">
        <f>H197+F197+G197+0</f>
        <v>0</v>
      </c>
      <c r="T197" s="68" t="e">
        <f t="shared" ref="T197" si="558">S197/J197*100</f>
        <v>#DIV/0!</v>
      </c>
      <c r="U197" s="470" t="e">
        <f t="shared" si="423"/>
        <v>#DIV/0!</v>
      </c>
      <c r="V197" s="472"/>
      <c r="W197" s="67">
        <f>H197+F197+G197+I197+0</f>
        <v>0</v>
      </c>
      <c r="X197" s="68" t="e">
        <f>W197/J197*100</f>
        <v>#DIV/0!</v>
      </c>
      <c r="Y197" s="470" t="e">
        <f t="shared" si="424"/>
        <v>#DIV/0!</v>
      </c>
      <c r="Z197" s="471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38"/>
      <c r="G198" s="36"/>
      <c r="H198" s="36"/>
      <c r="I198" s="39"/>
      <c r="J198" s="40"/>
      <c r="K198" s="16"/>
      <c r="L198" s="17" t="e">
        <f>K198/J197*100</f>
        <v>#DIV/0!</v>
      </c>
      <c r="M198" s="470"/>
      <c r="N198" s="471"/>
      <c r="O198" s="16"/>
      <c r="P198" s="17" t="e">
        <f>O198/J197*100</f>
        <v>#DIV/0!</v>
      </c>
      <c r="Q198" s="470"/>
      <c r="R198" s="471"/>
      <c r="S198" s="19"/>
      <c r="T198" s="17" t="e">
        <f>S198/J197*100</f>
        <v>#DIV/0!</v>
      </c>
      <c r="U198" s="470"/>
      <c r="V198" s="472"/>
      <c r="W198" s="16"/>
      <c r="X198" s="17" t="e">
        <f>W198/J197*100</f>
        <v>#DIV/0!</v>
      </c>
      <c r="Y198" s="470"/>
      <c r="Z198" s="471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27">
        <f>SUM(F201,F203)</f>
        <v>0</v>
      </c>
      <c r="G199" s="25">
        <f t="shared" ref="G199:I199" si="559">SUM(G201,G203)</f>
        <v>0</v>
      </c>
      <c r="H199" s="25">
        <f t="shared" si="559"/>
        <v>0</v>
      </c>
      <c r="I199" s="28">
        <f t="shared" si="559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60">K199/J199*100</f>
        <v>#DIV/0!</v>
      </c>
      <c r="M199" s="473" t="e">
        <f t="shared" si="419"/>
        <v>#DIV/0!</v>
      </c>
      <c r="N199" s="474"/>
      <c r="O199" s="30">
        <f>SUM(O201,O203)</f>
        <v>0</v>
      </c>
      <c r="P199" s="31" t="e">
        <f t="shared" ref="P199" si="561">O199/J199*100</f>
        <v>#DIV/0!</v>
      </c>
      <c r="Q199" s="473" t="e">
        <f t="shared" si="421"/>
        <v>#DIV/0!</v>
      </c>
      <c r="R199" s="474"/>
      <c r="S199" s="32">
        <f>SUM(S201,S203)</f>
        <v>0</v>
      </c>
      <c r="T199" s="31" t="e">
        <f t="shared" ref="T199" si="562">S199/J199*100</f>
        <v>#DIV/0!</v>
      </c>
      <c r="U199" s="473" t="e">
        <f t="shared" si="423"/>
        <v>#DIV/0!</v>
      </c>
      <c r="V199" s="475"/>
      <c r="W199" s="30">
        <f>SUM(W201,W203)</f>
        <v>0</v>
      </c>
      <c r="X199" s="31" t="e">
        <f t="shared" ref="X199" si="563">W199/J199*100</f>
        <v>#DIV/0!</v>
      </c>
      <c r="Y199" s="473" t="e">
        <f t="shared" si="424"/>
        <v>#DIV/0!</v>
      </c>
      <c r="Z199" s="474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38"/>
      <c r="G200" s="36"/>
      <c r="H200" s="36"/>
      <c r="I200" s="37"/>
      <c r="J200" s="40"/>
      <c r="K200" s="30">
        <f>SUM(K202,K204)</f>
        <v>0</v>
      </c>
      <c r="L200" s="31" t="e">
        <f t="shared" ref="L200" si="564">K200/J199*100</f>
        <v>#DIV/0!</v>
      </c>
      <c r="M200" s="473"/>
      <c r="N200" s="474"/>
      <c r="O200" s="30">
        <f>SUM(O202,O204)</f>
        <v>0</v>
      </c>
      <c r="P200" s="31" t="e">
        <f t="shared" ref="P200" si="565">O200/J199*100</f>
        <v>#DIV/0!</v>
      </c>
      <c r="Q200" s="473"/>
      <c r="R200" s="474"/>
      <c r="S200" s="32">
        <f>SUM(S202,S204)</f>
        <v>0</v>
      </c>
      <c r="T200" s="31" t="e">
        <f t="shared" ref="T200" si="566">S200/J199*100</f>
        <v>#DIV/0!</v>
      </c>
      <c r="U200" s="473"/>
      <c r="V200" s="475"/>
      <c r="W200" s="30">
        <f>SUM(W202,W204)</f>
        <v>0</v>
      </c>
      <c r="X200" s="31" t="e">
        <f t="shared" ref="X200" si="567">W200/J199*100</f>
        <v>#DIV/0!</v>
      </c>
      <c r="Y200" s="473"/>
      <c r="Z200" s="474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68">+C201+D201</f>
        <v>0</v>
      </c>
      <c r="F201" s="63"/>
      <c r="G201" s="64"/>
      <c r="H201" s="64"/>
      <c r="I201" s="65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470" t="e">
        <f t="shared" si="419"/>
        <v>#DIV/0!</v>
      </c>
      <c r="N201" s="471"/>
      <c r="O201" s="67">
        <f>G201+F201+0</f>
        <v>0</v>
      </c>
      <c r="P201" s="68" t="e">
        <f t="shared" ref="P201" si="569">O201/J201*100</f>
        <v>#DIV/0!</v>
      </c>
      <c r="Q201" s="470" t="e">
        <f t="shared" si="421"/>
        <v>#DIV/0!</v>
      </c>
      <c r="R201" s="471"/>
      <c r="S201" s="70">
        <f>H201+F201+G201+0</f>
        <v>0</v>
      </c>
      <c r="T201" s="68" t="e">
        <f t="shared" ref="T201" si="570">S201/J201*100</f>
        <v>#DIV/0!</v>
      </c>
      <c r="U201" s="470" t="e">
        <f t="shared" si="423"/>
        <v>#DIV/0!</v>
      </c>
      <c r="V201" s="472"/>
      <c r="W201" s="67">
        <f>H201+F201+G201+I201+0</f>
        <v>0</v>
      </c>
      <c r="X201" s="68" t="e">
        <f>W201/J201*100</f>
        <v>#DIV/0!</v>
      </c>
      <c r="Y201" s="470" t="e">
        <f t="shared" si="424"/>
        <v>#DIV/0!</v>
      </c>
      <c r="Z201" s="471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38"/>
      <c r="G202" s="36"/>
      <c r="H202" s="36"/>
      <c r="I202" s="39"/>
      <c r="J202" s="40"/>
      <c r="K202" s="16"/>
      <c r="L202" s="17" t="e">
        <f>K202/J201*100</f>
        <v>#DIV/0!</v>
      </c>
      <c r="M202" s="470"/>
      <c r="N202" s="471"/>
      <c r="O202" s="16"/>
      <c r="P202" s="17" t="e">
        <f>O202/J201*100</f>
        <v>#DIV/0!</v>
      </c>
      <c r="Q202" s="470"/>
      <c r="R202" s="471"/>
      <c r="S202" s="19"/>
      <c r="T202" s="17" t="e">
        <f>S202/J201*100</f>
        <v>#DIV/0!</v>
      </c>
      <c r="U202" s="470"/>
      <c r="V202" s="472"/>
      <c r="W202" s="16"/>
      <c r="X202" s="17" t="e">
        <f>W202/J201*100</f>
        <v>#DIV/0!</v>
      </c>
      <c r="Y202" s="470"/>
      <c r="Z202" s="471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71">+C203+D203</f>
        <v>0</v>
      </c>
      <c r="F203" s="63"/>
      <c r="G203" s="64"/>
      <c r="H203" s="64"/>
      <c r="I203" s="65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470" t="e">
        <f t="shared" si="419"/>
        <v>#DIV/0!</v>
      </c>
      <c r="N203" s="471"/>
      <c r="O203" s="67">
        <f>G203+F203+0</f>
        <v>0</v>
      </c>
      <c r="P203" s="68" t="e">
        <f t="shared" ref="P203" si="572">O203/J203*100</f>
        <v>#DIV/0!</v>
      </c>
      <c r="Q203" s="470" t="e">
        <f t="shared" si="421"/>
        <v>#DIV/0!</v>
      </c>
      <c r="R203" s="471"/>
      <c r="S203" s="70">
        <f>H203+F203+G203+0</f>
        <v>0</v>
      </c>
      <c r="T203" s="68" t="e">
        <f t="shared" ref="T203" si="573">S203/J203*100</f>
        <v>#DIV/0!</v>
      </c>
      <c r="U203" s="470" t="e">
        <f t="shared" si="423"/>
        <v>#DIV/0!</v>
      </c>
      <c r="V203" s="472"/>
      <c r="W203" s="67">
        <f>H203+F203+G203+I203+0</f>
        <v>0</v>
      </c>
      <c r="X203" s="68" t="e">
        <f>W203/J203*100</f>
        <v>#DIV/0!</v>
      </c>
      <c r="Y203" s="470" t="e">
        <f t="shared" si="424"/>
        <v>#DIV/0!</v>
      </c>
      <c r="Z203" s="471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38"/>
      <c r="G204" s="36"/>
      <c r="H204" s="36"/>
      <c r="I204" s="39"/>
      <c r="J204" s="40"/>
      <c r="K204" s="16"/>
      <c r="L204" s="17" t="e">
        <f>K204/J203*100</f>
        <v>#DIV/0!</v>
      </c>
      <c r="M204" s="470"/>
      <c r="N204" s="471"/>
      <c r="O204" s="16"/>
      <c r="P204" s="17" t="e">
        <f>O204/J203*100</f>
        <v>#DIV/0!</v>
      </c>
      <c r="Q204" s="470"/>
      <c r="R204" s="471"/>
      <c r="S204" s="19"/>
      <c r="T204" s="17" t="e">
        <f>S204/J203*100</f>
        <v>#DIV/0!</v>
      </c>
      <c r="U204" s="470"/>
      <c r="V204" s="472"/>
      <c r="W204" s="16"/>
      <c r="X204" s="17" t="e">
        <f>W204/J203*100</f>
        <v>#DIV/0!</v>
      </c>
      <c r="Y204" s="470"/>
      <c r="Z204" s="471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74">+C205+D205</f>
        <v>0</v>
      </c>
      <c r="F205" s="63"/>
      <c r="G205" s="64"/>
      <c r="H205" s="64"/>
      <c r="I205" s="65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470" t="e">
        <f t="shared" ref="M205:M267" si="575">L206-L205</f>
        <v>#DIV/0!</v>
      </c>
      <c r="N205" s="471"/>
      <c r="O205" s="67">
        <f>G205+F205+0</f>
        <v>0</v>
      </c>
      <c r="P205" s="68" t="e">
        <f t="shared" ref="P205" si="576">O205/J205*100</f>
        <v>#DIV/0!</v>
      </c>
      <c r="Q205" s="470" t="e">
        <f t="shared" ref="Q205:Q267" si="577">P206-P205</f>
        <v>#DIV/0!</v>
      </c>
      <c r="R205" s="471"/>
      <c r="S205" s="70">
        <f>H205+F205+G205+0</f>
        <v>0</v>
      </c>
      <c r="T205" s="68" t="e">
        <f t="shared" ref="T205" si="578">S205/J205*100</f>
        <v>#DIV/0!</v>
      </c>
      <c r="U205" s="470" t="e">
        <f t="shared" ref="U205:U267" si="579">T206-T205</f>
        <v>#DIV/0!</v>
      </c>
      <c r="V205" s="472"/>
      <c r="W205" s="67">
        <f>H205+F205+G205+I205+0</f>
        <v>0</v>
      </c>
      <c r="X205" s="68" t="e">
        <f>W205/J205*100</f>
        <v>#DIV/0!</v>
      </c>
      <c r="Y205" s="470" t="e">
        <f t="shared" ref="Y205:Y267" si="580">X206-X205</f>
        <v>#DIV/0!</v>
      </c>
      <c r="Z205" s="471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38"/>
      <c r="G206" s="36"/>
      <c r="H206" s="36"/>
      <c r="I206" s="37"/>
      <c r="J206" s="40"/>
      <c r="K206" s="16"/>
      <c r="L206" s="17" t="e">
        <f>K206/J205*100</f>
        <v>#DIV/0!</v>
      </c>
      <c r="M206" s="470"/>
      <c r="N206" s="471"/>
      <c r="O206" s="16"/>
      <c r="P206" s="17" t="e">
        <f>O206/J205*100</f>
        <v>#DIV/0!</v>
      </c>
      <c r="Q206" s="470"/>
      <c r="R206" s="471"/>
      <c r="S206" s="19"/>
      <c r="T206" s="17" t="e">
        <f>S206/J205*100</f>
        <v>#DIV/0!</v>
      </c>
      <c r="U206" s="470"/>
      <c r="V206" s="472"/>
      <c r="W206" s="16"/>
      <c r="X206" s="17" t="e">
        <f>W206/J205*100</f>
        <v>#DIV/0!</v>
      </c>
      <c r="Y206" s="470"/>
      <c r="Z206" s="471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81">+C207+D207</f>
        <v>0</v>
      </c>
      <c r="F207" s="63"/>
      <c r="G207" s="64"/>
      <c r="H207" s="64"/>
      <c r="I207" s="65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470" t="e">
        <f t="shared" si="575"/>
        <v>#DIV/0!</v>
      </c>
      <c r="N207" s="471"/>
      <c r="O207" s="67">
        <f>G207+F207+0</f>
        <v>0</v>
      </c>
      <c r="P207" s="68" t="e">
        <f t="shared" ref="P207" si="582">O207/J207*100</f>
        <v>#DIV/0!</v>
      </c>
      <c r="Q207" s="470" t="e">
        <f t="shared" si="577"/>
        <v>#DIV/0!</v>
      </c>
      <c r="R207" s="471"/>
      <c r="S207" s="70">
        <f>H207+F207+G207+0</f>
        <v>0</v>
      </c>
      <c r="T207" s="68" t="e">
        <f t="shared" ref="T207" si="583">S207/J207*100</f>
        <v>#DIV/0!</v>
      </c>
      <c r="U207" s="470" t="e">
        <f t="shared" si="579"/>
        <v>#DIV/0!</v>
      </c>
      <c r="V207" s="472"/>
      <c r="W207" s="67">
        <f>H207+F207+G207+I207+0</f>
        <v>0</v>
      </c>
      <c r="X207" s="68" t="e">
        <f>W207/J207*100</f>
        <v>#DIV/0!</v>
      </c>
      <c r="Y207" s="470" t="e">
        <f t="shared" si="580"/>
        <v>#DIV/0!</v>
      </c>
      <c r="Z207" s="471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38"/>
      <c r="G208" s="36"/>
      <c r="H208" s="36"/>
      <c r="I208" s="37"/>
      <c r="J208" s="40"/>
      <c r="K208" s="16"/>
      <c r="L208" s="17" t="e">
        <f>K208/J207*100</f>
        <v>#DIV/0!</v>
      </c>
      <c r="M208" s="470"/>
      <c r="N208" s="471"/>
      <c r="O208" s="16"/>
      <c r="P208" s="17" t="e">
        <f>O208/J207*100</f>
        <v>#DIV/0!</v>
      </c>
      <c r="Q208" s="470"/>
      <c r="R208" s="471"/>
      <c r="S208" s="19"/>
      <c r="T208" s="17" t="e">
        <f>S208/J207*100</f>
        <v>#DIV/0!</v>
      </c>
      <c r="U208" s="470"/>
      <c r="V208" s="472"/>
      <c r="W208" s="16"/>
      <c r="X208" s="17" t="e">
        <f>W208/J207*100</f>
        <v>#DIV/0!</v>
      </c>
      <c r="Y208" s="470"/>
      <c r="Z208" s="471"/>
      <c r="AA208" s="74"/>
      <c r="AB208" s="74"/>
    </row>
    <row r="209" spans="1:28" s="251" customFormat="1" ht="21.75" hidden="1" customHeight="1" x14ac:dyDescent="0.2">
      <c r="A209" s="480" t="s">
        <v>45</v>
      </c>
      <c r="B209" s="54" t="s">
        <v>29</v>
      </c>
      <c r="C209" s="55">
        <f t="shared" ref="C209:K210" si="584">SUM(C211,C217,C227,C233,C235)</f>
        <v>0</v>
      </c>
      <c r="D209" s="56">
        <f t="shared" si="584"/>
        <v>0</v>
      </c>
      <c r="E209" s="57">
        <f t="shared" si="584"/>
        <v>0</v>
      </c>
      <c r="F209" s="58">
        <f t="shared" si="584"/>
        <v>0</v>
      </c>
      <c r="G209" s="56">
        <f t="shared" si="584"/>
        <v>0</v>
      </c>
      <c r="H209" s="56">
        <f t="shared" si="584"/>
        <v>0</v>
      </c>
      <c r="I209" s="59">
        <f t="shared" si="584"/>
        <v>0</v>
      </c>
      <c r="J209" s="60">
        <f t="shared" si="584"/>
        <v>0</v>
      </c>
      <c r="K209" s="55">
        <f t="shared" si="584"/>
        <v>0</v>
      </c>
      <c r="L209" s="56" t="e">
        <f>K209/J209*100</f>
        <v>#DIV/0!</v>
      </c>
      <c r="M209" s="482" t="e">
        <f t="shared" si="575"/>
        <v>#DIV/0!</v>
      </c>
      <c r="N209" s="476"/>
      <c r="O209" s="55">
        <f>SUM(O211,O217,O227,O233,O235)</f>
        <v>0</v>
      </c>
      <c r="P209" s="56" t="e">
        <f t="shared" ref="P209" si="585">O209/J209*100</f>
        <v>#DIV/0!</v>
      </c>
      <c r="Q209" s="482" t="e">
        <f t="shared" si="577"/>
        <v>#DIV/0!</v>
      </c>
      <c r="R209" s="476"/>
      <c r="S209" s="58">
        <f>SUM(S211,S217,S227,S233,S235)</f>
        <v>0</v>
      </c>
      <c r="T209" s="56" t="e">
        <f t="shared" ref="T209" si="586">S209/J209*100</f>
        <v>#DIV/0!</v>
      </c>
      <c r="U209" s="482" t="e">
        <f t="shared" si="579"/>
        <v>#DIV/0!</v>
      </c>
      <c r="V209" s="484"/>
      <c r="W209" s="55">
        <f>SUM(W211,W217,W227,W233,W235)</f>
        <v>0</v>
      </c>
      <c r="X209" s="56" t="e">
        <f t="shared" ref="X209" si="587">W209/J209*100</f>
        <v>#DIV/0!</v>
      </c>
      <c r="Y209" s="482" t="e">
        <f t="shared" si="580"/>
        <v>#DIV/0!</v>
      </c>
      <c r="Z209" s="476"/>
      <c r="AA209" s="250"/>
      <c r="AB209" s="250"/>
    </row>
    <row r="210" spans="1:28" s="251" customFormat="1" ht="21.75" hidden="1" customHeight="1" x14ac:dyDescent="0.2">
      <c r="A210" s="481"/>
      <c r="B210" s="54" t="s">
        <v>30</v>
      </c>
      <c r="C210" s="16"/>
      <c r="D210" s="17"/>
      <c r="E210" s="18"/>
      <c r="F210" s="19"/>
      <c r="G210" s="17"/>
      <c r="H210" s="17"/>
      <c r="I210" s="20"/>
      <c r="J210" s="21"/>
      <c r="K210" s="55">
        <f t="shared" si="584"/>
        <v>0</v>
      </c>
      <c r="L210" s="56" t="e">
        <f t="shared" ref="L210" si="588">K210/J209*100</f>
        <v>#DIV/0!</v>
      </c>
      <c r="M210" s="483"/>
      <c r="N210" s="477"/>
      <c r="O210" s="55">
        <f>SUM(O212,O218,O228,O234,O236)</f>
        <v>0</v>
      </c>
      <c r="P210" s="56" t="e">
        <f t="shared" ref="P210" si="589">O210/J209*100</f>
        <v>#DIV/0!</v>
      </c>
      <c r="Q210" s="483"/>
      <c r="R210" s="477"/>
      <c r="S210" s="58">
        <f>SUM(S212,S218,S228,S234,S236)</f>
        <v>0</v>
      </c>
      <c r="T210" s="56" t="e">
        <f t="shared" ref="T210" si="590">S210/J209*100</f>
        <v>#DIV/0!</v>
      </c>
      <c r="U210" s="483"/>
      <c r="V210" s="485"/>
      <c r="W210" s="55">
        <f>SUM(W212,W218,W228,W234,W236)</f>
        <v>0</v>
      </c>
      <c r="X210" s="56" t="e">
        <f t="shared" ref="X210" si="591">W210/J209*100</f>
        <v>#DIV/0!</v>
      </c>
      <c r="Y210" s="483"/>
      <c r="Z210" s="477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27">
        <f>SUM(F213,F215)</f>
        <v>0</v>
      </c>
      <c r="G211" s="25">
        <f>SUM(G213,G215)</f>
        <v>0</v>
      </c>
      <c r="H211" s="25">
        <f t="shared" ref="H211:I211" si="592">SUM(H213,H215)</f>
        <v>0</v>
      </c>
      <c r="I211" s="28">
        <f t="shared" si="592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93">K211/J211*100</f>
        <v>#DIV/0!</v>
      </c>
      <c r="M211" s="478" t="e">
        <f t="shared" si="575"/>
        <v>#DIV/0!</v>
      </c>
      <c r="N211" s="474"/>
      <c r="O211" s="30">
        <f>SUM(O213,O215)</f>
        <v>0</v>
      </c>
      <c r="P211" s="31" t="e">
        <f t="shared" ref="P211" si="594">O211/J211*100</f>
        <v>#DIV/0!</v>
      </c>
      <c r="Q211" s="478" t="e">
        <f t="shared" si="577"/>
        <v>#DIV/0!</v>
      </c>
      <c r="R211" s="474"/>
      <c r="S211" s="32">
        <f>SUM(S213,S215)</f>
        <v>0</v>
      </c>
      <c r="T211" s="31" t="e">
        <f t="shared" ref="T211" si="595">S211/J211*100</f>
        <v>#DIV/0!</v>
      </c>
      <c r="U211" s="478" t="e">
        <f t="shared" si="579"/>
        <v>#DIV/0!</v>
      </c>
      <c r="V211" s="475"/>
      <c r="W211" s="30">
        <f>SUM(W213,W215)</f>
        <v>0</v>
      </c>
      <c r="X211" s="31" t="e">
        <f t="shared" ref="X211" si="596">W211/J211*100</f>
        <v>#DIV/0!</v>
      </c>
      <c r="Y211" s="478" t="e">
        <f t="shared" si="580"/>
        <v>#DIV/0!</v>
      </c>
      <c r="Z211" s="474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38"/>
      <c r="G212" s="36"/>
      <c r="H212" s="36"/>
      <c r="I212" s="37"/>
      <c r="J212" s="40"/>
      <c r="K212" s="30">
        <f>SUM(K214,K216)</f>
        <v>0</v>
      </c>
      <c r="L212" s="31" t="e">
        <f>K212/J211*100</f>
        <v>#DIV/0!</v>
      </c>
      <c r="M212" s="479"/>
      <c r="N212" s="474"/>
      <c r="O212" s="30">
        <f>SUM(O214,O216)</f>
        <v>0</v>
      </c>
      <c r="P212" s="31" t="e">
        <f t="shared" ref="P212" si="597">O212/J211*100</f>
        <v>#DIV/0!</v>
      </c>
      <c r="Q212" s="479"/>
      <c r="R212" s="474"/>
      <c r="S212" s="32">
        <f>SUM(S214,S216)</f>
        <v>0</v>
      </c>
      <c r="T212" s="31" t="e">
        <f t="shared" ref="T212" si="598">S212/J211*100</f>
        <v>#DIV/0!</v>
      </c>
      <c r="U212" s="479"/>
      <c r="V212" s="475"/>
      <c r="W212" s="30">
        <f>SUM(W214,W216)</f>
        <v>0</v>
      </c>
      <c r="X212" s="31" t="e">
        <f t="shared" ref="X212" si="599">W212/J211*100</f>
        <v>#DIV/0!</v>
      </c>
      <c r="Y212" s="479"/>
      <c r="Z212" s="474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600">+C213+D213</f>
        <v>0</v>
      </c>
      <c r="F213" s="63"/>
      <c r="G213" s="64"/>
      <c r="H213" s="64"/>
      <c r="I213" s="65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470" t="e">
        <f t="shared" si="575"/>
        <v>#DIV/0!</v>
      </c>
      <c r="N213" s="471"/>
      <c r="O213" s="67">
        <f>G213+F213+0</f>
        <v>0</v>
      </c>
      <c r="P213" s="69" t="e">
        <f t="shared" ref="P213" si="601">O213/J213*100</f>
        <v>#DIV/0!</v>
      </c>
      <c r="Q213" s="470" t="e">
        <f t="shared" si="577"/>
        <v>#DIV/0!</v>
      </c>
      <c r="R213" s="471"/>
      <c r="S213" s="70">
        <f>H213+F213+G213+0</f>
        <v>0</v>
      </c>
      <c r="T213" s="69" t="e">
        <f t="shared" ref="T213" si="602">S213/J213*100</f>
        <v>#DIV/0!</v>
      </c>
      <c r="U213" s="470" t="e">
        <f t="shared" si="579"/>
        <v>#DIV/0!</v>
      </c>
      <c r="V213" s="472"/>
      <c r="W213" s="67">
        <f>H213+F213+G213+I213+0</f>
        <v>0</v>
      </c>
      <c r="X213" s="69" t="e">
        <f>W213/J213*100</f>
        <v>#DIV/0!</v>
      </c>
      <c r="Y213" s="470" t="e">
        <f t="shared" si="580"/>
        <v>#DIV/0!</v>
      </c>
      <c r="Z213" s="471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38"/>
      <c r="G214" s="36"/>
      <c r="H214" s="36"/>
      <c r="I214" s="39"/>
      <c r="J214" s="40"/>
      <c r="K214" s="16"/>
      <c r="L214" s="17" t="e">
        <f>K214/J213*100</f>
        <v>#DIV/0!</v>
      </c>
      <c r="M214" s="470"/>
      <c r="N214" s="471"/>
      <c r="O214" s="16"/>
      <c r="P214" s="73" t="e">
        <f>O214/J213*100</f>
        <v>#DIV/0!</v>
      </c>
      <c r="Q214" s="470"/>
      <c r="R214" s="471"/>
      <c r="S214" s="19"/>
      <c r="T214" s="73" t="e">
        <f>S214/J213*100</f>
        <v>#DIV/0!</v>
      </c>
      <c r="U214" s="470"/>
      <c r="V214" s="472"/>
      <c r="W214" s="16"/>
      <c r="X214" s="73" t="e">
        <f>W214/J213*100</f>
        <v>#DIV/0!</v>
      </c>
      <c r="Y214" s="470"/>
      <c r="Z214" s="471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603">+C215+D215</f>
        <v>0</v>
      </c>
      <c r="F215" s="63"/>
      <c r="G215" s="64"/>
      <c r="H215" s="64"/>
      <c r="I215" s="65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470" t="e">
        <f t="shared" si="575"/>
        <v>#DIV/0!</v>
      </c>
      <c r="N215" s="471"/>
      <c r="O215" s="67">
        <f>G215+F215+0</f>
        <v>0</v>
      </c>
      <c r="P215" s="69" t="e">
        <f t="shared" ref="P215" si="604">O215/J215*100</f>
        <v>#DIV/0!</v>
      </c>
      <c r="Q215" s="470" t="e">
        <f t="shared" si="577"/>
        <v>#DIV/0!</v>
      </c>
      <c r="R215" s="471"/>
      <c r="S215" s="70">
        <f>H215+F215+G215+0</f>
        <v>0</v>
      </c>
      <c r="T215" s="69" t="e">
        <f t="shared" ref="T215" si="605">S215/J215*100</f>
        <v>#DIV/0!</v>
      </c>
      <c r="U215" s="470" t="e">
        <f t="shared" si="579"/>
        <v>#DIV/0!</v>
      </c>
      <c r="V215" s="472"/>
      <c r="W215" s="67">
        <f>H215+F215+G215+I215+0</f>
        <v>0</v>
      </c>
      <c r="X215" s="69" t="e">
        <f>W215/J215*100</f>
        <v>#DIV/0!</v>
      </c>
      <c r="Y215" s="470" t="e">
        <f t="shared" si="580"/>
        <v>#DIV/0!</v>
      </c>
      <c r="Z215" s="471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38"/>
      <c r="G216" s="36"/>
      <c r="H216" s="36"/>
      <c r="I216" s="39"/>
      <c r="J216" s="40"/>
      <c r="K216" s="16"/>
      <c r="L216" s="17" t="e">
        <f>K216/J215*100</f>
        <v>#DIV/0!</v>
      </c>
      <c r="M216" s="470"/>
      <c r="N216" s="471"/>
      <c r="O216" s="16"/>
      <c r="P216" s="73" t="e">
        <f>O216/J215*100</f>
        <v>#DIV/0!</v>
      </c>
      <c r="Q216" s="470"/>
      <c r="R216" s="471"/>
      <c r="S216" s="19"/>
      <c r="T216" s="73" t="e">
        <f>S216/J215*100</f>
        <v>#DIV/0!</v>
      </c>
      <c r="U216" s="470"/>
      <c r="V216" s="472"/>
      <c r="W216" s="16"/>
      <c r="X216" s="73" t="e">
        <f>W216/J215*100</f>
        <v>#DIV/0!</v>
      </c>
      <c r="Y216" s="470"/>
      <c r="Z216" s="471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27">
        <f>SUM(F219,F221,F223,F225)</f>
        <v>0</v>
      </c>
      <c r="G217" s="25">
        <f t="shared" ref="G217:I217" si="606">SUM(G219,G221,G223,G225)</f>
        <v>0</v>
      </c>
      <c r="H217" s="25">
        <f t="shared" si="606"/>
        <v>0</v>
      </c>
      <c r="I217" s="28">
        <f t="shared" si="606"/>
        <v>0</v>
      </c>
      <c r="J217" s="29">
        <f t="shared" ref="J217" si="607">+E217+I217+F217+G217+H217</f>
        <v>0</v>
      </c>
      <c r="K217" s="30">
        <f>SUM(K219,K221,K223,K225)</f>
        <v>0</v>
      </c>
      <c r="L217" s="31" t="e">
        <f t="shared" ref="L217" si="608">K217/J217*100</f>
        <v>#DIV/0!</v>
      </c>
      <c r="M217" s="473" t="e">
        <f t="shared" si="575"/>
        <v>#DIV/0!</v>
      </c>
      <c r="N217" s="474"/>
      <c r="O217" s="30">
        <f>SUM(O219,O221,O223,O225)</f>
        <v>0</v>
      </c>
      <c r="P217" s="31" t="e">
        <f t="shared" ref="P217" si="609">O217/J217*100</f>
        <v>#DIV/0!</v>
      </c>
      <c r="Q217" s="473" t="e">
        <f t="shared" si="577"/>
        <v>#DIV/0!</v>
      </c>
      <c r="R217" s="474"/>
      <c r="S217" s="32">
        <f>SUM(S219,S221,S223,S225)</f>
        <v>0</v>
      </c>
      <c r="T217" s="31" t="e">
        <f t="shared" ref="T217" si="610">S217/J217*100</f>
        <v>#DIV/0!</v>
      </c>
      <c r="U217" s="473" t="e">
        <f t="shared" si="579"/>
        <v>#DIV/0!</v>
      </c>
      <c r="V217" s="475"/>
      <c r="W217" s="30">
        <f>SUM(W219,W221,W223,W225)</f>
        <v>0</v>
      </c>
      <c r="X217" s="31" t="e">
        <f t="shared" ref="X217" si="611">W217/J217*100</f>
        <v>#DIV/0!</v>
      </c>
      <c r="Y217" s="473" t="e">
        <f t="shared" si="580"/>
        <v>#DIV/0!</v>
      </c>
      <c r="Z217" s="474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38"/>
      <c r="G218" s="36"/>
      <c r="H218" s="36"/>
      <c r="I218" s="37"/>
      <c r="J218" s="40"/>
      <c r="K218" s="30">
        <f>SUM(K220,K222,K224,K226)</f>
        <v>0</v>
      </c>
      <c r="L218" s="31" t="e">
        <f t="shared" ref="L218" si="612">K218/J217*100</f>
        <v>#DIV/0!</v>
      </c>
      <c r="M218" s="473"/>
      <c r="N218" s="474"/>
      <c r="O218" s="30">
        <f>SUM(O220,O222,O224,O226)</f>
        <v>0</v>
      </c>
      <c r="P218" s="31" t="e">
        <f t="shared" ref="P218" si="613">O218/J217*100</f>
        <v>#DIV/0!</v>
      </c>
      <c r="Q218" s="473"/>
      <c r="R218" s="474"/>
      <c r="S218" s="32">
        <f>SUM(S220,S222,S224,S226)</f>
        <v>0</v>
      </c>
      <c r="T218" s="31" t="e">
        <f t="shared" ref="T218" si="614">S218/J217*100</f>
        <v>#DIV/0!</v>
      </c>
      <c r="U218" s="473"/>
      <c r="V218" s="475"/>
      <c r="W218" s="30">
        <f>SUM(W220,W222,W224,W226)</f>
        <v>0</v>
      </c>
      <c r="X218" s="31" t="e">
        <f t="shared" ref="X218" si="615">W218/J217*100</f>
        <v>#DIV/0!</v>
      </c>
      <c r="Y218" s="473"/>
      <c r="Z218" s="474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616">+C219+D219</f>
        <v>0</v>
      </c>
      <c r="F219" s="63"/>
      <c r="G219" s="64"/>
      <c r="H219" s="64"/>
      <c r="I219" s="65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470" t="e">
        <f t="shared" si="575"/>
        <v>#DIV/0!</v>
      </c>
      <c r="N219" s="471"/>
      <c r="O219" s="67">
        <f>G219+F219+0</f>
        <v>0</v>
      </c>
      <c r="P219" s="68" t="e">
        <f t="shared" ref="P219" si="617">O219/J219*100</f>
        <v>#DIV/0!</v>
      </c>
      <c r="Q219" s="470" t="e">
        <f t="shared" si="577"/>
        <v>#DIV/0!</v>
      </c>
      <c r="R219" s="471"/>
      <c r="S219" s="70">
        <f>H219+F219+G219+0</f>
        <v>0</v>
      </c>
      <c r="T219" s="68" t="e">
        <f t="shared" ref="T219" si="618">S219/J219*100</f>
        <v>#DIV/0!</v>
      </c>
      <c r="U219" s="470" t="e">
        <f t="shared" si="579"/>
        <v>#DIV/0!</v>
      </c>
      <c r="V219" s="472"/>
      <c r="W219" s="67">
        <f>H219+F219+G219+I219+0</f>
        <v>0</v>
      </c>
      <c r="X219" s="68" t="e">
        <f>W219/J219*100</f>
        <v>#DIV/0!</v>
      </c>
      <c r="Y219" s="470" t="e">
        <f t="shared" si="580"/>
        <v>#DIV/0!</v>
      </c>
      <c r="Z219" s="471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38"/>
      <c r="G220" s="36"/>
      <c r="H220" s="36"/>
      <c r="I220" s="39"/>
      <c r="J220" s="40"/>
      <c r="K220" s="16"/>
      <c r="L220" s="17" t="e">
        <f>K220/J219*100</f>
        <v>#DIV/0!</v>
      </c>
      <c r="M220" s="470"/>
      <c r="N220" s="471"/>
      <c r="O220" s="16"/>
      <c r="P220" s="17" t="e">
        <f>O220/J219*100</f>
        <v>#DIV/0!</v>
      </c>
      <c r="Q220" s="470"/>
      <c r="R220" s="471"/>
      <c r="S220" s="19"/>
      <c r="T220" s="17" t="e">
        <f>S220/J219*100</f>
        <v>#DIV/0!</v>
      </c>
      <c r="U220" s="470"/>
      <c r="V220" s="472"/>
      <c r="W220" s="16"/>
      <c r="X220" s="17" t="e">
        <f>W220/J219*100</f>
        <v>#DIV/0!</v>
      </c>
      <c r="Y220" s="470"/>
      <c r="Z220" s="471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619">+C221+D221</f>
        <v>0</v>
      </c>
      <c r="F221" s="63"/>
      <c r="G221" s="64"/>
      <c r="H221" s="64"/>
      <c r="I221" s="65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470" t="e">
        <f t="shared" si="575"/>
        <v>#DIV/0!</v>
      </c>
      <c r="N221" s="471"/>
      <c r="O221" s="67">
        <f>G221+F221+0</f>
        <v>0</v>
      </c>
      <c r="P221" s="68" t="e">
        <f t="shared" ref="P221" si="620">O221/J221*100</f>
        <v>#DIV/0!</v>
      </c>
      <c r="Q221" s="470" t="e">
        <f t="shared" si="577"/>
        <v>#DIV/0!</v>
      </c>
      <c r="R221" s="471"/>
      <c r="S221" s="70">
        <f>H221+F221+G221+0</f>
        <v>0</v>
      </c>
      <c r="T221" s="68" t="e">
        <f t="shared" ref="T221" si="621">S221/J221*100</f>
        <v>#DIV/0!</v>
      </c>
      <c r="U221" s="470" t="e">
        <f t="shared" si="579"/>
        <v>#DIV/0!</v>
      </c>
      <c r="V221" s="472"/>
      <c r="W221" s="67">
        <f>H221+F221+G221+I221+0</f>
        <v>0</v>
      </c>
      <c r="X221" s="68" t="e">
        <f>W221/J221*100</f>
        <v>#DIV/0!</v>
      </c>
      <c r="Y221" s="470" t="e">
        <f t="shared" si="580"/>
        <v>#DIV/0!</v>
      </c>
      <c r="Z221" s="471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38"/>
      <c r="G222" s="36"/>
      <c r="H222" s="36"/>
      <c r="I222" s="39"/>
      <c r="J222" s="40"/>
      <c r="K222" s="16"/>
      <c r="L222" s="17" t="e">
        <f>K222/J221*100</f>
        <v>#DIV/0!</v>
      </c>
      <c r="M222" s="470"/>
      <c r="N222" s="471"/>
      <c r="O222" s="16"/>
      <c r="P222" s="17" t="e">
        <f>O222/J221*100</f>
        <v>#DIV/0!</v>
      </c>
      <c r="Q222" s="470"/>
      <c r="R222" s="471"/>
      <c r="S222" s="19"/>
      <c r="T222" s="17" t="e">
        <f>S222/J221*100</f>
        <v>#DIV/0!</v>
      </c>
      <c r="U222" s="470"/>
      <c r="V222" s="472"/>
      <c r="W222" s="16"/>
      <c r="X222" s="17" t="e">
        <f>W222/J221*100</f>
        <v>#DIV/0!</v>
      </c>
      <c r="Y222" s="470"/>
      <c r="Z222" s="471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622">+C223+D223</f>
        <v>0</v>
      </c>
      <c r="F223" s="63"/>
      <c r="G223" s="64"/>
      <c r="H223" s="64"/>
      <c r="I223" s="65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470" t="e">
        <f t="shared" si="575"/>
        <v>#DIV/0!</v>
      </c>
      <c r="N223" s="471"/>
      <c r="O223" s="67">
        <f>G223+F223+0</f>
        <v>0</v>
      </c>
      <c r="P223" s="68" t="e">
        <f t="shared" ref="P223" si="623">O223/J223*100</f>
        <v>#DIV/0!</v>
      </c>
      <c r="Q223" s="470" t="e">
        <f t="shared" si="577"/>
        <v>#DIV/0!</v>
      </c>
      <c r="R223" s="471"/>
      <c r="S223" s="70">
        <f>H223+F223+G223+0</f>
        <v>0</v>
      </c>
      <c r="T223" s="68" t="e">
        <f t="shared" ref="T223" si="624">S223/J223*100</f>
        <v>#DIV/0!</v>
      </c>
      <c r="U223" s="470" t="e">
        <f t="shared" si="579"/>
        <v>#DIV/0!</v>
      </c>
      <c r="V223" s="472"/>
      <c r="W223" s="67">
        <f>H223+F223+G223+I223+0</f>
        <v>0</v>
      </c>
      <c r="X223" s="68" t="e">
        <f>W223/J223*100</f>
        <v>#DIV/0!</v>
      </c>
      <c r="Y223" s="470" t="e">
        <f t="shared" si="580"/>
        <v>#DIV/0!</v>
      </c>
      <c r="Z223" s="471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38"/>
      <c r="G224" s="36"/>
      <c r="H224" s="36"/>
      <c r="I224" s="39"/>
      <c r="J224" s="40"/>
      <c r="K224" s="16"/>
      <c r="L224" s="17" t="e">
        <f>K224/J223*100</f>
        <v>#DIV/0!</v>
      </c>
      <c r="M224" s="470"/>
      <c r="N224" s="471"/>
      <c r="O224" s="16"/>
      <c r="P224" s="17" t="e">
        <f>O224/J223*100</f>
        <v>#DIV/0!</v>
      </c>
      <c r="Q224" s="470"/>
      <c r="R224" s="471"/>
      <c r="S224" s="19"/>
      <c r="T224" s="17" t="e">
        <f>S224/J223*100</f>
        <v>#DIV/0!</v>
      </c>
      <c r="U224" s="470"/>
      <c r="V224" s="472"/>
      <c r="W224" s="16"/>
      <c r="X224" s="17" t="e">
        <f>W224/J223*100</f>
        <v>#DIV/0!</v>
      </c>
      <c r="Y224" s="470"/>
      <c r="Z224" s="471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625">+C225+D225</f>
        <v>0</v>
      </c>
      <c r="F225" s="63"/>
      <c r="G225" s="64"/>
      <c r="H225" s="64"/>
      <c r="I225" s="65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470" t="e">
        <f t="shared" si="575"/>
        <v>#DIV/0!</v>
      </c>
      <c r="N225" s="471"/>
      <c r="O225" s="67">
        <f>G225+F225+0</f>
        <v>0</v>
      </c>
      <c r="P225" s="68" t="e">
        <f t="shared" ref="P225" si="626">O225/J225*100</f>
        <v>#DIV/0!</v>
      </c>
      <c r="Q225" s="470" t="e">
        <f t="shared" si="577"/>
        <v>#DIV/0!</v>
      </c>
      <c r="R225" s="471"/>
      <c r="S225" s="70">
        <f>H225+F225+G225+0</f>
        <v>0</v>
      </c>
      <c r="T225" s="68" t="e">
        <f t="shared" ref="T225" si="627">S225/J225*100</f>
        <v>#DIV/0!</v>
      </c>
      <c r="U225" s="470" t="e">
        <f t="shared" si="579"/>
        <v>#DIV/0!</v>
      </c>
      <c r="V225" s="472"/>
      <c r="W225" s="67">
        <f>H225+F225+G225+I225+0</f>
        <v>0</v>
      </c>
      <c r="X225" s="68" t="e">
        <f>W225/J225*100</f>
        <v>#DIV/0!</v>
      </c>
      <c r="Y225" s="470" t="e">
        <f t="shared" si="580"/>
        <v>#DIV/0!</v>
      </c>
      <c r="Z225" s="471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38"/>
      <c r="G226" s="36"/>
      <c r="H226" s="36"/>
      <c r="I226" s="39"/>
      <c r="J226" s="40"/>
      <c r="K226" s="16"/>
      <c r="L226" s="17" t="e">
        <f>K226/J225*100</f>
        <v>#DIV/0!</v>
      </c>
      <c r="M226" s="470"/>
      <c r="N226" s="471"/>
      <c r="O226" s="16"/>
      <c r="P226" s="17" t="e">
        <f>O226/J225*100</f>
        <v>#DIV/0!</v>
      </c>
      <c r="Q226" s="470"/>
      <c r="R226" s="471"/>
      <c r="S226" s="19"/>
      <c r="T226" s="17" t="e">
        <f>S226/J225*100</f>
        <v>#DIV/0!</v>
      </c>
      <c r="U226" s="470"/>
      <c r="V226" s="472"/>
      <c r="W226" s="16"/>
      <c r="X226" s="17" t="e">
        <f>W226/J225*100</f>
        <v>#DIV/0!</v>
      </c>
      <c r="Y226" s="470"/>
      <c r="Z226" s="471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27">
        <f>SUM(F229,F231)</f>
        <v>0</v>
      </c>
      <c r="G227" s="25">
        <f t="shared" ref="G227:I227" si="628">SUM(G229,G231)</f>
        <v>0</v>
      </c>
      <c r="H227" s="25">
        <f t="shared" si="628"/>
        <v>0</v>
      </c>
      <c r="I227" s="28">
        <f t="shared" si="628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629">K227/J227*100</f>
        <v>#DIV/0!</v>
      </c>
      <c r="M227" s="473" t="e">
        <f t="shared" si="575"/>
        <v>#DIV/0!</v>
      </c>
      <c r="N227" s="474"/>
      <c r="O227" s="30">
        <f>SUM(O229,O231)</f>
        <v>0</v>
      </c>
      <c r="P227" s="31" t="e">
        <f t="shared" ref="P227" si="630">O227/J227*100</f>
        <v>#DIV/0!</v>
      </c>
      <c r="Q227" s="473" t="e">
        <f t="shared" si="577"/>
        <v>#DIV/0!</v>
      </c>
      <c r="R227" s="474"/>
      <c r="S227" s="32">
        <f>SUM(S229,S231)</f>
        <v>0</v>
      </c>
      <c r="T227" s="31" t="e">
        <f t="shared" ref="T227" si="631">S227/J227*100</f>
        <v>#DIV/0!</v>
      </c>
      <c r="U227" s="473" t="e">
        <f t="shared" si="579"/>
        <v>#DIV/0!</v>
      </c>
      <c r="V227" s="475"/>
      <c r="W227" s="30">
        <f>SUM(W229,W231)</f>
        <v>0</v>
      </c>
      <c r="X227" s="31" t="e">
        <f t="shared" ref="X227" si="632">W227/J227*100</f>
        <v>#DIV/0!</v>
      </c>
      <c r="Y227" s="473" t="e">
        <f t="shared" si="580"/>
        <v>#DIV/0!</v>
      </c>
      <c r="Z227" s="474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38"/>
      <c r="G228" s="36"/>
      <c r="H228" s="36"/>
      <c r="I228" s="37"/>
      <c r="J228" s="40"/>
      <c r="K228" s="30">
        <f>SUM(K230,K232)</f>
        <v>0</v>
      </c>
      <c r="L228" s="31" t="e">
        <f t="shared" ref="L228" si="633">K228/J227*100</f>
        <v>#DIV/0!</v>
      </c>
      <c r="M228" s="473"/>
      <c r="N228" s="474"/>
      <c r="O228" s="30">
        <f>SUM(O230,O232)</f>
        <v>0</v>
      </c>
      <c r="P228" s="31" t="e">
        <f t="shared" ref="P228" si="634">O228/J227*100</f>
        <v>#DIV/0!</v>
      </c>
      <c r="Q228" s="473"/>
      <c r="R228" s="474"/>
      <c r="S228" s="32">
        <f>SUM(S230,S232)</f>
        <v>0</v>
      </c>
      <c r="T228" s="31" t="e">
        <f t="shared" ref="T228" si="635">S228/J227*100</f>
        <v>#DIV/0!</v>
      </c>
      <c r="U228" s="473"/>
      <c r="V228" s="475"/>
      <c r="W228" s="30">
        <f>SUM(W230,W232)</f>
        <v>0</v>
      </c>
      <c r="X228" s="31" t="e">
        <f t="shared" ref="X228" si="636">W228/J227*100</f>
        <v>#DIV/0!</v>
      </c>
      <c r="Y228" s="473"/>
      <c r="Z228" s="474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637">+C229+D229</f>
        <v>0</v>
      </c>
      <c r="F229" s="63"/>
      <c r="G229" s="64"/>
      <c r="H229" s="64"/>
      <c r="I229" s="65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470" t="e">
        <f t="shared" si="575"/>
        <v>#DIV/0!</v>
      </c>
      <c r="N229" s="471"/>
      <c r="O229" s="67">
        <f>G229+F229+0</f>
        <v>0</v>
      </c>
      <c r="P229" s="68" t="e">
        <f t="shared" ref="P229" si="638">O229/J229*100</f>
        <v>#DIV/0!</v>
      </c>
      <c r="Q229" s="470" t="e">
        <f t="shared" si="577"/>
        <v>#DIV/0!</v>
      </c>
      <c r="R229" s="471"/>
      <c r="S229" s="70">
        <f>H229+F229+G229+0</f>
        <v>0</v>
      </c>
      <c r="T229" s="68" t="e">
        <f t="shared" ref="T229" si="639">S229/J229*100</f>
        <v>#DIV/0!</v>
      </c>
      <c r="U229" s="470" t="e">
        <f t="shared" si="579"/>
        <v>#DIV/0!</v>
      </c>
      <c r="V229" s="472"/>
      <c r="W229" s="67">
        <f>H229+F229+G229+I229+0</f>
        <v>0</v>
      </c>
      <c r="X229" s="68" t="e">
        <f>W229/J229*100</f>
        <v>#DIV/0!</v>
      </c>
      <c r="Y229" s="470" t="e">
        <f t="shared" si="580"/>
        <v>#DIV/0!</v>
      </c>
      <c r="Z229" s="471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38"/>
      <c r="G230" s="36"/>
      <c r="H230" s="36"/>
      <c r="I230" s="39"/>
      <c r="J230" s="40"/>
      <c r="K230" s="16"/>
      <c r="L230" s="17" t="e">
        <f>K230/J229*100</f>
        <v>#DIV/0!</v>
      </c>
      <c r="M230" s="470"/>
      <c r="N230" s="471"/>
      <c r="O230" s="16"/>
      <c r="P230" s="17" t="e">
        <f>O230/J229*100</f>
        <v>#DIV/0!</v>
      </c>
      <c r="Q230" s="470"/>
      <c r="R230" s="471"/>
      <c r="S230" s="19"/>
      <c r="T230" s="17" t="e">
        <f>S230/J229*100</f>
        <v>#DIV/0!</v>
      </c>
      <c r="U230" s="470"/>
      <c r="V230" s="472"/>
      <c r="W230" s="16"/>
      <c r="X230" s="17" t="e">
        <f>W230/J229*100</f>
        <v>#DIV/0!</v>
      </c>
      <c r="Y230" s="470"/>
      <c r="Z230" s="471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640">+C231+D231</f>
        <v>0</v>
      </c>
      <c r="F231" s="63"/>
      <c r="G231" s="64"/>
      <c r="H231" s="64"/>
      <c r="I231" s="65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470" t="e">
        <f t="shared" si="575"/>
        <v>#DIV/0!</v>
      </c>
      <c r="N231" s="471"/>
      <c r="O231" s="67">
        <f>G231+F231+0</f>
        <v>0</v>
      </c>
      <c r="P231" s="68" t="e">
        <f t="shared" ref="P231" si="641">O231/J231*100</f>
        <v>#DIV/0!</v>
      </c>
      <c r="Q231" s="470" t="e">
        <f t="shared" si="577"/>
        <v>#DIV/0!</v>
      </c>
      <c r="R231" s="471"/>
      <c r="S231" s="70">
        <f>H231+F231+G231+0</f>
        <v>0</v>
      </c>
      <c r="T231" s="68" t="e">
        <f t="shared" ref="T231" si="642">S231/J231*100</f>
        <v>#DIV/0!</v>
      </c>
      <c r="U231" s="470" t="e">
        <f t="shared" si="579"/>
        <v>#DIV/0!</v>
      </c>
      <c r="V231" s="472"/>
      <c r="W231" s="67">
        <f>H231+F231+G231+I231+0</f>
        <v>0</v>
      </c>
      <c r="X231" s="68" t="e">
        <f>W231/J231*100</f>
        <v>#DIV/0!</v>
      </c>
      <c r="Y231" s="470" t="e">
        <f t="shared" si="580"/>
        <v>#DIV/0!</v>
      </c>
      <c r="Z231" s="471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38"/>
      <c r="G232" s="36"/>
      <c r="H232" s="36"/>
      <c r="I232" s="39"/>
      <c r="J232" s="40"/>
      <c r="K232" s="16"/>
      <c r="L232" s="17" t="e">
        <f>K232/J231*100</f>
        <v>#DIV/0!</v>
      </c>
      <c r="M232" s="470"/>
      <c r="N232" s="471"/>
      <c r="O232" s="16"/>
      <c r="P232" s="17" t="e">
        <f>O232/J231*100</f>
        <v>#DIV/0!</v>
      </c>
      <c r="Q232" s="470"/>
      <c r="R232" s="471"/>
      <c r="S232" s="19"/>
      <c r="T232" s="17" t="e">
        <f>S232/J231*100</f>
        <v>#DIV/0!</v>
      </c>
      <c r="U232" s="470"/>
      <c r="V232" s="472"/>
      <c r="W232" s="16"/>
      <c r="X232" s="17" t="e">
        <f>W232/J231*100</f>
        <v>#DIV/0!</v>
      </c>
      <c r="Y232" s="470"/>
      <c r="Z232" s="471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643">+C233+D233</f>
        <v>0</v>
      </c>
      <c r="F233" s="63"/>
      <c r="G233" s="64"/>
      <c r="H233" s="64"/>
      <c r="I233" s="65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470" t="e">
        <f t="shared" si="575"/>
        <v>#DIV/0!</v>
      </c>
      <c r="N233" s="471"/>
      <c r="O233" s="67">
        <f>G233+F233+0</f>
        <v>0</v>
      </c>
      <c r="P233" s="68" t="e">
        <f t="shared" ref="P233" si="644">O233/J233*100</f>
        <v>#DIV/0!</v>
      </c>
      <c r="Q233" s="470" t="e">
        <f t="shared" si="577"/>
        <v>#DIV/0!</v>
      </c>
      <c r="R233" s="471"/>
      <c r="S233" s="70">
        <f>H233+F233+G233+0</f>
        <v>0</v>
      </c>
      <c r="T233" s="68" t="e">
        <f t="shared" ref="T233" si="645">S233/J233*100</f>
        <v>#DIV/0!</v>
      </c>
      <c r="U233" s="470" t="e">
        <f t="shared" si="579"/>
        <v>#DIV/0!</v>
      </c>
      <c r="V233" s="472"/>
      <c r="W233" s="67">
        <f>H233+F233+G233+I233+0</f>
        <v>0</v>
      </c>
      <c r="X233" s="68" t="e">
        <f>W233/J233*100</f>
        <v>#DIV/0!</v>
      </c>
      <c r="Y233" s="470" t="e">
        <f t="shared" si="580"/>
        <v>#DIV/0!</v>
      </c>
      <c r="Z233" s="471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38"/>
      <c r="G234" s="36"/>
      <c r="H234" s="36"/>
      <c r="I234" s="37"/>
      <c r="J234" s="40"/>
      <c r="K234" s="16"/>
      <c r="L234" s="17" t="e">
        <f>K234/J233*100</f>
        <v>#DIV/0!</v>
      </c>
      <c r="M234" s="470"/>
      <c r="N234" s="471"/>
      <c r="O234" s="16"/>
      <c r="P234" s="17" t="e">
        <f>O234/J233*100</f>
        <v>#DIV/0!</v>
      </c>
      <c r="Q234" s="470"/>
      <c r="R234" s="471"/>
      <c r="S234" s="19"/>
      <c r="T234" s="17" t="e">
        <f>S234/J233*100</f>
        <v>#DIV/0!</v>
      </c>
      <c r="U234" s="470"/>
      <c r="V234" s="472"/>
      <c r="W234" s="16"/>
      <c r="X234" s="17" t="e">
        <f>W234/J233*100</f>
        <v>#DIV/0!</v>
      </c>
      <c r="Y234" s="470"/>
      <c r="Z234" s="471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646">+C235+D235</f>
        <v>0</v>
      </c>
      <c r="F235" s="63"/>
      <c r="G235" s="64"/>
      <c r="H235" s="64"/>
      <c r="I235" s="65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470" t="e">
        <f t="shared" si="575"/>
        <v>#DIV/0!</v>
      </c>
      <c r="N235" s="471"/>
      <c r="O235" s="67">
        <f>G235+F235+0</f>
        <v>0</v>
      </c>
      <c r="P235" s="68" t="e">
        <f t="shared" ref="P235" si="647">O235/J235*100</f>
        <v>#DIV/0!</v>
      </c>
      <c r="Q235" s="470" t="e">
        <f t="shared" si="577"/>
        <v>#DIV/0!</v>
      </c>
      <c r="R235" s="471"/>
      <c r="S235" s="70">
        <f>H235+F235+G235+0</f>
        <v>0</v>
      </c>
      <c r="T235" s="68" t="e">
        <f t="shared" ref="T235" si="648">S235/J235*100</f>
        <v>#DIV/0!</v>
      </c>
      <c r="U235" s="470" t="e">
        <f t="shared" si="579"/>
        <v>#DIV/0!</v>
      </c>
      <c r="V235" s="472"/>
      <c r="W235" s="67">
        <f>H235+F235+G235+I235+0</f>
        <v>0</v>
      </c>
      <c r="X235" s="68" t="e">
        <f>W235/J235*100</f>
        <v>#DIV/0!</v>
      </c>
      <c r="Y235" s="470" t="e">
        <f t="shared" si="580"/>
        <v>#DIV/0!</v>
      </c>
      <c r="Z235" s="471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38"/>
      <c r="G236" s="36"/>
      <c r="H236" s="36"/>
      <c r="I236" s="37"/>
      <c r="J236" s="40"/>
      <c r="K236" s="16"/>
      <c r="L236" s="17" t="e">
        <f>K236/J235*100</f>
        <v>#DIV/0!</v>
      </c>
      <c r="M236" s="470"/>
      <c r="N236" s="471"/>
      <c r="O236" s="16"/>
      <c r="P236" s="17" t="e">
        <f>O236/J235*100</f>
        <v>#DIV/0!</v>
      </c>
      <c r="Q236" s="470"/>
      <c r="R236" s="471"/>
      <c r="S236" s="19"/>
      <c r="T236" s="17" t="e">
        <f>S236/J235*100</f>
        <v>#DIV/0!</v>
      </c>
      <c r="U236" s="470"/>
      <c r="V236" s="472"/>
      <c r="W236" s="16"/>
      <c r="X236" s="17" t="e">
        <f>W236/J235*100</f>
        <v>#DIV/0!</v>
      </c>
      <c r="Y236" s="470"/>
      <c r="Z236" s="471"/>
      <c r="AA236" s="74"/>
      <c r="AB236" s="74"/>
    </row>
    <row r="237" spans="1:28" s="251" customFormat="1" ht="21.75" hidden="1" customHeight="1" x14ac:dyDescent="0.2">
      <c r="A237" s="480" t="s">
        <v>45</v>
      </c>
      <c r="B237" s="54" t="s">
        <v>29</v>
      </c>
      <c r="C237" s="55">
        <f t="shared" ref="C237:K238" si="649">SUM(C239,C245,C255,C261,C263)</f>
        <v>0</v>
      </c>
      <c r="D237" s="56">
        <f t="shared" si="649"/>
        <v>0</v>
      </c>
      <c r="E237" s="57">
        <f t="shared" si="649"/>
        <v>0</v>
      </c>
      <c r="F237" s="58">
        <f t="shared" si="649"/>
        <v>0</v>
      </c>
      <c r="G237" s="56">
        <f t="shared" si="649"/>
        <v>0</v>
      </c>
      <c r="H237" s="56">
        <f t="shared" si="649"/>
        <v>0</v>
      </c>
      <c r="I237" s="59">
        <f t="shared" si="649"/>
        <v>0</v>
      </c>
      <c r="J237" s="60">
        <f t="shared" si="649"/>
        <v>0</v>
      </c>
      <c r="K237" s="55">
        <f t="shared" si="649"/>
        <v>0</v>
      </c>
      <c r="L237" s="56" t="e">
        <f>K237/J237*100</f>
        <v>#DIV/0!</v>
      </c>
      <c r="M237" s="482" t="e">
        <f t="shared" si="575"/>
        <v>#DIV/0!</v>
      </c>
      <c r="N237" s="476"/>
      <c r="O237" s="55">
        <f>SUM(O239,O245,O255,O261,O263)</f>
        <v>0</v>
      </c>
      <c r="P237" s="56" t="e">
        <f t="shared" ref="P237" si="650">O237/J237*100</f>
        <v>#DIV/0!</v>
      </c>
      <c r="Q237" s="482" t="e">
        <f t="shared" si="577"/>
        <v>#DIV/0!</v>
      </c>
      <c r="R237" s="476"/>
      <c r="S237" s="58">
        <f>SUM(S239,S245,S255,S261,S263)</f>
        <v>0</v>
      </c>
      <c r="T237" s="56" t="e">
        <f t="shared" ref="T237" si="651">S237/J237*100</f>
        <v>#DIV/0!</v>
      </c>
      <c r="U237" s="482" t="e">
        <f t="shared" si="579"/>
        <v>#DIV/0!</v>
      </c>
      <c r="V237" s="484"/>
      <c r="W237" s="55">
        <f>SUM(W239,W245,W255,W261,W263)</f>
        <v>0</v>
      </c>
      <c r="X237" s="56" t="e">
        <f t="shared" ref="X237" si="652">W237/J237*100</f>
        <v>#DIV/0!</v>
      </c>
      <c r="Y237" s="482" t="e">
        <f t="shared" si="580"/>
        <v>#DIV/0!</v>
      </c>
      <c r="Z237" s="476"/>
      <c r="AA237" s="250"/>
      <c r="AB237" s="250"/>
    </row>
    <row r="238" spans="1:28" s="251" customFormat="1" ht="21.75" hidden="1" customHeight="1" x14ac:dyDescent="0.2">
      <c r="A238" s="481"/>
      <c r="B238" s="54" t="s">
        <v>30</v>
      </c>
      <c r="C238" s="16"/>
      <c r="D238" s="17"/>
      <c r="E238" s="18"/>
      <c r="F238" s="19"/>
      <c r="G238" s="17"/>
      <c r="H238" s="17"/>
      <c r="I238" s="20"/>
      <c r="J238" s="21"/>
      <c r="K238" s="55">
        <f t="shared" si="649"/>
        <v>0</v>
      </c>
      <c r="L238" s="56" t="e">
        <f t="shared" ref="L238" si="653">K238/J237*100</f>
        <v>#DIV/0!</v>
      </c>
      <c r="M238" s="483"/>
      <c r="N238" s="477"/>
      <c r="O238" s="55">
        <f>SUM(O240,O246,O256,O262,O264)</f>
        <v>0</v>
      </c>
      <c r="P238" s="56" t="e">
        <f t="shared" ref="P238" si="654">O238/J237*100</f>
        <v>#DIV/0!</v>
      </c>
      <c r="Q238" s="483"/>
      <c r="R238" s="477"/>
      <c r="S238" s="58">
        <f>SUM(S240,S246,S256,S262,S264)</f>
        <v>0</v>
      </c>
      <c r="T238" s="56" t="e">
        <f t="shared" ref="T238" si="655">S238/J237*100</f>
        <v>#DIV/0!</v>
      </c>
      <c r="U238" s="483"/>
      <c r="V238" s="485"/>
      <c r="W238" s="55">
        <f>SUM(W240,W246,W256,W262,W264)</f>
        <v>0</v>
      </c>
      <c r="X238" s="56" t="e">
        <f t="shared" ref="X238" si="656">W238/J237*100</f>
        <v>#DIV/0!</v>
      </c>
      <c r="Y238" s="483"/>
      <c r="Z238" s="477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27">
        <f>SUM(F241,F243)</f>
        <v>0</v>
      </c>
      <c r="G239" s="25">
        <f>SUM(G241,G243)</f>
        <v>0</v>
      </c>
      <c r="H239" s="25">
        <f t="shared" ref="H239:I239" si="657">SUM(H241,H243)</f>
        <v>0</v>
      </c>
      <c r="I239" s="28">
        <f t="shared" si="657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58">K239/J239*100</f>
        <v>#DIV/0!</v>
      </c>
      <c r="M239" s="478" t="e">
        <f t="shared" si="575"/>
        <v>#DIV/0!</v>
      </c>
      <c r="N239" s="474"/>
      <c r="O239" s="30">
        <f>SUM(O241,O243)</f>
        <v>0</v>
      </c>
      <c r="P239" s="31" t="e">
        <f t="shared" ref="P239" si="659">O239/J239*100</f>
        <v>#DIV/0!</v>
      </c>
      <c r="Q239" s="478" t="e">
        <f t="shared" si="577"/>
        <v>#DIV/0!</v>
      </c>
      <c r="R239" s="474"/>
      <c r="S239" s="32">
        <f>SUM(S241,S243)</f>
        <v>0</v>
      </c>
      <c r="T239" s="31" t="e">
        <f t="shared" ref="T239" si="660">S239/J239*100</f>
        <v>#DIV/0!</v>
      </c>
      <c r="U239" s="478" t="e">
        <f t="shared" si="579"/>
        <v>#DIV/0!</v>
      </c>
      <c r="V239" s="475"/>
      <c r="W239" s="30">
        <f>SUM(W241,W243)</f>
        <v>0</v>
      </c>
      <c r="X239" s="31" t="e">
        <f t="shared" ref="X239" si="661">W239/J239*100</f>
        <v>#DIV/0!</v>
      </c>
      <c r="Y239" s="478" t="e">
        <f t="shared" si="580"/>
        <v>#DIV/0!</v>
      </c>
      <c r="Z239" s="474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38"/>
      <c r="G240" s="36"/>
      <c r="H240" s="36"/>
      <c r="I240" s="37"/>
      <c r="J240" s="40"/>
      <c r="K240" s="30">
        <f>SUM(K242,K244)</f>
        <v>0</v>
      </c>
      <c r="L240" s="31" t="e">
        <f>K240/J239*100</f>
        <v>#DIV/0!</v>
      </c>
      <c r="M240" s="479"/>
      <c r="N240" s="474"/>
      <c r="O240" s="30">
        <f>SUM(O242,O244)</f>
        <v>0</v>
      </c>
      <c r="P240" s="31" t="e">
        <f t="shared" ref="P240" si="662">O240/J239*100</f>
        <v>#DIV/0!</v>
      </c>
      <c r="Q240" s="479"/>
      <c r="R240" s="474"/>
      <c r="S240" s="32">
        <f>SUM(S242,S244)</f>
        <v>0</v>
      </c>
      <c r="T240" s="31" t="e">
        <f t="shared" ref="T240" si="663">S240/J239*100</f>
        <v>#DIV/0!</v>
      </c>
      <c r="U240" s="479"/>
      <c r="V240" s="475"/>
      <c r="W240" s="30">
        <f>SUM(W242,W244)</f>
        <v>0</v>
      </c>
      <c r="X240" s="31" t="e">
        <f t="shared" ref="X240" si="664">W240/J239*100</f>
        <v>#DIV/0!</v>
      </c>
      <c r="Y240" s="479"/>
      <c r="Z240" s="474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65">+C241+D241</f>
        <v>0</v>
      </c>
      <c r="F241" s="63"/>
      <c r="G241" s="64"/>
      <c r="H241" s="64"/>
      <c r="I241" s="65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470" t="e">
        <f t="shared" si="575"/>
        <v>#DIV/0!</v>
      </c>
      <c r="N241" s="471"/>
      <c r="O241" s="67">
        <f>G241+F241+0</f>
        <v>0</v>
      </c>
      <c r="P241" s="69" t="e">
        <f t="shared" ref="P241" si="666">O241/J241*100</f>
        <v>#DIV/0!</v>
      </c>
      <c r="Q241" s="470" t="e">
        <f t="shared" si="577"/>
        <v>#DIV/0!</v>
      </c>
      <c r="R241" s="471"/>
      <c r="S241" s="70">
        <f>H241+F241+G241+0</f>
        <v>0</v>
      </c>
      <c r="T241" s="69" t="e">
        <f t="shared" ref="T241" si="667">S241/J241*100</f>
        <v>#DIV/0!</v>
      </c>
      <c r="U241" s="470" t="e">
        <f t="shared" si="579"/>
        <v>#DIV/0!</v>
      </c>
      <c r="V241" s="472"/>
      <c r="W241" s="67">
        <f>H241+F241+G241+I241+0</f>
        <v>0</v>
      </c>
      <c r="X241" s="69" t="e">
        <f>W241/J241*100</f>
        <v>#DIV/0!</v>
      </c>
      <c r="Y241" s="470" t="e">
        <f t="shared" si="580"/>
        <v>#DIV/0!</v>
      </c>
      <c r="Z241" s="471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38"/>
      <c r="G242" s="36"/>
      <c r="H242" s="36"/>
      <c r="I242" s="39"/>
      <c r="J242" s="40"/>
      <c r="K242" s="16"/>
      <c r="L242" s="17" t="e">
        <f>K242/J241*100</f>
        <v>#DIV/0!</v>
      </c>
      <c r="M242" s="470"/>
      <c r="N242" s="471"/>
      <c r="O242" s="16"/>
      <c r="P242" s="73" t="e">
        <f>O242/J241*100</f>
        <v>#DIV/0!</v>
      </c>
      <c r="Q242" s="470"/>
      <c r="R242" s="471"/>
      <c r="S242" s="19"/>
      <c r="T242" s="73" t="e">
        <f>S242/J241*100</f>
        <v>#DIV/0!</v>
      </c>
      <c r="U242" s="470"/>
      <c r="V242" s="472"/>
      <c r="W242" s="16"/>
      <c r="X242" s="73" t="e">
        <f>W242/J241*100</f>
        <v>#DIV/0!</v>
      </c>
      <c r="Y242" s="470"/>
      <c r="Z242" s="471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68">+C243+D243</f>
        <v>0</v>
      </c>
      <c r="F243" s="63"/>
      <c r="G243" s="64"/>
      <c r="H243" s="64"/>
      <c r="I243" s="65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470" t="e">
        <f t="shared" si="575"/>
        <v>#DIV/0!</v>
      </c>
      <c r="N243" s="471"/>
      <c r="O243" s="67">
        <f>G243+F243+0</f>
        <v>0</v>
      </c>
      <c r="P243" s="69" t="e">
        <f t="shared" ref="P243" si="669">O243/J243*100</f>
        <v>#DIV/0!</v>
      </c>
      <c r="Q243" s="470" t="e">
        <f t="shared" si="577"/>
        <v>#DIV/0!</v>
      </c>
      <c r="R243" s="471"/>
      <c r="S243" s="70">
        <f>H243+F243+G243+0</f>
        <v>0</v>
      </c>
      <c r="T243" s="69" t="e">
        <f t="shared" ref="T243" si="670">S243/J243*100</f>
        <v>#DIV/0!</v>
      </c>
      <c r="U243" s="470" t="e">
        <f t="shared" si="579"/>
        <v>#DIV/0!</v>
      </c>
      <c r="V243" s="472"/>
      <c r="W243" s="67">
        <f>H243+F243+G243+I243+0</f>
        <v>0</v>
      </c>
      <c r="X243" s="69" t="e">
        <f>W243/J243*100</f>
        <v>#DIV/0!</v>
      </c>
      <c r="Y243" s="470" t="e">
        <f t="shared" si="580"/>
        <v>#DIV/0!</v>
      </c>
      <c r="Z243" s="471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38"/>
      <c r="G244" s="36"/>
      <c r="H244" s="36"/>
      <c r="I244" s="39"/>
      <c r="J244" s="40"/>
      <c r="K244" s="16"/>
      <c r="L244" s="17" t="e">
        <f>K244/J243*100</f>
        <v>#DIV/0!</v>
      </c>
      <c r="M244" s="470"/>
      <c r="N244" s="471"/>
      <c r="O244" s="16"/>
      <c r="P244" s="73" t="e">
        <f>O244/J243*100</f>
        <v>#DIV/0!</v>
      </c>
      <c r="Q244" s="470"/>
      <c r="R244" s="471"/>
      <c r="S244" s="19"/>
      <c r="T244" s="73" t="e">
        <f>S244/J243*100</f>
        <v>#DIV/0!</v>
      </c>
      <c r="U244" s="470"/>
      <c r="V244" s="472"/>
      <c r="W244" s="16"/>
      <c r="X244" s="73" t="e">
        <f>W244/J243*100</f>
        <v>#DIV/0!</v>
      </c>
      <c r="Y244" s="470"/>
      <c r="Z244" s="471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27">
        <f>SUM(F247,F249,F251,F253)</f>
        <v>0</v>
      </c>
      <c r="G245" s="25">
        <f t="shared" ref="G245:I245" si="671">SUM(G247,G249,G251,G253)</f>
        <v>0</v>
      </c>
      <c r="H245" s="25">
        <f t="shared" si="671"/>
        <v>0</v>
      </c>
      <c r="I245" s="28">
        <f t="shared" si="671"/>
        <v>0</v>
      </c>
      <c r="J245" s="29">
        <f t="shared" ref="J245" si="672">+E245+I245+F245+G245+H245</f>
        <v>0</v>
      </c>
      <c r="K245" s="30">
        <f>SUM(K247,K249,K251,K253)</f>
        <v>0</v>
      </c>
      <c r="L245" s="31" t="e">
        <f t="shared" ref="L245" si="673">K245/J245*100</f>
        <v>#DIV/0!</v>
      </c>
      <c r="M245" s="473" t="e">
        <f t="shared" si="575"/>
        <v>#DIV/0!</v>
      </c>
      <c r="N245" s="474"/>
      <c r="O245" s="30">
        <f>SUM(O247,O249,O251,O253)</f>
        <v>0</v>
      </c>
      <c r="P245" s="31" t="e">
        <f t="shared" ref="P245" si="674">O245/J245*100</f>
        <v>#DIV/0!</v>
      </c>
      <c r="Q245" s="473" t="e">
        <f t="shared" si="577"/>
        <v>#DIV/0!</v>
      </c>
      <c r="R245" s="474"/>
      <c r="S245" s="32">
        <f>SUM(S247,S249,S251,S253)</f>
        <v>0</v>
      </c>
      <c r="T245" s="31" t="e">
        <f t="shared" ref="T245" si="675">S245/J245*100</f>
        <v>#DIV/0!</v>
      </c>
      <c r="U245" s="473" t="e">
        <f t="shared" si="579"/>
        <v>#DIV/0!</v>
      </c>
      <c r="V245" s="475"/>
      <c r="W245" s="30">
        <f>SUM(W247,W249,W251,W253)</f>
        <v>0</v>
      </c>
      <c r="X245" s="31" t="e">
        <f t="shared" ref="X245" si="676">W245/J245*100</f>
        <v>#DIV/0!</v>
      </c>
      <c r="Y245" s="473" t="e">
        <f t="shared" si="580"/>
        <v>#DIV/0!</v>
      </c>
      <c r="Z245" s="474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38"/>
      <c r="G246" s="36"/>
      <c r="H246" s="36"/>
      <c r="I246" s="37"/>
      <c r="J246" s="40"/>
      <c r="K246" s="30">
        <f>SUM(K248,K250,K252,K254)</f>
        <v>0</v>
      </c>
      <c r="L246" s="31" t="e">
        <f t="shared" ref="L246" si="677">K246/J245*100</f>
        <v>#DIV/0!</v>
      </c>
      <c r="M246" s="473"/>
      <c r="N246" s="474"/>
      <c r="O246" s="30">
        <f>SUM(O248,O250,O252,O254)</f>
        <v>0</v>
      </c>
      <c r="P246" s="31" t="e">
        <f t="shared" ref="P246" si="678">O246/J245*100</f>
        <v>#DIV/0!</v>
      </c>
      <c r="Q246" s="473"/>
      <c r="R246" s="474"/>
      <c r="S246" s="32">
        <f>SUM(S248,S250,S252,S254)</f>
        <v>0</v>
      </c>
      <c r="T246" s="31" t="e">
        <f t="shared" ref="T246" si="679">S246/J245*100</f>
        <v>#DIV/0!</v>
      </c>
      <c r="U246" s="473"/>
      <c r="V246" s="475"/>
      <c r="W246" s="30">
        <f>SUM(W248,W250,W252,W254)</f>
        <v>0</v>
      </c>
      <c r="X246" s="31" t="e">
        <f t="shared" ref="X246" si="680">W246/J245*100</f>
        <v>#DIV/0!</v>
      </c>
      <c r="Y246" s="473"/>
      <c r="Z246" s="474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81">+C247+D247</f>
        <v>0</v>
      </c>
      <c r="F247" s="63"/>
      <c r="G247" s="64"/>
      <c r="H247" s="64"/>
      <c r="I247" s="65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470" t="e">
        <f t="shared" si="575"/>
        <v>#DIV/0!</v>
      </c>
      <c r="N247" s="471"/>
      <c r="O247" s="67">
        <f>G247+F247+0</f>
        <v>0</v>
      </c>
      <c r="P247" s="68" t="e">
        <f t="shared" ref="P247" si="682">O247/J247*100</f>
        <v>#DIV/0!</v>
      </c>
      <c r="Q247" s="470" t="e">
        <f t="shared" si="577"/>
        <v>#DIV/0!</v>
      </c>
      <c r="R247" s="471"/>
      <c r="S247" s="70">
        <f>H247+F247+G247+0</f>
        <v>0</v>
      </c>
      <c r="T247" s="68" t="e">
        <f t="shared" ref="T247" si="683">S247/J247*100</f>
        <v>#DIV/0!</v>
      </c>
      <c r="U247" s="470" t="e">
        <f t="shared" si="579"/>
        <v>#DIV/0!</v>
      </c>
      <c r="V247" s="472"/>
      <c r="W247" s="67">
        <f>H247+F247+G247+I247+0</f>
        <v>0</v>
      </c>
      <c r="X247" s="68" t="e">
        <f>W247/J247*100</f>
        <v>#DIV/0!</v>
      </c>
      <c r="Y247" s="470" t="e">
        <f t="shared" si="580"/>
        <v>#DIV/0!</v>
      </c>
      <c r="Z247" s="471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38"/>
      <c r="G248" s="36"/>
      <c r="H248" s="36"/>
      <c r="I248" s="39"/>
      <c r="J248" s="40"/>
      <c r="K248" s="16"/>
      <c r="L248" s="17" t="e">
        <f>K248/J247*100</f>
        <v>#DIV/0!</v>
      </c>
      <c r="M248" s="470"/>
      <c r="N248" s="471"/>
      <c r="O248" s="16"/>
      <c r="P248" s="17" t="e">
        <f>O248/J247*100</f>
        <v>#DIV/0!</v>
      </c>
      <c r="Q248" s="470"/>
      <c r="R248" s="471"/>
      <c r="S248" s="19"/>
      <c r="T248" s="17" t="e">
        <f>S248/J247*100</f>
        <v>#DIV/0!</v>
      </c>
      <c r="U248" s="470"/>
      <c r="V248" s="472"/>
      <c r="W248" s="16"/>
      <c r="X248" s="17" t="e">
        <f>W248/J247*100</f>
        <v>#DIV/0!</v>
      </c>
      <c r="Y248" s="470"/>
      <c r="Z248" s="471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84">+C249+D249</f>
        <v>0</v>
      </c>
      <c r="F249" s="63"/>
      <c r="G249" s="64"/>
      <c r="H249" s="64"/>
      <c r="I249" s="65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470" t="e">
        <f t="shared" si="575"/>
        <v>#DIV/0!</v>
      </c>
      <c r="N249" s="471"/>
      <c r="O249" s="67">
        <f>G249+F249+0</f>
        <v>0</v>
      </c>
      <c r="P249" s="68" t="e">
        <f t="shared" ref="P249" si="685">O249/J249*100</f>
        <v>#DIV/0!</v>
      </c>
      <c r="Q249" s="470" t="e">
        <f t="shared" si="577"/>
        <v>#DIV/0!</v>
      </c>
      <c r="R249" s="471"/>
      <c r="S249" s="70">
        <f>H249+F249+G249+0</f>
        <v>0</v>
      </c>
      <c r="T249" s="68" t="e">
        <f t="shared" ref="T249" si="686">S249/J249*100</f>
        <v>#DIV/0!</v>
      </c>
      <c r="U249" s="470" t="e">
        <f t="shared" si="579"/>
        <v>#DIV/0!</v>
      </c>
      <c r="V249" s="472"/>
      <c r="W249" s="67">
        <f>H249+F249+G249+I249+0</f>
        <v>0</v>
      </c>
      <c r="X249" s="68" t="e">
        <f>W249/J249*100</f>
        <v>#DIV/0!</v>
      </c>
      <c r="Y249" s="470" t="e">
        <f t="shared" si="580"/>
        <v>#DIV/0!</v>
      </c>
      <c r="Z249" s="471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38"/>
      <c r="G250" s="36"/>
      <c r="H250" s="36"/>
      <c r="I250" s="39"/>
      <c r="J250" s="40"/>
      <c r="K250" s="16"/>
      <c r="L250" s="17" t="e">
        <f>K250/J249*100</f>
        <v>#DIV/0!</v>
      </c>
      <c r="M250" s="470"/>
      <c r="N250" s="471"/>
      <c r="O250" s="16"/>
      <c r="P250" s="17" t="e">
        <f>O250/J249*100</f>
        <v>#DIV/0!</v>
      </c>
      <c r="Q250" s="470"/>
      <c r="R250" s="471"/>
      <c r="S250" s="19"/>
      <c r="T250" s="17" t="e">
        <f>S250/J249*100</f>
        <v>#DIV/0!</v>
      </c>
      <c r="U250" s="470"/>
      <c r="V250" s="472"/>
      <c r="W250" s="16"/>
      <c r="X250" s="17" t="e">
        <f>W250/J249*100</f>
        <v>#DIV/0!</v>
      </c>
      <c r="Y250" s="470"/>
      <c r="Z250" s="471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87">+C251+D251</f>
        <v>0</v>
      </c>
      <c r="F251" s="63"/>
      <c r="G251" s="64"/>
      <c r="H251" s="64"/>
      <c r="I251" s="65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470" t="e">
        <f t="shared" si="575"/>
        <v>#DIV/0!</v>
      </c>
      <c r="N251" s="471"/>
      <c r="O251" s="67">
        <f>G251+F251+0</f>
        <v>0</v>
      </c>
      <c r="P251" s="68" t="e">
        <f t="shared" ref="P251" si="688">O251/J251*100</f>
        <v>#DIV/0!</v>
      </c>
      <c r="Q251" s="470" t="e">
        <f t="shared" si="577"/>
        <v>#DIV/0!</v>
      </c>
      <c r="R251" s="471"/>
      <c r="S251" s="70">
        <f>H251+F251+G251+0</f>
        <v>0</v>
      </c>
      <c r="T251" s="68" t="e">
        <f t="shared" ref="T251" si="689">S251/J251*100</f>
        <v>#DIV/0!</v>
      </c>
      <c r="U251" s="470" t="e">
        <f t="shared" si="579"/>
        <v>#DIV/0!</v>
      </c>
      <c r="V251" s="472"/>
      <c r="W251" s="67">
        <f>H251+F251+G251+I251+0</f>
        <v>0</v>
      </c>
      <c r="X251" s="68" t="e">
        <f>W251/J251*100</f>
        <v>#DIV/0!</v>
      </c>
      <c r="Y251" s="470" t="e">
        <f t="shared" si="580"/>
        <v>#DIV/0!</v>
      </c>
      <c r="Z251" s="471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38"/>
      <c r="G252" s="36"/>
      <c r="H252" s="36"/>
      <c r="I252" s="39"/>
      <c r="J252" s="40"/>
      <c r="K252" s="16"/>
      <c r="L252" s="17" t="e">
        <f>K252/J251*100</f>
        <v>#DIV/0!</v>
      </c>
      <c r="M252" s="470"/>
      <c r="N252" s="471"/>
      <c r="O252" s="16"/>
      <c r="P252" s="17" t="e">
        <f>O252/J251*100</f>
        <v>#DIV/0!</v>
      </c>
      <c r="Q252" s="470"/>
      <c r="R252" s="471"/>
      <c r="S252" s="19"/>
      <c r="T252" s="17" t="e">
        <f>S252/J251*100</f>
        <v>#DIV/0!</v>
      </c>
      <c r="U252" s="470"/>
      <c r="V252" s="472"/>
      <c r="W252" s="16"/>
      <c r="X252" s="17" t="e">
        <f>W252/J251*100</f>
        <v>#DIV/0!</v>
      </c>
      <c r="Y252" s="470"/>
      <c r="Z252" s="471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90">+C253+D253</f>
        <v>0</v>
      </c>
      <c r="F253" s="63"/>
      <c r="G253" s="64"/>
      <c r="H253" s="64"/>
      <c r="I253" s="65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470" t="e">
        <f t="shared" si="575"/>
        <v>#DIV/0!</v>
      </c>
      <c r="N253" s="471"/>
      <c r="O253" s="67">
        <f>G253+F253+0</f>
        <v>0</v>
      </c>
      <c r="P253" s="68" t="e">
        <f t="shared" ref="P253" si="691">O253/J253*100</f>
        <v>#DIV/0!</v>
      </c>
      <c r="Q253" s="470" t="e">
        <f t="shared" si="577"/>
        <v>#DIV/0!</v>
      </c>
      <c r="R253" s="471"/>
      <c r="S253" s="70">
        <f>H253+F253+G253+0</f>
        <v>0</v>
      </c>
      <c r="T253" s="68" t="e">
        <f t="shared" ref="T253" si="692">S253/J253*100</f>
        <v>#DIV/0!</v>
      </c>
      <c r="U253" s="470" t="e">
        <f t="shared" si="579"/>
        <v>#DIV/0!</v>
      </c>
      <c r="V253" s="472"/>
      <c r="W253" s="67">
        <f>H253+F253+G253+I253+0</f>
        <v>0</v>
      </c>
      <c r="X253" s="68" t="e">
        <f>W253/J253*100</f>
        <v>#DIV/0!</v>
      </c>
      <c r="Y253" s="470" t="e">
        <f t="shared" si="580"/>
        <v>#DIV/0!</v>
      </c>
      <c r="Z253" s="471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38"/>
      <c r="G254" s="36"/>
      <c r="H254" s="36"/>
      <c r="I254" s="39"/>
      <c r="J254" s="40"/>
      <c r="K254" s="16"/>
      <c r="L254" s="17" t="e">
        <f>K254/J253*100</f>
        <v>#DIV/0!</v>
      </c>
      <c r="M254" s="470"/>
      <c r="N254" s="471"/>
      <c r="O254" s="16"/>
      <c r="P254" s="17" t="e">
        <f>O254/J253*100</f>
        <v>#DIV/0!</v>
      </c>
      <c r="Q254" s="470"/>
      <c r="R254" s="471"/>
      <c r="S254" s="19"/>
      <c r="T254" s="17" t="e">
        <f>S254/J253*100</f>
        <v>#DIV/0!</v>
      </c>
      <c r="U254" s="470"/>
      <c r="V254" s="472"/>
      <c r="W254" s="16"/>
      <c r="X254" s="17" t="e">
        <f>W254/J253*100</f>
        <v>#DIV/0!</v>
      </c>
      <c r="Y254" s="470"/>
      <c r="Z254" s="471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27">
        <f>SUM(F257,F259)</f>
        <v>0</v>
      </c>
      <c r="G255" s="25">
        <f t="shared" ref="G255:I255" si="693">SUM(G257,G259)</f>
        <v>0</v>
      </c>
      <c r="H255" s="25">
        <f t="shared" si="693"/>
        <v>0</v>
      </c>
      <c r="I255" s="28">
        <f t="shared" si="693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94">K255/J255*100</f>
        <v>#DIV/0!</v>
      </c>
      <c r="M255" s="473" t="e">
        <f t="shared" si="575"/>
        <v>#DIV/0!</v>
      </c>
      <c r="N255" s="474"/>
      <c r="O255" s="30">
        <f>SUM(O257,O259)</f>
        <v>0</v>
      </c>
      <c r="P255" s="31" t="e">
        <f t="shared" ref="P255" si="695">O255/J255*100</f>
        <v>#DIV/0!</v>
      </c>
      <c r="Q255" s="473" t="e">
        <f t="shared" si="577"/>
        <v>#DIV/0!</v>
      </c>
      <c r="R255" s="474"/>
      <c r="S255" s="32">
        <f>SUM(S257,S259)</f>
        <v>0</v>
      </c>
      <c r="T255" s="31" t="e">
        <f t="shared" ref="T255" si="696">S255/J255*100</f>
        <v>#DIV/0!</v>
      </c>
      <c r="U255" s="473" t="e">
        <f t="shared" si="579"/>
        <v>#DIV/0!</v>
      </c>
      <c r="V255" s="475"/>
      <c r="W255" s="30">
        <f>SUM(W257,W259)</f>
        <v>0</v>
      </c>
      <c r="X255" s="31" t="e">
        <f t="shared" ref="X255" si="697">W255/J255*100</f>
        <v>#DIV/0!</v>
      </c>
      <c r="Y255" s="473" t="e">
        <f t="shared" si="580"/>
        <v>#DIV/0!</v>
      </c>
      <c r="Z255" s="474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38"/>
      <c r="G256" s="36"/>
      <c r="H256" s="36"/>
      <c r="I256" s="37"/>
      <c r="J256" s="40"/>
      <c r="K256" s="30">
        <f>SUM(K258,K260)</f>
        <v>0</v>
      </c>
      <c r="L256" s="31" t="e">
        <f t="shared" ref="L256" si="698">K256/J255*100</f>
        <v>#DIV/0!</v>
      </c>
      <c r="M256" s="473"/>
      <c r="N256" s="474"/>
      <c r="O256" s="30">
        <f>SUM(O258,O260)</f>
        <v>0</v>
      </c>
      <c r="P256" s="31" t="e">
        <f t="shared" ref="P256" si="699">O256/J255*100</f>
        <v>#DIV/0!</v>
      </c>
      <c r="Q256" s="473"/>
      <c r="R256" s="474"/>
      <c r="S256" s="32">
        <f>SUM(S258,S260)</f>
        <v>0</v>
      </c>
      <c r="T256" s="31" t="e">
        <f t="shared" ref="T256" si="700">S256/J255*100</f>
        <v>#DIV/0!</v>
      </c>
      <c r="U256" s="473"/>
      <c r="V256" s="475"/>
      <c r="W256" s="30">
        <f>SUM(W258,W260)</f>
        <v>0</v>
      </c>
      <c r="X256" s="31" t="e">
        <f t="shared" ref="X256" si="701">W256/J255*100</f>
        <v>#DIV/0!</v>
      </c>
      <c r="Y256" s="473"/>
      <c r="Z256" s="474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702">+C257+D257</f>
        <v>0</v>
      </c>
      <c r="F257" s="63"/>
      <c r="G257" s="64"/>
      <c r="H257" s="64"/>
      <c r="I257" s="65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470" t="e">
        <f t="shared" si="575"/>
        <v>#DIV/0!</v>
      </c>
      <c r="N257" s="471"/>
      <c r="O257" s="67">
        <f>G257+F257+0</f>
        <v>0</v>
      </c>
      <c r="P257" s="68" t="e">
        <f t="shared" ref="P257" si="703">O257/J257*100</f>
        <v>#DIV/0!</v>
      </c>
      <c r="Q257" s="470" t="e">
        <f t="shared" si="577"/>
        <v>#DIV/0!</v>
      </c>
      <c r="R257" s="471"/>
      <c r="S257" s="70">
        <f>H257+F257+G257+0</f>
        <v>0</v>
      </c>
      <c r="T257" s="68" t="e">
        <f t="shared" ref="T257" si="704">S257/J257*100</f>
        <v>#DIV/0!</v>
      </c>
      <c r="U257" s="470" t="e">
        <f t="shared" si="579"/>
        <v>#DIV/0!</v>
      </c>
      <c r="V257" s="472"/>
      <c r="W257" s="67">
        <f>H257+F257+G257+I257+0</f>
        <v>0</v>
      </c>
      <c r="X257" s="68" t="e">
        <f>W257/J257*100</f>
        <v>#DIV/0!</v>
      </c>
      <c r="Y257" s="470" t="e">
        <f t="shared" si="580"/>
        <v>#DIV/0!</v>
      </c>
      <c r="Z257" s="471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38"/>
      <c r="G258" s="36"/>
      <c r="H258" s="36"/>
      <c r="I258" s="39"/>
      <c r="J258" s="40"/>
      <c r="K258" s="16"/>
      <c r="L258" s="17" t="e">
        <f>K258/J257*100</f>
        <v>#DIV/0!</v>
      </c>
      <c r="M258" s="470"/>
      <c r="N258" s="471"/>
      <c r="O258" s="16"/>
      <c r="P258" s="17" t="e">
        <f>O258/J257*100</f>
        <v>#DIV/0!</v>
      </c>
      <c r="Q258" s="470"/>
      <c r="R258" s="471"/>
      <c r="S258" s="19"/>
      <c r="T258" s="17" t="e">
        <f>S258/J257*100</f>
        <v>#DIV/0!</v>
      </c>
      <c r="U258" s="470"/>
      <c r="V258" s="472"/>
      <c r="W258" s="16"/>
      <c r="X258" s="17" t="e">
        <f>W258/J257*100</f>
        <v>#DIV/0!</v>
      </c>
      <c r="Y258" s="470"/>
      <c r="Z258" s="471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705">+C259+D259</f>
        <v>0</v>
      </c>
      <c r="F259" s="63"/>
      <c r="G259" s="64"/>
      <c r="H259" s="64"/>
      <c r="I259" s="65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470" t="e">
        <f t="shared" si="575"/>
        <v>#DIV/0!</v>
      </c>
      <c r="N259" s="471"/>
      <c r="O259" s="67">
        <f>G259+F259+0</f>
        <v>0</v>
      </c>
      <c r="P259" s="68" t="e">
        <f t="shared" ref="P259" si="706">O259/J259*100</f>
        <v>#DIV/0!</v>
      </c>
      <c r="Q259" s="470" t="e">
        <f t="shared" si="577"/>
        <v>#DIV/0!</v>
      </c>
      <c r="R259" s="471"/>
      <c r="S259" s="70">
        <f>H259+F259+G259+0</f>
        <v>0</v>
      </c>
      <c r="T259" s="68" t="e">
        <f t="shared" ref="T259" si="707">S259/J259*100</f>
        <v>#DIV/0!</v>
      </c>
      <c r="U259" s="470" t="e">
        <f t="shared" si="579"/>
        <v>#DIV/0!</v>
      </c>
      <c r="V259" s="472"/>
      <c r="W259" s="67">
        <f>H259+F259+G259+I259+0</f>
        <v>0</v>
      </c>
      <c r="X259" s="68" t="e">
        <f>W259/J259*100</f>
        <v>#DIV/0!</v>
      </c>
      <c r="Y259" s="470" t="e">
        <f t="shared" si="580"/>
        <v>#DIV/0!</v>
      </c>
      <c r="Z259" s="471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38"/>
      <c r="G260" s="36"/>
      <c r="H260" s="36"/>
      <c r="I260" s="39"/>
      <c r="J260" s="40"/>
      <c r="K260" s="16"/>
      <c r="L260" s="17" t="e">
        <f>K260/J259*100</f>
        <v>#DIV/0!</v>
      </c>
      <c r="M260" s="470"/>
      <c r="N260" s="471"/>
      <c r="O260" s="16"/>
      <c r="P260" s="17" t="e">
        <f>O260/J259*100</f>
        <v>#DIV/0!</v>
      </c>
      <c r="Q260" s="470"/>
      <c r="R260" s="471"/>
      <c r="S260" s="19"/>
      <c r="T260" s="17" t="e">
        <f>S260/J259*100</f>
        <v>#DIV/0!</v>
      </c>
      <c r="U260" s="470"/>
      <c r="V260" s="472"/>
      <c r="W260" s="16"/>
      <c r="X260" s="17" t="e">
        <f>W260/J259*100</f>
        <v>#DIV/0!</v>
      </c>
      <c r="Y260" s="470"/>
      <c r="Z260" s="471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708">+C261+D261</f>
        <v>0</v>
      </c>
      <c r="F261" s="63"/>
      <c r="G261" s="64"/>
      <c r="H261" s="64"/>
      <c r="I261" s="65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470" t="e">
        <f t="shared" si="575"/>
        <v>#DIV/0!</v>
      </c>
      <c r="N261" s="471"/>
      <c r="O261" s="67">
        <f>G261+F261+0</f>
        <v>0</v>
      </c>
      <c r="P261" s="68" t="e">
        <f t="shared" ref="P261" si="709">O261/J261*100</f>
        <v>#DIV/0!</v>
      </c>
      <c r="Q261" s="470" t="e">
        <f t="shared" si="577"/>
        <v>#DIV/0!</v>
      </c>
      <c r="R261" s="471"/>
      <c r="S261" s="70">
        <f>H261+F261+G261+0</f>
        <v>0</v>
      </c>
      <c r="T261" s="68" t="e">
        <f t="shared" ref="T261" si="710">S261/J261*100</f>
        <v>#DIV/0!</v>
      </c>
      <c r="U261" s="470" t="e">
        <f t="shared" si="579"/>
        <v>#DIV/0!</v>
      </c>
      <c r="V261" s="472"/>
      <c r="W261" s="67">
        <f>H261+F261+G261+I261+0</f>
        <v>0</v>
      </c>
      <c r="X261" s="68" t="e">
        <f>W261/J261*100</f>
        <v>#DIV/0!</v>
      </c>
      <c r="Y261" s="470" t="e">
        <f t="shared" si="580"/>
        <v>#DIV/0!</v>
      </c>
      <c r="Z261" s="471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38"/>
      <c r="G262" s="36"/>
      <c r="H262" s="36"/>
      <c r="I262" s="37"/>
      <c r="J262" s="40"/>
      <c r="K262" s="16"/>
      <c r="L262" s="17" t="e">
        <f>K262/J261*100</f>
        <v>#DIV/0!</v>
      </c>
      <c r="M262" s="470"/>
      <c r="N262" s="471"/>
      <c r="O262" s="16"/>
      <c r="P262" s="17" t="e">
        <f>O262/J261*100</f>
        <v>#DIV/0!</v>
      </c>
      <c r="Q262" s="470"/>
      <c r="R262" s="471"/>
      <c r="S262" s="19"/>
      <c r="T262" s="17" t="e">
        <f>S262/J261*100</f>
        <v>#DIV/0!</v>
      </c>
      <c r="U262" s="470"/>
      <c r="V262" s="472"/>
      <c r="W262" s="16"/>
      <c r="X262" s="17" t="e">
        <f>W262/J261*100</f>
        <v>#DIV/0!</v>
      </c>
      <c r="Y262" s="470"/>
      <c r="Z262" s="471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711">+C263+D263</f>
        <v>0</v>
      </c>
      <c r="F263" s="63"/>
      <c r="G263" s="64"/>
      <c r="H263" s="64"/>
      <c r="I263" s="65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470" t="e">
        <f t="shared" si="575"/>
        <v>#DIV/0!</v>
      </c>
      <c r="N263" s="471"/>
      <c r="O263" s="67">
        <f>G263+F263+0</f>
        <v>0</v>
      </c>
      <c r="P263" s="68" t="e">
        <f t="shared" ref="P263" si="712">O263/J263*100</f>
        <v>#DIV/0!</v>
      </c>
      <c r="Q263" s="470" t="e">
        <f t="shared" si="577"/>
        <v>#DIV/0!</v>
      </c>
      <c r="R263" s="471"/>
      <c r="S263" s="70">
        <f>H263+F263+G263+0</f>
        <v>0</v>
      </c>
      <c r="T263" s="68" t="e">
        <f t="shared" ref="T263" si="713">S263/J263*100</f>
        <v>#DIV/0!</v>
      </c>
      <c r="U263" s="470" t="e">
        <f t="shared" si="579"/>
        <v>#DIV/0!</v>
      </c>
      <c r="V263" s="472"/>
      <c r="W263" s="67">
        <f>H263+F263+G263+I263+0</f>
        <v>0</v>
      </c>
      <c r="X263" s="68" t="e">
        <f>W263/J263*100</f>
        <v>#DIV/0!</v>
      </c>
      <c r="Y263" s="470" t="e">
        <f t="shared" si="580"/>
        <v>#DIV/0!</v>
      </c>
      <c r="Z263" s="471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38"/>
      <c r="G264" s="36"/>
      <c r="H264" s="36"/>
      <c r="I264" s="37"/>
      <c r="J264" s="40"/>
      <c r="K264" s="16"/>
      <c r="L264" s="17" t="e">
        <f>K264/J263*100</f>
        <v>#DIV/0!</v>
      </c>
      <c r="M264" s="470"/>
      <c r="N264" s="471"/>
      <c r="O264" s="16"/>
      <c r="P264" s="17" t="e">
        <f>O264/J263*100</f>
        <v>#DIV/0!</v>
      </c>
      <c r="Q264" s="470"/>
      <c r="R264" s="471"/>
      <c r="S264" s="19"/>
      <c r="T264" s="17" t="e">
        <f>S264/J263*100</f>
        <v>#DIV/0!</v>
      </c>
      <c r="U264" s="470"/>
      <c r="V264" s="472"/>
      <c r="W264" s="16"/>
      <c r="X264" s="17" t="e">
        <f>W264/J263*100</f>
        <v>#DIV/0!</v>
      </c>
      <c r="Y264" s="470"/>
      <c r="Z264" s="471"/>
      <c r="AA264" s="74"/>
      <c r="AB264" s="74"/>
    </row>
    <row r="265" spans="1:28" s="251" customFormat="1" ht="21.75" hidden="1" customHeight="1" x14ac:dyDescent="0.2">
      <c r="A265" s="480" t="s">
        <v>45</v>
      </c>
      <c r="B265" s="54" t="s">
        <v>29</v>
      </c>
      <c r="C265" s="55">
        <f t="shared" ref="C265:K266" si="714">SUM(C267,C273,C283,C289,C291)</f>
        <v>0</v>
      </c>
      <c r="D265" s="56">
        <f t="shared" si="714"/>
        <v>0</v>
      </c>
      <c r="E265" s="57">
        <f t="shared" si="714"/>
        <v>0</v>
      </c>
      <c r="F265" s="58">
        <f t="shared" si="714"/>
        <v>0</v>
      </c>
      <c r="G265" s="56">
        <f t="shared" si="714"/>
        <v>0</v>
      </c>
      <c r="H265" s="56">
        <f t="shared" si="714"/>
        <v>0</v>
      </c>
      <c r="I265" s="59">
        <f t="shared" si="714"/>
        <v>0</v>
      </c>
      <c r="J265" s="60">
        <f t="shared" si="714"/>
        <v>0</v>
      </c>
      <c r="K265" s="55">
        <f t="shared" si="714"/>
        <v>0</v>
      </c>
      <c r="L265" s="56" t="e">
        <f>K265/J265*100</f>
        <v>#DIV/0!</v>
      </c>
      <c r="M265" s="482" t="e">
        <f t="shared" si="575"/>
        <v>#DIV/0!</v>
      </c>
      <c r="N265" s="476"/>
      <c r="O265" s="55">
        <f>SUM(O267,O273,O283,O289,O291)</f>
        <v>0</v>
      </c>
      <c r="P265" s="56" t="e">
        <f t="shared" ref="P265" si="715">O265/J265*100</f>
        <v>#DIV/0!</v>
      </c>
      <c r="Q265" s="482" t="e">
        <f t="shared" si="577"/>
        <v>#DIV/0!</v>
      </c>
      <c r="R265" s="476"/>
      <c r="S265" s="58">
        <f>SUM(S267,S273,S283,S289,S291)</f>
        <v>0</v>
      </c>
      <c r="T265" s="56" t="e">
        <f t="shared" ref="T265" si="716">S265/J265*100</f>
        <v>#DIV/0!</v>
      </c>
      <c r="U265" s="482" t="e">
        <f t="shared" si="579"/>
        <v>#DIV/0!</v>
      </c>
      <c r="V265" s="484"/>
      <c r="W265" s="55">
        <f>SUM(W267,W273,W283,W289,W291)</f>
        <v>0</v>
      </c>
      <c r="X265" s="56" t="e">
        <f t="shared" ref="X265" si="717">W265/J265*100</f>
        <v>#DIV/0!</v>
      </c>
      <c r="Y265" s="482" t="e">
        <f t="shared" si="580"/>
        <v>#DIV/0!</v>
      </c>
      <c r="Z265" s="476"/>
      <c r="AA265" s="250"/>
      <c r="AB265" s="250"/>
    </row>
    <row r="266" spans="1:28" s="251" customFormat="1" ht="21.75" hidden="1" customHeight="1" x14ac:dyDescent="0.2">
      <c r="A266" s="481"/>
      <c r="B266" s="54" t="s">
        <v>30</v>
      </c>
      <c r="C266" s="16"/>
      <c r="D266" s="17"/>
      <c r="E266" s="18"/>
      <c r="F266" s="19"/>
      <c r="G266" s="17"/>
      <c r="H266" s="17"/>
      <c r="I266" s="20"/>
      <c r="J266" s="21"/>
      <c r="K266" s="55">
        <f t="shared" si="714"/>
        <v>0</v>
      </c>
      <c r="L266" s="56" t="e">
        <f t="shared" ref="L266" si="718">K266/J265*100</f>
        <v>#DIV/0!</v>
      </c>
      <c r="M266" s="483"/>
      <c r="N266" s="477"/>
      <c r="O266" s="55">
        <f>SUM(O268,O274,O284,O290,O292)</f>
        <v>0</v>
      </c>
      <c r="P266" s="56" t="e">
        <f t="shared" ref="P266" si="719">O266/J265*100</f>
        <v>#DIV/0!</v>
      </c>
      <c r="Q266" s="483"/>
      <c r="R266" s="477"/>
      <c r="S266" s="58">
        <f>SUM(S268,S274,S284,S290,S292)</f>
        <v>0</v>
      </c>
      <c r="T266" s="56" t="e">
        <f t="shared" ref="T266" si="720">S266/J265*100</f>
        <v>#DIV/0!</v>
      </c>
      <c r="U266" s="483"/>
      <c r="V266" s="485"/>
      <c r="W266" s="55">
        <f>SUM(W268,W274,W284,W290,W292)</f>
        <v>0</v>
      </c>
      <c r="X266" s="56" t="e">
        <f t="shared" ref="X266" si="721">W266/J265*100</f>
        <v>#DIV/0!</v>
      </c>
      <c r="Y266" s="483"/>
      <c r="Z266" s="477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27">
        <f>SUM(F269,F271)</f>
        <v>0</v>
      </c>
      <c r="G267" s="25">
        <f>SUM(G269,G271)</f>
        <v>0</v>
      </c>
      <c r="H267" s="25">
        <f t="shared" ref="H267:I267" si="722">SUM(H269,H271)</f>
        <v>0</v>
      </c>
      <c r="I267" s="28">
        <f t="shared" si="722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723">K267/J267*100</f>
        <v>#DIV/0!</v>
      </c>
      <c r="M267" s="478" t="e">
        <f t="shared" si="575"/>
        <v>#DIV/0!</v>
      </c>
      <c r="N267" s="474"/>
      <c r="O267" s="30">
        <f>SUM(O269,O271)</f>
        <v>0</v>
      </c>
      <c r="P267" s="31" t="e">
        <f t="shared" ref="P267" si="724">O267/J267*100</f>
        <v>#DIV/0!</v>
      </c>
      <c r="Q267" s="478" t="e">
        <f t="shared" si="577"/>
        <v>#DIV/0!</v>
      </c>
      <c r="R267" s="474"/>
      <c r="S267" s="32">
        <f>SUM(S269,S271)</f>
        <v>0</v>
      </c>
      <c r="T267" s="31" t="e">
        <f t="shared" ref="T267" si="725">S267/J267*100</f>
        <v>#DIV/0!</v>
      </c>
      <c r="U267" s="478" t="e">
        <f t="shared" si="579"/>
        <v>#DIV/0!</v>
      </c>
      <c r="V267" s="475"/>
      <c r="W267" s="30">
        <f>SUM(W269,W271)</f>
        <v>0</v>
      </c>
      <c r="X267" s="31" t="e">
        <f t="shared" ref="X267" si="726">W267/J267*100</f>
        <v>#DIV/0!</v>
      </c>
      <c r="Y267" s="478" t="e">
        <f t="shared" si="580"/>
        <v>#DIV/0!</v>
      </c>
      <c r="Z267" s="474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38"/>
      <c r="G268" s="36"/>
      <c r="H268" s="36"/>
      <c r="I268" s="37"/>
      <c r="J268" s="40"/>
      <c r="K268" s="30">
        <f>SUM(K270,K272)</f>
        <v>0</v>
      </c>
      <c r="L268" s="31" t="e">
        <f>K268/J267*100</f>
        <v>#DIV/0!</v>
      </c>
      <c r="M268" s="479"/>
      <c r="N268" s="474"/>
      <c r="O268" s="30">
        <f>SUM(O270,O272)</f>
        <v>0</v>
      </c>
      <c r="P268" s="31" t="e">
        <f t="shared" ref="P268" si="727">O268/J267*100</f>
        <v>#DIV/0!</v>
      </c>
      <c r="Q268" s="479"/>
      <c r="R268" s="474"/>
      <c r="S268" s="32">
        <f>SUM(S270,S272)</f>
        <v>0</v>
      </c>
      <c r="T268" s="31" t="e">
        <f t="shared" ref="T268" si="728">S268/J267*100</f>
        <v>#DIV/0!</v>
      </c>
      <c r="U268" s="479"/>
      <c r="V268" s="475"/>
      <c r="W268" s="30">
        <f>SUM(W270,W272)</f>
        <v>0</v>
      </c>
      <c r="X268" s="31" t="e">
        <f t="shared" ref="X268" si="729">W268/J267*100</f>
        <v>#DIV/0!</v>
      </c>
      <c r="Y268" s="479"/>
      <c r="Z268" s="474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730">+C269+D269</f>
        <v>0</v>
      </c>
      <c r="F269" s="63"/>
      <c r="G269" s="64"/>
      <c r="H269" s="64"/>
      <c r="I269" s="65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470" t="e">
        <f t="shared" ref="M269:M331" si="731">L270-L269</f>
        <v>#DIV/0!</v>
      </c>
      <c r="N269" s="471"/>
      <c r="O269" s="67">
        <f>G269+F269+0</f>
        <v>0</v>
      </c>
      <c r="P269" s="69" t="e">
        <f t="shared" ref="P269" si="732">O269/J269*100</f>
        <v>#DIV/0!</v>
      </c>
      <c r="Q269" s="470" t="e">
        <f t="shared" ref="Q269:Q331" si="733">P270-P269</f>
        <v>#DIV/0!</v>
      </c>
      <c r="R269" s="471"/>
      <c r="S269" s="70">
        <f>H269+F269+G269+0</f>
        <v>0</v>
      </c>
      <c r="T269" s="69" t="e">
        <f t="shared" ref="T269" si="734">S269/J269*100</f>
        <v>#DIV/0!</v>
      </c>
      <c r="U269" s="470" t="e">
        <f t="shared" ref="U269:U331" si="735">T270-T269</f>
        <v>#DIV/0!</v>
      </c>
      <c r="V269" s="472"/>
      <c r="W269" s="67">
        <f>H269+F269+G269+I269+0</f>
        <v>0</v>
      </c>
      <c r="X269" s="69" t="e">
        <f>W269/J269*100</f>
        <v>#DIV/0!</v>
      </c>
      <c r="Y269" s="470" t="e">
        <f t="shared" ref="Y269:Y331" si="736">X270-X269</f>
        <v>#DIV/0!</v>
      </c>
      <c r="Z269" s="471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38"/>
      <c r="G270" s="36"/>
      <c r="H270" s="36"/>
      <c r="I270" s="39"/>
      <c r="J270" s="40"/>
      <c r="K270" s="16"/>
      <c r="L270" s="17" t="e">
        <f>K270/J269*100</f>
        <v>#DIV/0!</v>
      </c>
      <c r="M270" s="470"/>
      <c r="N270" s="471"/>
      <c r="O270" s="16"/>
      <c r="P270" s="73" t="e">
        <f>O270/J269*100</f>
        <v>#DIV/0!</v>
      </c>
      <c r="Q270" s="470"/>
      <c r="R270" s="471"/>
      <c r="S270" s="19"/>
      <c r="T270" s="73" t="e">
        <f>S270/J269*100</f>
        <v>#DIV/0!</v>
      </c>
      <c r="U270" s="470"/>
      <c r="V270" s="472"/>
      <c r="W270" s="16"/>
      <c r="X270" s="73" t="e">
        <f>W270/J269*100</f>
        <v>#DIV/0!</v>
      </c>
      <c r="Y270" s="470"/>
      <c r="Z270" s="471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737">+C271+D271</f>
        <v>0</v>
      </c>
      <c r="F271" s="63"/>
      <c r="G271" s="64"/>
      <c r="H271" s="64"/>
      <c r="I271" s="65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470" t="e">
        <f t="shared" si="731"/>
        <v>#DIV/0!</v>
      </c>
      <c r="N271" s="471"/>
      <c r="O271" s="67">
        <f>G271+F271+0</f>
        <v>0</v>
      </c>
      <c r="P271" s="69" t="e">
        <f t="shared" ref="P271" si="738">O271/J271*100</f>
        <v>#DIV/0!</v>
      </c>
      <c r="Q271" s="470" t="e">
        <f t="shared" si="733"/>
        <v>#DIV/0!</v>
      </c>
      <c r="R271" s="471"/>
      <c r="S271" s="70">
        <f>H271+F271+G271+0</f>
        <v>0</v>
      </c>
      <c r="T271" s="69" t="e">
        <f t="shared" ref="T271" si="739">S271/J271*100</f>
        <v>#DIV/0!</v>
      </c>
      <c r="U271" s="470" t="e">
        <f t="shared" si="735"/>
        <v>#DIV/0!</v>
      </c>
      <c r="V271" s="472"/>
      <c r="W271" s="67">
        <f>H271+F271+G271+I271+0</f>
        <v>0</v>
      </c>
      <c r="X271" s="69" t="e">
        <f>W271/J271*100</f>
        <v>#DIV/0!</v>
      </c>
      <c r="Y271" s="470" t="e">
        <f t="shared" si="736"/>
        <v>#DIV/0!</v>
      </c>
      <c r="Z271" s="471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38"/>
      <c r="G272" s="36"/>
      <c r="H272" s="36"/>
      <c r="I272" s="39"/>
      <c r="J272" s="40"/>
      <c r="K272" s="16"/>
      <c r="L272" s="17" t="e">
        <f>K272/J271*100</f>
        <v>#DIV/0!</v>
      </c>
      <c r="M272" s="470"/>
      <c r="N272" s="471"/>
      <c r="O272" s="16"/>
      <c r="P272" s="73" t="e">
        <f>O272/J271*100</f>
        <v>#DIV/0!</v>
      </c>
      <c r="Q272" s="470"/>
      <c r="R272" s="471"/>
      <c r="S272" s="19"/>
      <c r="T272" s="73" t="e">
        <f>S272/J271*100</f>
        <v>#DIV/0!</v>
      </c>
      <c r="U272" s="470"/>
      <c r="V272" s="472"/>
      <c r="W272" s="16"/>
      <c r="X272" s="73" t="e">
        <f>W272/J271*100</f>
        <v>#DIV/0!</v>
      </c>
      <c r="Y272" s="470"/>
      <c r="Z272" s="471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27">
        <f>SUM(F275,F277,F279,F281)</f>
        <v>0</v>
      </c>
      <c r="G273" s="25">
        <f t="shared" ref="G273:I273" si="740">SUM(G275,G277,G279,G281)</f>
        <v>0</v>
      </c>
      <c r="H273" s="25">
        <f t="shared" si="740"/>
        <v>0</v>
      </c>
      <c r="I273" s="28">
        <f t="shared" si="740"/>
        <v>0</v>
      </c>
      <c r="J273" s="29">
        <f t="shared" ref="J273" si="741">+E273+I273+F273+G273+H273</f>
        <v>0</v>
      </c>
      <c r="K273" s="30">
        <f>SUM(K275,K277,K279,K281)</f>
        <v>0</v>
      </c>
      <c r="L273" s="31" t="e">
        <f t="shared" ref="L273" si="742">K273/J273*100</f>
        <v>#DIV/0!</v>
      </c>
      <c r="M273" s="473" t="e">
        <f t="shared" si="731"/>
        <v>#DIV/0!</v>
      </c>
      <c r="N273" s="474"/>
      <c r="O273" s="30">
        <f>SUM(O275,O277,O279,O281)</f>
        <v>0</v>
      </c>
      <c r="P273" s="31" t="e">
        <f t="shared" ref="P273" si="743">O273/J273*100</f>
        <v>#DIV/0!</v>
      </c>
      <c r="Q273" s="473" t="e">
        <f t="shared" si="733"/>
        <v>#DIV/0!</v>
      </c>
      <c r="R273" s="474"/>
      <c r="S273" s="32">
        <f>SUM(S275,S277,S279,S281)</f>
        <v>0</v>
      </c>
      <c r="T273" s="31" t="e">
        <f t="shared" ref="T273" si="744">S273/J273*100</f>
        <v>#DIV/0!</v>
      </c>
      <c r="U273" s="473" t="e">
        <f t="shared" si="735"/>
        <v>#DIV/0!</v>
      </c>
      <c r="V273" s="475"/>
      <c r="W273" s="30">
        <f>SUM(W275,W277,W279,W281)</f>
        <v>0</v>
      </c>
      <c r="X273" s="31" t="e">
        <f t="shared" ref="X273" si="745">W273/J273*100</f>
        <v>#DIV/0!</v>
      </c>
      <c r="Y273" s="473" t="e">
        <f t="shared" si="736"/>
        <v>#DIV/0!</v>
      </c>
      <c r="Z273" s="474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38"/>
      <c r="G274" s="36"/>
      <c r="H274" s="36"/>
      <c r="I274" s="37"/>
      <c r="J274" s="40"/>
      <c r="K274" s="30">
        <f>SUM(K276,K278,K280,K282)</f>
        <v>0</v>
      </c>
      <c r="L274" s="31" t="e">
        <f t="shared" ref="L274" si="746">K274/J273*100</f>
        <v>#DIV/0!</v>
      </c>
      <c r="M274" s="473"/>
      <c r="N274" s="474"/>
      <c r="O274" s="30">
        <f>SUM(O276,O278,O280,O282)</f>
        <v>0</v>
      </c>
      <c r="P274" s="31" t="e">
        <f t="shared" ref="P274" si="747">O274/J273*100</f>
        <v>#DIV/0!</v>
      </c>
      <c r="Q274" s="473"/>
      <c r="R274" s="474"/>
      <c r="S274" s="32">
        <f>SUM(S276,S278,S280,S282)</f>
        <v>0</v>
      </c>
      <c r="T274" s="31" t="e">
        <f t="shared" ref="T274" si="748">S274/J273*100</f>
        <v>#DIV/0!</v>
      </c>
      <c r="U274" s="473"/>
      <c r="V274" s="475"/>
      <c r="W274" s="30">
        <f>SUM(W276,W278,W280,W282)</f>
        <v>0</v>
      </c>
      <c r="X274" s="31" t="e">
        <f t="shared" ref="X274" si="749">W274/J273*100</f>
        <v>#DIV/0!</v>
      </c>
      <c r="Y274" s="473"/>
      <c r="Z274" s="474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750">+C275+D275</f>
        <v>0</v>
      </c>
      <c r="F275" s="63"/>
      <c r="G275" s="64"/>
      <c r="H275" s="64"/>
      <c r="I275" s="65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470" t="e">
        <f t="shared" si="731"/>
        <v>#DIV/0!</v>
      </c>
      <c r="N275" s="471"/>
      <c r="O275" s="67">
        <f>G275+F275+0</f>
        <v>0</v>
      </c>
      <c r="P275" s="68" t="e">
        <f t="shared" ref="P275" si="751">O275/J275*100</f>
        <v>#DIV/0!</v>
      </c>
      <c r="Q275" s="470" t="e">
        <f t="shared" si="733"/>
        <v>#DIV/0!</v>
      </c>
      <c r="R275" s="471"/>
      <c r="S275" s="70">
        <f>H275+F275+G275+0</f>
        <v>0</v>
      </c>
      <c r="T275" s="68" t="e">
        <f t="shared" ref="T275" si="752">S275/J275*100</f>
        <v>#DIV/0!</v>
      </c>
      <c r="U275" s="470" t="e">
        <f t="shared" si="735"/>
        <v>#DIV/0!</v>
      </c>
      <c r="V275" s="472"/>
      <c r="W275" s="67">
        <f>H275+F275+G275+I275+0</f>
        <v>0</v>
      </c>
      <c r="X275" s="68" t="e">
        <f>W275/J275*100</f>
        <v>#DIV/0!</v>
      </c>
      <c r="Y275" s="470" t="e">
        <f t="shared" si="736"/>
        <v>#DIV/0!</v>
      </c>
      <c r="Z275" s="471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38"/>
      <c r="G276" s="36"/>
      <c r="H276" s="36"/>
      <c r="I276" s="39"/>
      <c r="J276" s="40"/>
      <c r="K276" s="16"/>
      <c r="L276" s="17" t="e">
        <f>K276/J275*100</f>
        <v>#DIV/0!</v>
      </c>
      <c r="M276" s="470"/>
      <c r="N276" s="471"/>
      <c r="O276" s="16"/>
      <c r="P276" s="17" t="e">
        <f>O276/J275*100</f>
        <v>#DIV/0!</v>
      </c>
      <c r="Q276" s="470"/>
      <c r="R276" s="471"/>
      <c r="S276" s="19"/>
      <c r="T276" s="17" t="e">
        <f>S276/J275*100</f>
        <v>#DIV/0!</v>
      </c>
      <c r="U276" s="470"/>
      <c r="V276" s="472"/>
      <c r="W276" s="16"/>
      <c r="X276" s="17" t="e">
        <f>W276/J275*100</f>
        <v>#DIV/0!</v>
      </c>
      <c r="Y276" s="470"/>
      <c r="Z276" s="471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53">+C277+D277</f>
        <v>0</v>
      </c>
      <c r="F277" s="63"/>
      <c r="G277" s="64"/>
      <c r="H277" s="64"/>
      <c r="I277" s="65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470" t="e">
        <f t="shared" si="731"/>
        <v>#DIV/0!</v>
      </c>
      <c r="N277" s="471"/>
      <c r="O277" s="67">
        <f>G277+F277+0</f>
        <v>0</v>
      </c>
      <c r="P277" s="68" t="e">
        <f t="shared" ref="P277" si="754">O277/J277*100</f>
        <v>#DIV/0!</v>
      </c>
      <c r="Q277" s="470" t="e">
        <f t="shared" si="733"/>
        <v>#DIV/0!</v>
      </c>
      <c r="R277" s="471"/>
      <c r="S277" s="70">
        <f>H277+F277+G277+0</f>
        <v>0</v>
      </c>
      <c r="T277" s="68" t="e">
        <f t="shared" ref="T277" si="755">S277/J277*100</f>
        <v>#DIV/0!</v>
      </c>
      <c r="U277" s="470" t="e">
        <f t="shared" si="735"/>
        <v>#DIV/0!</v>
      </c>
      <c r="V277" s="472"/>
      <c r="W277" s="67">
        <f>H277+F277+G277+I277+0</f>
        <v>0</v>
      </c>
      <c r="X277" s="68" t="e">
        <f>W277/J277*100</f>
        <v>#DIV/0!</v>
      </c>
      <c r="Y277" s="470" t="e">
        <f t="shared" si="736"/>
        <v>#DIV/0!</v>
      </c>
      <c r="Z277" s="471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38"/>
      <c r="G278" s="36"/>
      <c r="H278" s="36"/>
      <c r="I278" s="39"/>
      <c r="J278" s="40"/>
      <c r="K278" s="16"/>
      <c r="L278" s="17" t="e">
        <f>K278/J277*100</f>
        <v>#DIV/0!</v>
      </c>
      <c r="M278" s="470"/>
      <c r="N278" s="471"/>
      <c r="O278" s="16"/>
      <c r="P278" s="17" t="e">
        <f>O278/J277*100</f>
        <v>#DIV/0!</v>
      </c>
      <c r="Q278" s="470"/>
      <c r="R278" s="471"/>
      <c r="S278" s="19"/>
      <c r="T278" s="17" t="e">
        <f>S278/J277*100</f>
        <v>#DIV/0!</v>
      </c>
      <c r="U278" s="470"/>
      <c r="V278" s="472"/>
      <c r="W278" s="16"/>
      <c r="X278" s="17" t="e">
        <f>W278/J277*100</f>
        <v>#DIV/0!</v>
      </c>
      <c r="Y278" s="470"/>
      <c r="Z278" s="471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56">+C279+D279</f>
        <v>0</v>
      </c>
      <c r="F279" s="63"/>
      <c r="G279" s="64"/>
      <c r="H279" s="64"/>
      <c r="I279" s="65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470" t="e">
        <f t="shared" si="731"/>
        <v>#DIV/0!</v>
      </c>
      <c r="N279" s="471"/>
      <c r="O279" s="67">
        <f>G279+F279+0</f>
        <v>0</v>
      </c>
      <c r="P279" s="68" t="e">
        <f t="shared" ref="P279" si="757">O279/J279*100</f>
        <v>#DIV/0!</v>
      </c>
      <c r="Q279" s="470" t="e">
        <f t="shared" si="733"/>
        <v>#DIV/0!</v>
      </c>
      <c r="R279" s="471"/>
      <c r="S279" s="70">
        <f>H279+F279+G279+0</f>
        <v>0</v>
      </c>
      <c r="T279" s="68" t="e">
        <f t="shared" ref="T279" si="758">S279/J279*100</f>
        <v>#DIV/0!</v>
      </c>
      <c r="U279" s="470" t="e">
        <f t="shared" si="735"/>
        <v>#DIV/0!</v>
      </c>
      <c r="V279" s="472"/>
      <c r="W279" s="67">
        <f>H279+F279+G279+I279+0</f>
        <v>0</v>
      </c>
      <c r="X279" s="68" t="e">
        <f>W279/J279*100</f>
        <v>#DIV/0!</v>
      </c>
      <c r="Y279" s="470" t="e">
        <f t="shared" si="736"/>
        <v>#DIV/0!</v>
      </c>
      <c r="Z279" s="471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38"/>
      <c r="G280" s="36"/>
      <c r="H280" s="36"/>
      <c r="I280" s="39"/>
      <c r="J280" s="40"/>
      <c r="K280" s="16"/>
      <c r="L280" s="17" t="e">
        <f>K280/J279*100</f>
        <v>#DIV/0!</v>
      </c>
      <c r="M280" s="470"/>
      <c r="N280" s="471"/>
      <c r="O280" s="16"/>
      <c r="P280" s="17" t="e">
        <f>O280/J279*100</f>
        <v>#DIV/0!</v>
      </c>
      <c r="Q280" s="470"/>
      <c r="R280" s="471"/>
      <c r="S280" s="19"/>
      <c r="T280" s="17" t="e">
        <f>S280/J279*100</f>
        <v>#DIV/0!</v>
      </c>
      <c r="U280" s="470"/>
      <c r="V280" s="472"/>
      <c r="W280" s="16"/>
      <c r="X280" s="17" t="e">
        <f>W280/J279*100</f>
        <v>#DIV/0!</v>
      </c>
      <c r="Y280" s="470"/>
      <c r="Z280" s="471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59">+C281+D281</f>
        <v>0</v>
      </c>
      <c r="F281" s="63"/>
      <c r="G281" s="64"/>
      <c r="H281" s="64"/>
      <c r="I281" s="65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470" t="e">
        <f t="shared" si="731"/>
        <v>#DIV/0!</v>
      </c>
      <c r="N281" s="471"/>
      <c r="O281" s="67">
        <f>G281+F281+0</f>
        <v>0</v>
      </c>
      <c r="P281" s="68" t="e">
        <f t="shared" ref="P281" si="760">O281/J281*100</f>
        <v>#DIV/0!</v>
      </c>
      <c r="Q281" s="470" t="e">
        <f t="shared" si="733"/>
        <v>#DIV/0!</v>
      </c>
      <c r="R281" s="471"/>
      <c r="S281" s="70">
        <f>H281+F281+G281+0</f>
        <v>0</v>
      </c>
      <c r="T281" s="68" t="e">
        <f t="shared" ref="T281" si="761">S281/J281*100</f>
        <v>#DIV/0!</v>
      </c>
      <c r="U281" s="470" t="e">
        <f t="shared" si="735"/>
        <v>#DIV/0!</v>
      </c>
      <c r="V281" s="472"/>
      <c r="W281" s="67">
        <f>H281+F281+G281+I281+0</f>
        <v>0</v>
      </c>
      <c r="X281" s="68" t="e">
        <f>W281/J281*100</f>
        <v>#DIV/0!</v>
      </c>
      <c r="Y281" s="470" t="e">
        <f t="shared" si="736"/>
        <v>#DIV/0!</v>
      </c>
      <c r="Z281" s="471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38"/>
      <c r="G282" s="36"/>
      <c r="H282" s="36"/>
      <c r="I282" s="39"/>
      <c r="J282" s="40"/>
      <c r="K282" s="16"/>
      <c r="L282" s="17" t="e">
        <f>K282/J281*100</f>
        <v>#DIV/0!</v>
      </c>
      <c r="M282" s="470"/>
      <c r="N282" s="471"/>
      <c r="O282" s="16"/>
      <c r="P282" s="17" t="e">
        <f>O282/J281*100</f>
        <v>#DIV/0!</v>
      </c>
      <c r="Q282" s="470"/>
      <c r="R282" s="471"/>
      <c r="S282" s="19"/>
      <c r="T282" s="17" t="e">
        <f>S282/J281*100</f>
        <v>#DIV/0!</v>
      </c>
      <c r="U282" s="470"/>
      <c r="V282" s="472"/>
      <c r="W282" s="16"/>
      <c r="X282" s="17" t="e">
        <f>W282/J281*100</f>
        <v>#DIV/0!</v>
      </c>
      <c r="Y282" s="470"/>
      <c r="Z282" s="471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27">
        <f>SUM(F285,F287)</f>
        <v>0</v>
      </c>
      <c r="G283" s="25">
        <f t="shared" ref="G283:I283" si="762">SUM(G285,G287)</f>
        <v>0</v>
      </c>
      <c r="H283" s="25">
        <f t="shared" si="762"/>
        <v>0</v>
      </c>
      <c r="I283" s="28">
        <f t="shared" si="762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63">K283/J283*100</f>
        <v>#DIV/0!</v>
      </c>
      <c r="M283" s="473" t="e">
        <f t="shared" si="731"/>
        <v>#DIV/0!</v>
      </c>
      <c r="N283" s="474"/>
      <c r="O283" s="30">
        <f>SUM(O285,O287)</f>
        <v>0</v>
      </c>
      <c r="P283" s="31" t="e">
        <f t="shared" ref="P283" si="764">O283/J283*100</f>
        <v>#DIV/0!</v>
      </c>
      <c r="Q283" s="473" t="e">
        <f t="shared" si="733"/>
        <v>#DIV/0!</v>
      </c>
      <c r="R283" s="474"/>
      <c r="S283" s="32">
        <f>SUM(S285,S287)</f>
        <v>0</v>
      </c>
      <c r="T283" s="31" t="e">
        <f t="shared" ref="T283" si="765">S283/J283*100</f>
        <v>#DIV/0!</v>
      </c>
      <c r="U283" s="473" t="e">
        <f t="shared" si="735"/>
        <v>#DIV/0!</v>
      </c>
      <c r="V283" s="475"/>
      <c r="W283" s="30">
        <f>SUM(W285,W287)</f>
        <v>0</v>
      </c>
      <c r="X283" s="31" t="e">
        <f t="shared" ref="X283" si="766">W283/J283*100</f>
        <v>#DIV/0!</v>
      </c>
      <c r="Y283" s="473" t="e">
        <f t="shared" si="736"/>
        <v>#DIV/0!</v>
      </c>
      <c r="Z283" s="474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38"/>
      <c r="G284" s="36"/>
      <c r="H284" s="36"/>
      <c r="I284" s="37"/>
      <c r="J284" s="40"/>
      <c r="K284" s="30">
        <f>SUM(K286,K288)</f>
        <v>0</v>
      </c>
      <c r="L284" s="31" t="e">
        <f t="shared" ref="L284" si="767">K284/J283*100</f>
        <v>#DIV/0!</v>
      </c>
      <c r="M284" s="473"/>
      <c r="N284" s="474"/>
      <c r="O284" s="30">
        <f>SUM(O286,O288)</f>
        <v>0</v>
      </c>
      <c r="P284" s="31" t="e">
        <f t="shared" ref="P284" si="768">O284/J283*100</f>
        <v>#DIV/0!</v>
      </c>
      <c r="Q284" s="473"/>
      <c r="R284" s="474"/>
      <c r="S284" s="32">
        <f>SUM(S286,S288)</f>
        <v>0</v>
      </c>
      <c r="T284" s="31" t="e">
        <f t="shared" ref="T284" si="769">S284/J283*100</f>
        <v>#DIV/0!</v>
      </c>
      <c r="U284" s="473"/>
      <c r="V284" s="475"/>
      <c r="W284" s="30">
        <f>SUM(W286,W288)</f>
        <v>0</v>
      </c>
      <c r="X284" s="31" t="e">
        <f t="shared" ref="X284" si="770">W284/J283*100</f>
        <v>#DIV/0!</v>
      </c>
      <c r="Y284" s="473"/>
      <c r="Z284" s="474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71">+C285+D285</f>
        <v>0</v>
      </c>
      <c r="F285" s="63"/>
      <c r="G285" s="64"/>
      <c r="H285" s="64"/>
      <c r="I285" s="65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470" t="e">
        <f t="shared" si="731"/>
        <v>#DIV/0!</v>
      </c>
      <c r="N285" s="471"/>
      <c r="O285" s="67">
        <f>G285+F285+0</f>
        <v>0</v>
      </c>
      <c r="P285" s="68" t="e">
        <f t="shared" ref="P285" si="772">O285/J285*100</f>
        <v>#DIV/0!</v>
      </c>
      <c r="Q285" s="470" t="e">
        <f t="shared" si="733"/>
        <v>#DIV/0!</v>
      </c>
      <c r="R285" s="471"/>
      <c r="S285" s="70">
        <f>H285+F285+G285+0</f>
        <v>0</v>
      </c>
      <c r="T285" s="68" t="e">
        <f t="shared" ref="T285" si="773">S285/J285*100</f>
        <v>#DIV/0!</v>
      </c>
      <c r="U285" s="470" t="e">
        <f t="shared" si="735"/>
        <v>#DIV/0!</v>
      </c>
      <c r="V285" s="472"/>
      <c r="W285" s="67">
        <f>H285+F285+G285+I285+0</f>
        <v>0</v>
      </c>
      <c r="X285" s="68" t="e">
        <f>W285/J285*100</f>
        <v>#DIV/0!</v>
      </c>
      <c r="Y285" s="470" t="e">
        <f t="shared" si="736"/>
        <v>#DIV/0!</v>
      </c>
      <c r="Z285" s="471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38"/>
      <c r="G286" s="36"/>
      <c r="H286" s="36"/>
      <c r="I286" s="39"/>
      <c r="J286" s="40"/>
      <c r="K286" s="16"/>
      <c r="L286" s="17" t="e">
        <f>K286/J285*100</f>
        <v>#DIV/0!</v>
      </c>
      <c r="M286" s="470"/>
      <c r="N286" s="471"/>
      <c r="O286" s="16"/>
      <c r="P286" s="17" t="e">
        <f>O286/J285*100</f>
        <v>#DIV/0!</v>
      </c>
      <c r="Q286" s="470"/>
      <c r="R286" s="471"/>
      <c r="S286" s="19"/>
      <c r="T286" s="17" t="e">
        <f>S286/J285*100</f>
        <v>#DIV/0!</v>
      </c>
      <c r="U286" s="470"/>
      <c r="V286" s="472"/>
      <c r="W286" s="16"/>
      <c r="X286" s="17" t="e">
        <f>W286/J285*100</f>
        <v>#DIV/0!</v>
      </c>
      <c r="Y286" s="470"/>
      <c r="Z286" s="471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74">+C287+D287</f>
        <v>0</v>
      </c>
      <c r="F287" s="63"/>
      <c r="G287" s="64"/>
      <c r="H287" s="64"/>
      <c r="I287" s="65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470" t="e">
        <f t="shared" si="731"/>
        <v>#DIV/0!</v>
      </c>
      <c r="N287" s="471"/>
      <c r="O287" s="67">
        <f>G287+F287+0</f>
        <v>0</v>
      </c>
      <c r="P287" s="68" t="e">
        <f t="shared" ref="P287" si="775">O287/J287*100</f>
        <v>#DIV/0!</v>
      </c>
      <c r="Q287" s="470" t="e">
        <f t="shared" si="733"/>
        <v>#DIV/0!</v>
      </c>
      <c r="R287" s="471"/>
      <c r="S287" s="70">
        <f>H287+F287+G287+0</f>
        <v>0</v>
      </c>
      <c r="T287" s="68" t="e">
        <f t="shared" ref="T287" si="776">S287/J287*100</f>
        <v>#DIV/0!</v>
      </c>
      <c r="U287" s="470" t="e">
        <f t="shared" si="735"/>
        <v>#DIV/0!</v>
      </c>
      <c r="V287" s="472"/>
      <c r="W287" s="67">
        <f>H287+F287+G287+I287+0</f>
        <v>0</v>
      </c>
      <c r="X287" s="68" t="e">
        <f>W287/J287*100</f>
        <v>#DIV/0!</v>
      </c>
      <c r="Y287" s="470" t="e">
        <f t="shared" si="736"/>
        <v>#DIV/0!</v>
      </c>
      <c r="Z287" s="471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38"/>
      <c r="G288" s="36"/>
      <c r="H288" s="36"/>
      <c r="I288" s="39"/>
      <c r="J288" s="40"/>
      <c r="K288" s="16"/>
      <c r="L288" s="17" t="e">
        <f>K288/J287*100</f>
        <v>#DIV/0!</v>
      </c>
      <c r="M288" s="470"/>
      <c r="N288" s="471"/>
      <c r="O288" s="16"/>
      <c r="P288" s="17" t="e">
        <f>O288/J287*100</f>
        <v>#DIV/0!</v>
      </c>
      <c r="Q288" s="470"/>
      <c r="R288" s="471"/>
      <c r="S288" s="19"/>
      <c r="T288" s="17" t="e">
        <f>S288/J287*100</f>
        <v>#DIV/0!</v>
      </c>
      <c r="U288" s="470"/>
      <c r="V288" s="472"/>
      <c r="W288" s="16"/>
      <c r="X288" s="17" t="e">
        <f>W288/J287*100</f>
        <v>#DIV/0!</v>
      </c>
      <c r="Y288" s="470"/>
      <c r="Z288" s="471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77">+C289+D289</f>
        <v>0</v>
      </c>
      <c r="F289" s="63"/>
      <c r="G289" s="64"/>
      <c r="H289" s="64"/>
      <c r="I289" s="65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470" t="e">
        <f t="shared" si="731"/>
        <v>#DIV/0!</v>
      </c>
      <c r="N289" s="471"/>
      <c r="O289" s="67">
        <f>G289+F289+0</f>
        <v>0</v>
      </c>
      <c r="P289" s="68" t="e">
        <f t="shared" ref="P289" si="778">O289/J289*100</f>
        <v>#DIV/0!</v>
      </c>
      <c r="Q289" s="470" t="e">
        <f t="shared" si="733"/>
        <v>#DIV/0!</v>
      </c>
      <c r="R289" s="471"/>
      <c r="S289" s="70">
        <f>H289+F289+G289+0</f>
        <v>0</v>
      </c>
      <c r="T289" s="68" t="e">
        <f t="shared" ref="T289" si="779">S289/J289*100</f>
        <v>#DIV/0!</v>
      </c>
      <c r="U289" s="470" t="e">
        <f t="shared" si="735"/>
        <v>#DIV/0!</v>
      </c>
      <c r="V289" s="472"/>
      <c r="W289" s="67">
        <f>H289+F289+G289+I289+0</f>
        <v>0</v>
      </c>
      <c r="X289" s="68" t="e">
        <f>W289/J289*100</f>
        <v>#DIV/0!</v>
      </c>
      <c r="Y289" s="470" t="e">
        <f t="shared" si="736"/>
        <v>#DIV/0!</v>
      </c>
      <c r="Z289" s="471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38"/>
      <c r="G290" s="36"/>
      <c r="H290" s="36"/>
      <c r="I290" s="37"/>
      <c r="J290" s="40"/>
      <c r="K290" s="16"/>
      <c r="L290" s="17" t="e">
        <f>K290/J289*100</f>
        <v>#DIV/0!</v>
      </c>
      <c r="M290" s="470"/>
      <c r="N290" s="471"/>
      <c r="O290" s="16"/>
      <c r="P290" s="17" t="e">
        <f>O290/J289*100</f>
        <v>#DIV/0!</v>
      </c>
      <c r="Q290" s="470"/>
      <c r="R290" s="471"/>
      <c r="S290" s="19"/>
      <c r="T290" s="17" t="e">
        <f>S290/J289*100</f>
        <v>#DIV/0!</v>
      </c>
      <c r="U290" s="470"/>
      <c r="V290" s="472"/>
      <c r="W290" s="16"/>
      <c r="X290" s="17" t="e">
        <f>W290/J289*100</f>
        <v>#DIV/0!</v>
      </c>
      <c r="Y290" s="470"/>
      <c r="Z290" s="471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80">+C291+D291</f>
        <v>0</v>
      </c>
      <c r="F291" s="63"/>
      <c r="G291" s="64"/>
      <c r="H291" s="64"/>
      <c r="I291" s="65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470" t="e">
        <f t="shared" si="731"/>
        <v>#DIV/0!</v>
      </c>
      <c r="N291" s="471"/>
      <c r="O291" s="67">
        <f>G291+F291+0</f>
        <v>0</v>
      </c>
      <c r="P291" s="68" t="e">
        <f t="shared" ref="P291" si="781">O291/J291*100</f>
        <v>#DIV/0!</v>
      </c>
      <c r="Q291" s="470" t="e">
        <f t="shared" si="733"/>
        <v>#DIV/0!</v>
      </c>
      <c r="R291" s="471"/>
      <c r="S291" s="70">
        <f>H291+F291+G291+0</f>
        <v>0</v>
      </c>
      <c r="T291" s="68" t="e">
        <f t="shared" ref="T291" si="782">S291/J291*100</f>
        <v>#DIV/0!</v>
      </c>
      <c r="U291" s="470" t="e">
        <f t="shared" si="735"/>
        <v>#DIV/0!</v>
      </c>
      <c r="V291" s="472"/>
      <c r="W291" s="67">
        <f>H291+F291+G291+I291+0</f>
        <v>0</v>
      </c>
      <c r="X291" s="68" t="e">
        <f>W291/J291*100</f>
        <v>#DIV/0!</v>
      </c>
      <c r="Y291" s="470" t="e">
        <f t="shared" si="736"/>
        <v>#DIV/0!</v>
      </c>
      <c r="Z291" s="471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38"/>
      <c r="G292" s="36"/>
      <c r="H292" s="36"/>
      <c r="I292" s="37"/>
      <c r="J292" s="40"/>
      <c r="K292" s="16"/>
      <c r="L292" s="17" t="e">
        <f>K292/J291*100</f>
        <v>#DIV/0!</v>
      </c>
      <c r="M292" s="470"/>
      <c r="N292" s="471"/>
      <c r="O292" s="16"/>
      <c r="P292" s="17" t="e">
        <f>O292/J291*100</f>
        <v>#DIV/0!</v>
      </c>
      <c r="Q292" s="470"/>
      <c r="R292" s="471"/>
      <c r="S292" s="19"/>
      <c r="T292" s="17" t="e">
        <f>S292/J291*100</f>
        <v>#DIV/0!</v>
      </c>
      <c r="U292" s="470"/>
      <c r="V292" s="472"/>
      <c r="W292" s="16"/>
      <c r="X292" s="17" t="e">
        <f>W292/J291*100</f>
        <v>#DIV/0!</v>
      </c>
      <c r="Y292" s="470"/>
      <c r="Z292" s="471"/>
      <c r="AA292" s="74"/>
      <c r="AB292" s="74"/>
    </row>
    <row r="293" spans="1:28" s="251" customFormat="1" ht="21.75" hidden="1" customHeight="1" x14ac:dyDescent="0.2">
      <c r="A293" s="480" t="s">
        <v>45</v>
      </c>
      <c r="B293" s="54" t="s">
        <v>29</v>
      </c>
      <c r="C293" s="55">
        <f t="shared" ref="C293:K294" si="783">SUM(C295,C301,C311,C317,C319)</f>
        <v>0</v>
      </c>
      <c r="D293" s="56">
        <f t="shared" si="783"/>
        <v>0</v>
      </c>
      <c r="E293" s="57">
        <f t="shared" si="783"/>
        <v>0</v>
      </c>
      <c r="F293" s="58">
        <f t="shared" si="783"/>
        <v>0</v>
      </c>
      <c r="G293" s="56">
        <f t="shared" si="783"/>
        <v>0</v>
      </c>
      <c r="H293" s="56">
        <f t="shared" si="783"/>
        <v>0</v>
      </c>
      <c r="I293" s="59">
        <f t="shared" si="783"/>
        <v>0</v>
      </c>
      <c r="J293" s="60">
        <f t="shared" si="783"/>
        <v>0</v>
      </c>
      <c r="K293" s="55">
        <f t="shared" si="783"/>
        <v>0</v>
      </c>
      <c r="L293" s="56" t="e">
        <f>K293/J293*100</f>
        <v>#DIV/0!</v>
      </c>
      <c r="M293" s="482" t="e">
        <f t="shared" si="731"/>
        <v>#DIV/0!</v>
      </c>
      <c r="N293" s="476"/>
      <c r="O293" s="55">
        <f>SUM(O295,O301,O311,O317,O319)</f>
        <v>0</v>
      </c>
      <c r="P293" s="56" t="e">
        <f t="shared" ref="P293" si="784">O293/J293*100</f>
        <v>#DIV/0!</v>
      </c>
      <c r="Q293" s="482" t="e">
        <f t="shared" si="733"/>
        <v>#DIV/0!</v>
      </c>
      <c r="R293" s="476"/>
      <c r="S293" s="58">
        <f>SUM(S295,S301,S311,S317,S319)</f>
        <v>0</v>
      </c>
      <c r="T293" s="56" t="e">
        <f t="shared" ref="T293" si="785">S293/J293*100</f>
        <v>#DIV/0!</v>
      </c>
      <c r="U293" s="482" t="e">
        <f t="shared" si="735"/>
        <v>#DIV/0!</v>
      </c>
      <c r="V293" s="484"/>
      <c r="W293" s="55">
        <f>SUM(W295,W301,W311,W317,W319)</f>
        <v>0</v>
      </c>
      <c r="X293" s="56" t="e">
        <f t="shared" ref="X293" si="786">W293/J293*100</f>
        <v>#DIV/0!</v>
      </c>
      <c r="Y293" s="482" t="e">
        <f t="shared" si="736"/>
        <v>#DIV/0!</v>
      </c>
      <c r="Z293" s="476"/>
      <c r="AA293" s="250"/>
      <c r="AB293" s="250"/>
    </row>
    <row r="294" spans="1:28" s="251" customFormat="1" ht="21.75" hidden="1" customHeight="1" x14ac:dyDescent="0.2">
      <c r="A294" s="481"/>
      <c r="B294" s="54" t="s">
        <v>30</v>
      </c>
      <c r="C294" s="16"/>
      <c r="D294" s="17"/>
      <c r="E294" s="18"/>
      <c r="F294" s="19"/>
      <c r="G294" s="17"/>
      <c r="H294" s="17"/>
      <c r="I294" s="20"/>
      <c r="J294" s="21"/>
      <c r="K294" s="55">
        <f t="shared" si="783"/>
        <v>0</v>
      </c>
      <c r="L294" s="56" t="e">
        <f t="shared" ref="L294" si="787">K294/J293*100</f>
        <v>#DIV/0!</v>
      </c>
      <c r="M294" s="483"/>
      <c r="N294" s="477"/>
      <c r="O294" s="55">
        <f>SUM(O296,O302,O312,O318,O320)</f>
        <v>0</v>
      </c>
      <c r="P294" s="56" t="e">
        <f t="shared" ref="P294" si="788">O294/J293*100</f>
        <v>#DIV/0!</v>
      </c>
      <c r="Q294" s="483"/>
      <c r="R294" s="477"/>
      <c r="S294" s="58">
        <f>SUM(S296,S302,S312,S318,S320)</f>
        <v>0</v>
      </c>
      <c r="T294" s="56" t="e">
        <f t="shared" ref="T294" si="789">S294/J293*100</f>
        <v>#DIV/0!</v>
      </c>
      <c r="U294" s="483"/>
      <c r="V294" s="485"/>
      <c r="W294" s="55">
        <f>SUM(W296,W302,W312,W318,W320)</f>
        <v>0</v>
      </c>
      <c r="X294" s="56" t="e">
        <f t="shared" ref="X294" si="790">W294/J293*100</f>
        <v>#DIV/0!</v>
      </c>
      <c r="Y294" s="483"/>
      <c r="Z294" s="477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27">
        <f>SUM(F297,F299)</f>
        <v>0</v>
      </c>
      <c r="G295" s="25">
        <f>SUM(G297,G299)</f>
        <v>0</v>
      </c>
      <c r="H295" s="25">
        <f t="shared" ref="H295:I295" si="791">SUM(H297,H299)</f>
        <v>0</v>
      </c>
      <c r="I295" s="28">
        <f t="shared" si="791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92">K295/J295*100</f>
        <v>#DIV/0!</v>
      </c>
      <c r="M295" s="478" t="e">
        <f t="shared" si="731"/>
        <v>#DIV/0!</v>
      </c>
      <c r="N295" s="474"/>
      <c r="O295" s="30">
        <f>SUM(O297,O299)</f>
        <v>0</v>
      </c>
      <c r="P295" s="31" t="e">
        <f t="shared" ref="P295" si="793">O295/J295*100</f>
        <v>#DIV/0!</v>
      </c>
      <c r="Q295" s="478" t="e">
        <f t="shared" si="733"/>
        <v>#DIV/0!</v>
      </c>
      <c r="R295" s="474"/>
      <c r="S295" s="32">
        <f>SUM(S297,S299)</f>
        <v>0</v>
      </c>
      <c r="T295" s="31" t="e">
        <f t="shared" ref="T295" si="794">S295/J295*100</f>
        <v>#DIV/0!</v>
      </c>
      <c r="U295" s="478" t="e">
        <f t="shared" si="735"/>
        <v>#DIV/0!</v>
      </c>
      <c r="V295" s="475"/>
      <c r="W295" s="30">
        <f>SUM(W297,W299)</f>
        <v>0</v>
      </c>
      <c r="X295" s="31" t="e">
        <f t="shared" ref="X295" si="795">W295/J295*100</f>
        <v>#DIV/0!</v>
      </c>
      <c r="Y295" s="478" t="e">
        <f t="shared" si="736"/>
        <v>#DIV/0!</v>
      </c>
      <c r="Z295" s="474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38"/>
      <c r="G296" s="36"/>
      <c r="H296" s="36"/>
      <c r="I296" s="37"/>
      <c r="J296" s="40"/>
      <c r="K296" s="30">
        <f>SUM(K298,K300)</f>
        <v>0</v>
      </c>
      <c r="L296" s="31" t="e">
        <f>K296/J295*100</f>
        <v>#DIV/0!</v>
      </c>
      <c r="M296" s="479"/>
      <c r="N296" s="474"/>
      <c r="O296" s="30">
        <f>SUM(O298,O300)</f>
        <v>0</v>
      </c>
      <c r="P296" s="31" t="e">
        <f t="shared" ref="P296" si="796">O296/J295*100</f>
        <v>#DIV/0!</v>
      </c>
      <c r="Q296" s="479"/>
      <c r="R296" s="474"/>
      <c r="S296" s="32">
        <f>SUM(S298,S300)</f>
        <v>0</v>
      </c>
      <c r="T296" s="31" t="e">
        <f t="shared" ref="T296" si="797">S296/J295*100</f>
        <v>#DIV/0!</v>
      </c>
      <c r="U296" s="479"/>
      <c r="V296" s="475"/>
      <c r="W296" s="30">
        <f>SUM(W298,W300)</f>
        <v>0</v>
      </c>
      <c r="X296" s="31" t="e">
        <f t="shared" ref="X296" si="798">W296/J295*100</f>
        <v>#DIV/0!</v>
      </c>
      <c r="Y296" s="479"/>
      <c r="Z296" s="474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99">+C297+D297</f>
        <v>0</v>
      </c>
      <c r="F297" s="63"/>
      <c r="G297" s="64"/>
      <c r="H297" s="64"/>
      <c r="I297" s="65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470" t="e">
        <f t="shared" si="731"/>
        <v>#DIV/0!</v>
      </c>
      <c r="N297" s="471"/>
      <c r="O297" s="67">
        <f>G297+F297+0</f>
        <v>0</v>
      </c>
      <c r="P297" s="69" t="e">
        <f t="shared" ref="P297" si="800">O297/J297*100</f>
        <v>#DIV/0!</v>
      </c>
      <c r="Q297" s="470" t="e">
        <f t="shared" si="733"/>
        <v>#DIV/0!</v>
      </c>
      <c r="R297" s="471"/>
      <c r="S297" s="70">
        <f>H297+F297+G297+0</f>
        <v>0</v>
      </c>
      <c r="T297" s="69" t="e">
        <f t="shared" ref="T297" si="801">S297/J297*100</f>
        <v>#DIV/0!</v>
      </c>
      <c r="U297" s="470" t="e">
        <f t="shared" si="735"/>
        <v>#DIV/0!</v>
      </c>
      <c r="V297" s="472"/>
      <c r="W297" s="67">
        <f>H297+F297+G297+I297+0</f>
        <v>0</v>
      </c>
      <c r="X297" s="69" t="e">
        <f>W297/J297*100</f>
        <v>#DIV/0!</v>
      </c>
      <c r="Y297" s="470" t="e">
        <f t="shared" si="736"/>
        <v>#DIV/0!</v>
      </c>
      <c r="Z297" s="471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38"/>
      <c r="G298" s="36"/>
      <c r="H298" s="36"/>
      <c r="I298" s="39"/>
      <c r="J298" s="40"/>
      <c r="K298" s="16"/>
      <c r="L298" s="17" t="e">
        <f>K298/J297*100</f>
        <v>#DIV/0!</v>
      </c>
      <c r="M298" s="470"/>
      <c r="N298" s="471"/>
      <c r="O298" s="16"/>
      <c r="P298" s="73" t="e">
        <f>O298/J297*100</f>
        <v>#DIV/0!</v>
      </c>
      <c r="Q298" s="470"/>
      <c r="R298" s="471"/>
      <c r="S298" s="19"/>
      <c r="T298" s="73" t="e">
        <f>S298/J297*100</f>
        <v>#DIV/0!</v>
      </c>
      <c r="U298" s="470"/>
      <c r="V298" s="472"/>
      <c r="W298" s="16"/>
      <c r="X298" s="73" t="e">
        <f>W298/J297*100</f>
        <v>#DIV/0!</v>
      </c>
      <c r="Y298" s="470"/>
      <c r="Z298" s="471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802">+C299+D299</f>
        <v>0</v>
      </c>
      <c r="F299" s="63"/>
      <c r="G299" s="64"/>
      <c r="H299" s="64"/>
      <c r="I299" s="65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470" t="e">
        <f t="shared" si="731"/>
        <v>#DIV/0!</v>
      </c>
      <c r="N299" s="471"/>
      <c r="O299" s="67">
        <f>G299+F299+0</f>
        <v>0</v>
      </c>
      <c r="P299" s="69" t="e">
        <f t="shared" ref="P299" si="803">O299/J299*100</f>
        <v>#DIV/0!</v>
      </c>
      <c r="Q299" s="470" t="e">
        <f t="shared" si="733"/>
        <v>#DIV/0!</v>
      </c>
      <c r="R299" s="471"/>
      <c r="S299" s="70">
        <f>H299+F299+G299+0</f>
        <v>0</v>
      </c>
      <c r="T299" s="69" t="e">
        <f t="shared" ref="T299" si="804">S299/J299*100</f>
        <v>#DIV/0!</v>
      </c>
      <c r="U299" s="470" t="e">
        <f t="shared" si="735"/>
        <v>#DIV/0!</v>
      </c>
      <c r="V299" s="472"/>
      <c r="W299" s="67">
        <f>H299+F299+G299+I299+0</f>
        <v>0</v>
      </c>
      <c r="X299" s="69" t="e">
        <f>W299/J299*100</f>
        <v>#DIV/0!</v>
      </c>
      <c r="Y299" s="470" t="e">
        <f t="shared" si="736"/>
        <v>#DIV/0!</v>
      </c>
      <c r="Z299" s="471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38"/>
      <c r="G300" s="36"/>
      <c r="H300" s="36"/>
      <c r="I300" s="39"/>
      <c r="J300" s="40"/>
      <c r="K300" s="16"/>
      <c r="L300" s="17" t="e">
        <f>K300/J299*100</f>
        <v>#DIV/0!</v>
      </c>
      <c r="M300" s="470"/>
      <c r="N300" s="471"/>
      <c r="O300" s="16"/>
      <c r="P300" s="73" t="e">
        <f>O300/J299*100</f>
        <v>#DIV/0!</v>
      </c>
      <c r="Q300" s="470"/>
      <c r="R300" s="471"/>
      <c r="S300" s="19"/>
      <c r="T300" s="73" t="e">
        <f>S300/J299*100</f>
        <v>#DIV/0!</v>
      </c>
      <c r="U300" s="470"/>
      <c r="V300" s="472"/>
      <c r="W300" s="16"/>
      <c r="X300" s="73" t="e">
        <f>W300/J299*100</f>
        <v>#DIV/0!</v>
      </c>
      <c r="Y300" s="470"/>
      <c r="Z300" s="471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27">
        <f>SUM(F303,F305,F307,F309)</f>
        <v>0</v>
      </c>
      <c r="G301" s="25">
        <f t="shared" ref="G301:I301" si="805">SUM(G303,G305,G307,G309)</f>
        <v>0</v>
      </c>
      <c r="H301" s="25">
        <f t="shared" si="805"/>
        <v>0</v>
      </c>
      <c r="I301" s="28">
        <f t="shared" si="805"/>
        <v>0</v>
      </c>
      <c r="J301" s="29">
        <f t="shared" ref="J301" si="806">+E301+I301+F301+G301+H301</f>
        <v>0</v>
      </c>
      <c r="K301" s="30">
        <f>SUM(K303,K305,K307,K309)</f>
        <v>0</v>
      </c>
      <c r="L301" s="31" t="e">
        <f t="shared" ref="L301" si="807">K301/J301*100</f>
        <v>#DIV/0!</v>
      </c>
      <c r="M301" s="473" t="e">
        <f t="shared" si="731"/>
        <v>#DIV/0!</v>
      </c>
      <c r="N301" s="474"/>
      <c r="O301" s="30">
        <f>SUM(O303,O305,O307,O309)</f>
        <v>0</v>
      </c>
      <c r="P301" s="31" t="e">
        <f t="shared" ref="P301" si="808">O301/J301*100</f>
        <v>#DIV/0!</v>
      </c>
      <c r="Q301" s="473" t="e">
        <f t="shared" si="733"/>
        <v>#DIV/0!</v>
      </c>
      <c r="R301" s="474"/>
      <c r="S301" s="32">
        <f>SUM(S303,S305,S307,S309)</f>
        <v>0</v>
      </c>
      <c r="T301" s="31" t="e">
        <f t="shared" ref="T301" si="809">S301/J301*100</f>
        <v>#DIV/0!</v>
      </c>
      <c r="U301" s="473" t="e">
        <f t="shared" si="735"/>
        <v>#DIV/0!</v>
      </c>
      <c r="V301" s="475"/>
      <c r="W301" s="30">
        <f>SUM(W303,W305,W307,W309)</f>
        <v>0</v>
      </c>
      <c r="X301" s="31" t="e">
        <f t="shared" ref="X301" si="810">W301/J301*100</f>
        <v>#DIV/0!</v>
      </c>
      <c r="Y301" s="473" t="e">
        <f t="shared" si="736"/>
        <v>#DIV/0!</v>
      </c>
      <c r="Z301" s="474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38"/>
      <c r="G302" s="36"/>
      <c r="H302" s="36"/>
      <c r="I302" s="37"/>
      <c r="J302" s="40"/>
      <c r="K302" s="30">
        <f>SUM(K304,K306,K308,K310)</f>
        <v>0</v>
      </c>
      <c r="L302" s="31" t="e">
        <f t="shared" ref="L302" si="811">K302/J301*100</f>
        <v>#DIV/0!</v>
      </c>
      <c r="M302" s="473"/>
      <c r="N302" s="474"/>
      <c r="O302" s="30">
        <f>SUM(O304,O306,O308,O310)</f>
        <v>0</v>
      </c>
      <c r="P302" s="31" t="e">
        <f t="shared" ref="P302" si="812">O302/J301*100</f>
        <v>#DIV/0!</v>
      </c>
      <c r="Q302" s="473"/>
      <c r="R302" s="474"/>
      <c r="S302" s="32">
        <f>SUM(S304,S306,S308,S310)</f>
        <v>0</v>
      </c>
      <c r="T302" s="31" t="e">
        <f t="shared" ref="T302" si="813">S302/J301*100</f>
        <v>#DIV/0!</v>
      </c>
      <c r="U302" s="473"/>
      <c r="V302" s="475"/>
      <c r="W302" s="30">
        <f>SUM(W304,W306,W308,W310)</f>
        <v>0</v>
      </c>
      <c r="X302" s="31" t="e">
        <f t="shared" ref="X302" si="814">W302/J301*100</f>
        <v>#DIV/0!</v>
      </c>
      <c r="Y302" s="473"/>
      <c r="Z302" s="474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815">+C303+D303</f>
        <v>0</v>
      </c>
      <c r="F303" s="63"/>
      <c r="G303" s="64"/>
      <c r="H303" s="64"/>
      <c r="I303" s="65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470" t="e">
        <f t="shared" si="731"/>
        <v>#DIV/0!</v>
      </c>
      <c r="N303" s="471"/>
      <c r="O303" s="67">
        <f>G303+F303+0</f>
        <v>0</v>
      </c>
      <c r="P303" s="68" t="e">
        <f t="shared" ref="P303" si="816">O303/J303*100</f>
        <v>#DIV/0!</v>
      </c>
      <c r="Q303" s="470" t="e">
        <f t="shared" si="733"/>
        <v>#DIV/0!</v>
      </c>
      <c r="R303" s="471"/>
      <c r="S303" s="70">
        <f>H303+F303+G303+0</f>
        <v>0</v>
      </c>
      <c r="T303" s="68" t="e">
        <f t="shared" ref="T303" si="817">S303/J303*100</f>
        <v>#DIV/0!</v>
      </c>
      <c r="U303" s="470" t="e">
        <f t="shared" si="735"/>
        <v>#DIV/0!</v>
      </c>
      <c r="V303" s="472"/>
      <c r="W303" s="67">
        <f>H303+F303+G303+I303+0</f>
        <v>0</v>
      </c>
      <c r="X303" s="68" t="e">
        <f>W303/J303*100</f>
        <v>#DIV/0!</v>
      </c>
      <c r="Y303" s="470" t="e">
        <f t="shared" si="736"/>
        <v>#DIV/0!</v>
      </c>
      <c r="Z303" s="471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38"/>
      <c r="G304" s="36"/>
      <c r="H304" s="36"/>
      <c r="I304" s="39"/>
      <c r="J304" s="40"/>
      <c r="K304" s="16"/>
      <c r="L304" s="17" t="e">
        <f>K304/J303*100</f>
        <v>#DIV/0!</v>
      </c>
      <c r="M304" s="470"/>
      <c r="N304" s="471"/>
      <c r="O304" s="16"/>
      <c r="P304" s="17" t="e">
        <f>O304/J303*100</f>
        <v>#DIV/0!</v>
      </c>
      <c r="Q304" s="470"/>
      <c r="R304" s="471"/>
      <c r="S304" s="19"/>
      <c r="T304" s="17" t="e">
        <f>S304/J303*100</f>
        <v>#DIV/0!</v>
      </c>
      <c r="U304" s="470"/>
      <c r="V304" s="472"/>
      <c r="W304" s="16"/>
      <c r="X304" s="17" t="e">
        <f>W304/J303*100</f>
        <v>#DIV/0!</v>
      </c>
      <c r="Y304" s="470"/>
      <c r="Z304" s="471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818">+C305+D305</f>
        <v>0</v>
      </c>
      <c r="F305" s="63"/>
      <c r="G305" s="64"/>
      <c r="H305" s="64"/>
      <c r="I305" s="65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470" t="e">
        <f t="shared" si="731"/>
        <v>#DIV/0!</v>
      </c>
      <c r="N305" s="471"/>
      <c r="O305" s="67">
        <f>G305+F305+0</f>
        <v>0</v>
      </c>
      <c r="P305" s="68" t="e">
        <f t="shared" ref="P305" si="819">O305/J305*100</f>
        <v>#DIV/0!</v>
      </c>
      <c r="Q305" s="470" t="e">
        <f t="shared" si="733"/>
        <v>#DIV/0!</v>
      </c>
      <c r="R305" s="471"/>
      <c r="S305" s="70">
        <f>H305+F305+G305+0</f>
        <v>0</v>
      </c>
      <c r="T305" s="68" t="e">
        <f t="shared" ref="T305" si="820">S305/J305*100</f>
        <v>#DIV/0!</v>
      </c>
      <c r="U305" s="470" t="e">
        <f t="shared" si="735"/>
        <v>#DIV/0!</v>
      </c>
      <c r="V305" s="472"/>
      <c r="W305" s="67">
        <f>H305+F305+G305+I305+0</f>
        <v>0</v>
      </c>
      <c r="X305" s="68" t="e">
        <f>W305/J305*100</f>
        <v>#DIV/0!</v>
      </c>
      <c r="Y305" s="470" t="e">
        <f t="shared" si="736"/>
        <v>#DIV/0!</v>
      </c>
      <c r="Z305" s="471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38"/>
      <c r="G306" s="36"/>
      <c r="H306" s="36"/>
      <c r="I306" s="39"/>
      <c r="J306" s="40"/>
      <c r="K306" s="16"/>
      <c r="L306" s="17" t="e">
        <f>K306/J305*100</f>
        <v>#DIV/0!</v>
      </c>
      <c r="M306" s="470"/>
      <c r="N306" s="471"/>
      <c r="O306" s="16"/>
      <c r="P306" s="17" t="e">
        <f>O306/J305*100</f>
        <v>#DIV/0!</v>
      </c>
      <c r="Q306" s="470"/>
      <c r="R306" s="471"/>
      <c r="S306" s="19"/>
      <c r="T306" s="17" t="e">
        <f>S306/J305*100</f>
        <v>#DIV/0!</v>
      </c>
      <c r="U306" s="470"/>
      <c r="V306" s="472"/>
      <c r="W306" s="16"/>
      <c r="X306" s="17" t="e">
        <f>W306/J305*100</f>
        <v>#DIV/0!</v>
      </c>
      <c r="Y306" s="470"/>
      <c r="Z306" s="471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821">+C307+D307</f>
        <v>0</v>
      </c>
      <c r="F307" s="63"/>
      <c r="G307" s="64"/>
      <c r="H307" s="64"/>
      <c r="I307" s="65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470" t="e">
        <f t="shared" si="731"/>
        <v>#DIV/0!</v>
      </c>
      <c r="N307" s="471"/>
      <c r="O307" s="67">
        <f>G307+F307+0</f>
        <v>0</v>
      </c>
      <c r="P307" s="68" t="e">
        <f t="shared" ref="P307" si="822">O307/J307*100</f>
        <v>#DIV/0!</v>
      </c>
      <c r="Q307" s="470" t="e">
        <f t="shared" si="733"/>
        <v>#DIV/0!</v>
      </c>
      <c r="R307" s="471"/>
      <c r="S307" s="70">
        <f>H307+F307+G307+0</f>
        <v>0</v>
      </c>
      <c r="T307" s="68" t="e">
        <f t="shared" ref="T307" si="823">S307/J307*100</f>
        <v>#DIV/0!</v>
      </c>
      <c r="U307" s="470" t="e">
        <f t="shared" si="735"/>
        <v>#DIV/0!</v>
      </c>
      <c r="V307" s="472"/>
      <c r="W307" s="67">
        <f>H307+F307+G307+I307+0</f>
        <v>0</v>
      </c>
      <c r="X307" s="68" t="e">
        <f>W307/J307*100</f>
        <v>#DIV/0!</v>
      </c>
      <c r="Y307" s="470" t="e">
        <f t="shared" si="736"/>
        <v>#DIV/0!</v>
      </c>
      <c r="Z307" s="471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38"/>
      <c r="G308" s="36"/>
      <c r="H308" s="36"/>
      <c r="I308" s="39"/>
      <c r="J308" s="40"/>
      <c r="K308" s="16"/>
      <c r="L308" s="17" t="e">
        <f>K308/J307*100</f>
        <v>#DIV/0!</v>
      </c>
      <c r="M308" s="470"/>
      <c r="N308" s="471"/>
      <c r="O308" s="16"/>
      <c r="P308" s="17" t="e">
        <f>O308/J307*100</f>
        <v>#DIV/0!</v>
      </c>
      <c r="Q308" s="470"/>
      <c r="R308" s="471"/>
      <c r="S308" s="19"/>
      <c r="T308" s="17" t="e">
        <f>S308/J307*100</f>
        <v>#DIV/0!</v>
      </c>
      <c r="U308" s="470"/>
      <c r="V308" s="472"/>
      <c r="W308" s="16"/>
      <c r="X308" s="17" t="e">
        <f>W308/J307*100</f>
        <v>#DIV/0!</v>
      </c>
      <c r="Y308" s="470"/>
      <c r="Z308" s="471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824">+C309+D309</f>
        <v>0</v>
      </c>
      <c r="F309" s="63"/>
      <c r="G309" s="64"/>
      <c r="H309" s="64"/>
      <c r="I309" s="65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470" t="e">
        <f t="shared" si="731"/>
        <v>#DIV/0!</v>
      </c>
      <c r="N309" s="471"/>
      <c r="O309" s="67">
        <f>G309+F309+0</f>
        <v>0</v>
      </c>
      <c r="P309" s="68" t="e">
        <f t="shared" ref="P309" si="825">O309/J309*100</f>
        <v>#DIV/0!</v>
      </c>
      <c r="Q309" s="470" t="e">
        <f t="shared" si="733"/>
        <v>#DIV/0!</v>
      </c>
      <c r="R309" s="471"/>
      <c r="S309" s="70">
        <f>H309+F309+G309+0</f>
        <v>0</v>
      </c>
      <c r="T309" s="68" t="e">
        <f t="shared" ref="T309" si="826">S309/J309*100</f>
        <v>#DIV/0!</v>
      </c>
      <c r="U309" s="470" t="e">
        <f t="shared" si="735"/>
        <v>#DIV/0!</v>
      </c>
      <c r="V309" s="472"/>
      <c r="W309" s="67">
        <f>H309+F309+G309+I309+0</f>
        <v>0</v>
      </c>
      <c r="X309" s="68" t="e">
        <f>W309/J309*100</f>
        <v>#DIV/0!</v>
      </c>
      <c r="Y309" s="470" t="e">
        <f t="shared" si="736"/>
        <v>#DIV/0!</v>
      </c>
      <c r="Z309" s="471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38"/>
      <c r="G310" s="36"/>
      <c r="H310" s="36"/>
      <c r="I310" s="39"/>
      <c r="J310" s="40"/>
      <c r="K310" s="16"/>
      <c r="L310" s="17" t="e">
        <f>K310/J309*100</f>
        <v>#DIV/0!</v>
      </c>
      <c r="M310" s="470"/>
      <c r="N310" s="471"/>
      <c r="O310" s="16"/>
      <c r="P310" s="17" t="e">
        <f>O310/J309*100</f>
        <v>#DIV/0!</v>
      </c>
      <c r="Q310" s="470"/>
      <c r="R310" s="471"/>
      <c r="S310" s="19"/>
      <c r="T310" s="17" t="e">
        <f>S310/J309*100</f>
        <v>#DIV/0!</v>
      </c>
      <c r="U310" s="470"/>
      <c r="V310" s="472"/>
      <c r="W310" s="16"/>
      <c r="X310" s="17" t="e">
        <f>W310/J309*100</f>
        <v>#DIV/0!</v>
      </c>
      <c r="Y310" s="470"/>
      <c r="Z310" s="471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27">
        <f>SUM(F313,F315)</f>
        <v>0</v>
      </c>
      <c r="G311" s="25">
        <f t="shared" ref="G311:I311" si="827">SUM(G313,G315)</f>
        <v>0</v>
      </c>
      <c r="H311" s="25">
        <f t="shared" si="827"/>
        <v>0</v>
      </c>
      <c r="I311" s="28">
        <f t="shared" si="827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828">K311/J311*100</f>
        <v>#DIV/0!</v>
      </c>
      <c r="M311" s="473" t="e">
        <f t="shared" si="731"/>
        <v>#DIV/0!</v>
      </c>
      <c r="N311" s="474"/>
      <c r="O311" s="30">
        <f>SUM(O313,O315)</f>
        <v>0</v>
      </c>
      <c r="P311" s="31" t="e">
        <f t="shared" ref="P311" si="829">O311/J311*100</f>
        <v>#DIV/0!</v>
      </c>
      <c r="Q311" s="473" t="e">
        <f t="shared" si="733"/>
        <v>#DIV/0!</v>
      </c>
      <c r="R311" s="474"/>
      <c r="S311" s="32">
        <f>SUM(S313,S315)</f>
        <v>0</v>
      </c>
      <c r="T311" s="31" t="e">
        <f t="shared" ref="T311" si="830">S311/J311*100</f>
        <v>#DIV/0!</v>
      </c>
      <c r="U311" s="473" t="e">
        <f t="shared" si="735"/>
        <v>#DIV/0!</v>
      </c>
      <c r="V311" s="475"/>
      <c r="W311" s="30">
        <f>SUM(W313,W315)</f>
        <v>0</v>
      </c>
      <c r="X311" s="31" t="e">
        <f t="shared" ref="X311" si="831">W311/J311*100</f>
        <v>#DIV/0!</v>
      </c>
      <c r="Y311" s="473" t="e">
        <f t="shared" si="736"/>
        <v>#DIV/0!</v>
      </c>
      <c r="Z311" s="474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38"/>
      <c r="G312" s="36"/>
      <c r="H312" s="36"/>
      <c r="I312" s="37"/>
      <c r="J312" s="40"/>
      <c r="K312" s="30">
        <f>SUM(K314,K316)</f>
        <v>0</v>
      </c>
      <c r="L312" s="31" t="e">
        <f t="shared" ref="L312" si="832">K312/J311*100</f>
        <v>#DIV/0!</v>
      </c>
      <c r="M312" s="473"/>
      <c r="N312" s="474"/>
      <c r="O312" s="30">
        <f>SUM(O314,O316)</f>
        <v>0</v>
      </c>
      <c r="P312" s="31" t="e">
        <f t="shared" ref="P312" si="833">O312/J311*100</f>
        <v>#DIV/0!</v>
      </c>
      <c r="Q312" s="473"/>
      <c r="R312" s="474"/>
      <c r="S312" s="32">
        <f>SUM(S314,S316)</f>
        <v>0</v>
      </c>
      <c r="T312" s="31" t="e">
        <f t="shared" ref="T312" si="834">S312/J311*100</f>
        <v>#DIV/0!</v>
      </c>
      <c r="U312" s="473"/>
      <c r="V312" s="475"/>
      <c r="W312" s="30">
        <f>SUM(W314,W316)</f>
        <v>0</v>
      </c>
      <c r="X312" s="31" t="e">
        <f t="shared" ref="X312" si="835">W312/J311*100</f>
        <v>#DIV/0!</v>
      </c>
      <c r="Y312" s="473"/>
      <c r="Z312" s="474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836">+C313+D313</f>
        <v>0</v>
      </c>
      <c r="F313" s="63"/>
      <c r="G313" s="64"/>
      <c r="H313" s="64"/>
      <c r="I313" s="65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470" t="e">
        <f t="shared" si="731"/>
        <v>#DIV/0!</v>
      </c>
      <c r="N313" s="471"/>
      <c r="O313" s="67">
        <f>G313+F313+0</f>
        <v>0</v>
      </c>
      <c r="P313" s="68" t="e">
        <f t="shared" ref="P313" si="837">O313/J313*100</f>
        <v>#DIV/0!</v>
      </c>
      <c r="Q313" s="470" t="e">
        <f t="shared" si="733"/>
        <v>#DIV/0!</v>
      </c>
      <c r="R313" s="471"/>
      <c r="S313" s="70">
        <f>H313+F313+G313+0</f>
        <v>0</v>
      </c>
      <c r="T313" s="68" t="e">
        <f t="shared" ref="T313" si="838">S313/J313*100</f>
        <v>#DIV/0!</v>
      </c>
      <c r="U313" s="470" t="e">
        <f t="shared" si="735"/>
        <v>#DIV/0!</v>
      </c>
      <c r="V313" s="472"/>
      <c r="W313" s="67">
        <f>H313+F313+G313+I313+0</f>
        <v>0</v>
      </c>
      <c r="X313" s="68" t="e">
        <f>W313/J313*100</f>
        <v>#DIV/0!</v>
      </c>
      <c r="Y313" s="470" t="e">
        <f t="shared" si="736"/>
        <v>#DIV/0!</v>
      </c>
      <c r="Z313" s="471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38"/>
      <c r="G314" s="36"/>
      <c r="H314" s="36"/>
      <c r="I314" s="39"/>
      <c r="J314" s="40"/>
      <c r="K314" s="16"/>
      <c r="L314" s="17" t="e">
        <f>K314/J313*100</f>
        <v>#DIV/0!</v>
      </c>
      <c r="M314" s="470"/>
      <c r="N314" s="471"/>
      <c r="O314" s="16"/>
      <c r="P314" s="17" t="e">
        <f>O314/J313*100</f>
        <v>#DIV/0!</v>
      </c>
      <c r="Q314" s="470"/>
      <c r="R314" s="471"/>
      <c r="S314" s="19"/>
      <c r="T314" s="17" t="e">
        <f>S314/J313*100</f>
        <v>#DIV/0!</v>
      </c>
      <c r="U314" s="470"/>
      <c r="V314" s="472"/>
      <c r="W314" s="16"/>
      <c r="X314" s="17" t="e">
        <f>W314/J313*100</f>
        <v>#DIV/0!</v>
      </c>
      <c r="Y314" s="470"/>
      <c r="Z314" s="471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839">+C315+D315</f>
        <v>0</v>
      </c>
      <c r="F315" s="63"/>
      <c r="G315" s="64"/>
      <c r="H315" s="64"/>
      <c r="I315" s="65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470" t="e">
        <f t="shared" si="731"/>
        <v>#DIV/0!</v>
      </c>
      <c r="N315" s="471"/>
      <c r="O315" s="67">
        <f>G315+F315+0</f>
        <v>0</v>
      </c>
      <c r="P315" s="68" t="e">
        <f t="shared" ref="P315" si="840">O315/J315*100</f>
        <v>#DIV/0!</v>
      </c>
      <c r="Q315" s="470" t="e">
        <f t="shared" si="733"/>
        <v>#DIV/0!</v>
      </c>
      <c r="R315" s="471"/>
      <c r="S315" s="70">
        <f>H315+F315+G315+0</f>
        <v>0</v>
      </c>
      <c r="T315" s="68" t="e">
        <f t="shared" ref="T315" si="841">S315/J315*100</f>
        <v>#DIV/0!</v>
      </c>
      <c r="U315" s="470" t="e">
        <f t="shared" si="735"/>
        <v>#DIV/0!</v>
      </c>
      <c r="V315" s="472"/>
      <c r="W315" s="67">
        <f>H315+F315+G315+I315+0</f>
        <v>0</v>
      </c>
      <c r="X315" s="68" t="e">
        <f>W315/J315*100</f>
        <v>#DIV/0!</v>
      </c>
      <c r="Y315" s="470" t="e">
        <f t="shared" si="736"/>
        <v>#DIV/0!</v>
      </c>
      <c r="Z315" s="471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38"/>
      <c r="G316" s="36"/>
      <c r="H316" s="36"/>
      <c r="I316" s="39"/>
      <c r="J316" s="40"/>
      <c r="K316" s="16"/>
      <c r="L316" s="17" t="e">
        <f>K316/J315*100</f>
        <v>#DIV/0!</v>
      </c>
      <c r="M316" s="470"/>
      <c r="N316" s="471"/>
      <c r="O316" s="16"/>
      <c r="P316" s="17" t="e">
        <f>O316/J315*100</f>
        <v>#DIV/0!</v>
      </c>
      <c r="Q316" s="470"/>
      <c r="R316" s="471"/>
      <c r="S316" s="19"/>
      <c r="T316" s="17" t="e">
        <f>S316/J315*100</f>
        <v>#DIV/0!</v>
      </c>
      <c r="U316" s="470"/>
      <c r="V316" s="472"/>
      <c r="W316" s="16"/>
      <c r="X316" s="17" t="e">
        <f>W316/J315*100</f>
        <v>#DIV/0!</v>
      </c>
      <c r="Y316" s="470"/>
      <c r="Z316" s="471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842">+C317+D317</f>
        <v>0</v>
      </c>
      <c r="F317" s="63"/>
      <c r="G317" s="64"/>
      <c r="H317" s="64"/>
      <c r="I317" s="65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470" t="e">
        <f t="shared" si="731"/>
        <v>#DIV/0!</v>
      </c>
      <c r="N317" s="471"/>
      <c r="O317" s="67">
        <f>G317+F317+0</f>
        <v>0</v>
      </c>
      <c r="P317" s="68" t="e">
        <f t="shared" ref="P317" si="843">O317/J317*100</f>
        <v>#DIV/0!</v>
      </c>
      <c r="Q317" s="470" t="e">
        <f t="shared" si="733"/>
        <v>#DIV/0!</v>
      </c>
      <c r="R317" s="471"/>
      <c r="S317" s="70">
        <f>H317+F317+G317+0</f>
        <v>0</v>
      </c>
      <c r="T317" s="68" t="e">
        <f t="shared" ref="T317" si="844">S317/J317*100</f>
        <v>#DIV/0!</v>
      </c>
      <c r="U317" s="470" t="e">
        <f t="shared" si="735"/>
        <v>#DIV/0!</v>
      </c>
      <c r="V317" s="472"/>
      <c r="W317" s="67">
        <f>H317+F317+G317+I317+0</f>
        <v>0</v>
      </c>
      <c r="X317" s="68" t="e">
        <f>W317/J317*100</f>
        <v>#DIV/0!</v>
      </c>
      <c r="Y317" s="470" t="e">
        <f t="shared" si="736"/>
        <v>#DIV/0!</v>
      </c>
      <c r="Z317" s="471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38"/>
      <c r="G318" s="36"/>
      <c r="H318" s="36"/>
      <c r="I318" s="37"/>
      <c r="J318" s="40"/>
      <c r="K318" s="16"/>
      <c r="L318" s="17" t="e">
        <f>K318/J317*100</f>
        <v>#DIV/0!</v>
      </c>
      <c r="M318" s="470"/>
      <c r="N318" s="471"/>
      <c r="O318" s="16"/>
      <c r="P318" s="17" t="e">
        <f>O318/J317*100</f>
        <v>#DIV/0!</v>
      </c>
      <c r="Q318" s="470"/>
      <c r="R318" s="471"/>
      <c r="S318" s="19"/>
      <c r="T318" s="17" t="e">
        <f>S318/J317*100</f>
        <v>#DIV/0!</v>
      </c>
      <c r="U318" s="470"/>
      <c r="V318" s="472"/>
      <c r="W318" s="16"/>
      <c r="X318" s="17" t="e">
        <f>W318/J317*100</f>
        <v>#DIV/0!</v>
      </c>
      <c r="Y318" s="470"/>
      <c r="Z318" s="471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845">+C319+D319</f>
        <v>0</v>
      </c>
      <c r="F319" s="63"/>
      <c r="G319" s="64"/>
      <c r="H319" s="64"/>
      <c r="I319" s="65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470" t="e">
        <f t="shared" si="731"/>
        <v>#DIV/0!</v>
      </c>
      <c r="N319" s="471"/>
      <c r="O319" s="67">
        <f>G319+F319+0</f>
        <v>0</v>
      </c>
      <c r="P319" s="68" t="e">
        <f t="shared" ref="P319" si="846">O319/J319*100</f>
        <v>#DIV/0!</v>
      </c>
      <c r="Q319" s="470" t="e">
        <f t="shared" si="733"/>
        <v>#DIV/0!</v>
      </c>
      <c r="R319" s="471"/>
      <c r="S319" s="70">
        <f>H319+F319+G319+0</f>
        <v>0</v>
      </c>
      <c r="T319" s="68" t="e">
        <f t="shared" ref="T319" si="847">S319/J319*100</f>
        <v>#DIV/0!</v>
      </c>
      <c r="U319" s="470" t="e">
        <f t="shared" si="735"/>
        <v>#DIV/0!</v>
      </c>
      <c r="V319" s="472"/>
      <c r="W319" s="67">
        <f>H319+F319+G319+I319+0</f>
        <v>0</v>
      </c>
      <c r="X319" s="68" t="e">
        <f>W319/J319*100</f>
        <v>#DIV/0!</v>
      </c>
      <c r="Y319" s="470" t="e">
        <f t="shared" si="736"/>
        <v>#DIV/0!</v>
      </c>
      <c r="Z319" s="471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38"/>
      <c r="G320" s="36"/>
      <c r="H320" s="36"/>
      <c r="I320" s="37"/>
      <c r="J320" s="40"/>
      <c r="K320" s="16"/>
      <c r="L320" s="17" t="e">
        <f>K320/J319*100</f>
        <v>#DIV/0!</v>
      </c>
      <c r="M320" s="470"/>
      <c r="N320" s="471"/>
      <c r="O320" s="16"/>
      <c r="P320" s="17" t="e">
        <f>O320/J319*100</f>
        <v>#DIV/0!</v>
      </c>
      <c r="Q320" s="470"/>
      <c r="R320" s="471"/>
      <c r="S320" s="19"/>
      <c r="T320" s="17" t="e">
        <f>S320/J319*100</f>
        <v>#DIV/0!</v>
      </c>
      <c r="U320" s="470"/>
      <c r="V320" s="472"/>
      <c r="W320" s="16"/>
      <c r="X320" s="17" t="e">
        <f>W320/J319*100</f>
        <v>#DIV/0!</v>
      </c>
      <c r="Y320" s="470"/>
      <c r="Z320" s="471"/>
      <c r="AA320" s="74"/>
      <c r="AB320" s="74"/>
    </row>
    <row r="321" spans="1:28" s="251" customFormat="1" ht="21.75" hidden="1" customHeight="1" x14ac:dyDescent="0.2">
      <c r="A321" s="480" t="s">
        <v>45</v>
      </c>
      <c r="B321" s="54" t="s">
        <v>29</v>
      </c>
      <c r="C321" s="55">
        <f t="shared" ref="C321:K322" si="848">SUM(C323,C329,C339,C345,C347)</f>
        <v>0</v>
      </c>
      <c r="D321" s="56">
        <f t="shared" si="848"/>
        <v>0</v>
      </c>
      <c r="E321" s="57">
        <f t="shared" si="848"/>
        <v>0</v>
      </c>
      <c r="F321" s="58">
        <f t="shared" si="848"/>
        <v>0</v>
      </c>
      <c r="G321" s="56">
        <f t="shared" si="848"/>
        <v>0</v>
      </c>
      <c r="H321" s="56">
        <f t="shared" si="848"/>
        <v>0</v>
      </c>
      <c r="I321" s="59">
        <f t="shared" si="848"/>
        <v>0</v>
      </c>
      <c r="J321" s="60">
        <f t="shared" si="848"/>
        <v>0</v>
      </c>
      <c r="K321" s="55">
        <f t="shared" si="848"/>
        <v>0</v>
      </c>
      <c r="L321" s="56" t="e">
        <f>K321/J321*100</f>
        <v>#DIV/0!</v>
      </c>
      <c r="M321" s="482" t="e">
        <f t="shared" si="731"/>
        <v>#DIV/0!</v>
      </c>
      <c r="N321" s="476"/>
      <c r="O321" s="55">
        <f>SUM(O323,O329,O339,O345,O347)</f>
        <v>0</v>
      </c>
      <c r="P321" s="56" t="e">
        <f t="shared" ref="P321" si="849">O321/J321*100</f>
        <v>#DIV/0!</v>
      </c>
      <c r="Q321" s="482" t="e">
        <f t="shared" si="733"/>
        <v>#DIV/0!</v>
      </c>
      <c r="R321" s="476"/>
      <c r="S321" s="58">
        <f>SUM(S323,S329,S339,S345,S347)</f>
        <v>0</v>
      </c>
      <c r="T321" s="56" t="e">
        <f t="shared" ref="T321" si="850">S321/J321*100</f>
        <v>#DIV/0!</v>
      </c>
      <c r="U321" s="482" t="e">
        <f t="shared" si="735"/>
        <v>#DIV/0!</v>
      </c>
      <c r="V321" s="484"/>
      <c r="W321" s="55">
        <f>SUM(W323,W329,W339,W345,W347)</f>
        <v>0</v>
      </c>
      <c r="X321" s="56" t="e">
        <f t="shared" ref="X321" si="851">W321/J321*100</f>
        <v>#DIV/0!</v>
      </c>
      <c r="Y321" s="482" t="e">
        <f t="shared" si="736"/>
        <v>#DIV/0!</v>
      </c>
      <c r="Z321" s="476"/>
      <c r="AA321" s="250"/>
      <c r="AB321" s="250"/>
    </row>
    <row r="322" spans="1:28" s="251" customFormat="1" ht="21.75" hidden="1" customHeight="1" x14ac:dyDescent="0.2">
      <c r="A322" s="481"/>
      <c r="B322" s="54" t="s">
        <v>30</v>
      </c>
      <c r="C322" s="16"/>
      <c r="D322" s="17"/>
      <c r="E322" s="18"/>
      <c r="F322" s="19"/>
      <c r="G322" s="17"/>
      <c r="H322" s="17"/>
      <c r="I322" s="20"/>
      <c r="J322" s="21"/>
      <c r="K322" s="55">
        <f t="shared" si="848"/>
        <v>0</v>
      </c>
      <c r="L322" s="56" t="e">
        <f t="shared" ref="L322" si="852">K322/J321*100</f>
        <v>#DIV/0!</v>
      </c>
      <c r="M322" s="483"/>
      <c r="N322" s="477"/>
      <c r="O322" s="55">
        <f>SUM(O324,O330,O340,O346,O348)</f>
        <v>0</v>
      </c>
      <c r="P322" s="56" t="e">
        <f t="shared" ref="P322" si="853">O322/J321*100</f>
        <v>#DIV/0!</v>
      </c>
      <c r="Q322" s="483"/>
      <c r="R322" s="477"/>
      <c r="S322" s="58">
        <f>SUM(S324,S330,S340,S346,S348)</f>
        <v>0</v>
      </c>
      <c r="T322" s="56" t="e">
        <f t="shared" ref="T322" si="854">S322/J321*100</f>
        <v>#DIV/0!</v>
      </c>
      <c r="U322" s="483"/>
      <c r="V322" s="485"/>
      <c r="W322" s="55">
        <f>SUM(W324,W330,W340,W346,W348)</f>
        <v>0</v>
      </c>
      <c r="X322" s="56" t="e">
        <f t="shared" ref="X322" si="855">W322/J321*100</f>
        <v>#DIV/0!</v>
      </c>
      <c r="Y322" s="483"/>
      <c r="Z322" s="477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27">
        <f>SUM(F325,F327)</f>
        <v>0</v>
      </c>
      <c r="G323" s="25">
        <f>SUM(G325,G327)</f>
        <v>0</v>
      </c>
      <c r="H323" s="25">
        <f t="shared" ref="H323:I323" si="856">SUM(H325,H327)</f>
        <v>0</v>
      </c>
      <c r="I323" s="28">
        <f t="shared" si="856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57">K323/J323*100</f>
        <v>#DIV/0!</v>
      </c>
      <c r="M323" s="478" t="e">
        <f t="shared" si="731"/>
        <v>#DIV/0!</v>
      </c>
      <c r="N323" s="474"/>
      <c r="O323" s="30">
        <f>SUM(O325,O327)</f>
        <v>0</v>
      </c>
      <c r="P323" s="31" t="e">
        <f t="shared" ref="P323" si="858">O323/J323*100</f>
        <v>#DIV/0!</v>
      </c>
      <c r="Q323" s="478" t="e">
        <f t="shared" si="733"/>
        <v>#DIV/0!</v>
      </c>
      <c r="R323" s="474"/>
      <c r="S323" s="32">
        <f>SUM(S325,S327)</f>
        <v>0</v>
      </c>
      <c r="T323" s="31" t="e">
        <f t="shared" ref="T323" si="859">S323/J323*100</f>
        <v>#DIV/0!</v>
      </c>
      <c r="U323" s="478" t="e">
        <f t="shared" si="735"/>
        <v>#DIV/0!</v>
      </c>
      <c r="V323" s="475"/>
      <c r="W323" s="30">
        <f>SUM(W325,W327)</f>
        <v>0</v>
      </c>
      <c r="X323" s="31" t="e">
        <f t="shared" ref="X323" si="860">W323/J323*100</f>
        <v>#DIV/0!</v>
      </c>
      <c r="Y323" s="478" t="e">
        <f t="shared" si="736"/>
        <v>#DIV/0!</v>
      </c>
      <c r="Z323" s="474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38"/>
      <c r="G324" s="36"/>
      <c r="H324" s="36"/>
      <c r="I324" s="37"/>
      <c r="J324" s="40"/>
      <c r="K324" s="30">
        <f>SUM(K326,K328)</f>
        <v>0</v>
      </c>
      <c r="L324" s="31" t="e">
        <f>K324/J323*100</f>
        <v>#DIV/0!</v>
      </c>
      <c r="M324" s="479"/>
      <c r="N324" s="474"/>
      <c r="O324" s="30">
        <f>SUM(O326,O328)</f>
        <v>0</v>
      </c>
      <c r="P324" s="31" t="e">
        <f t="shared" ref="P324" si="861">O324/J323*100</f>
        <v>#DIV/0!</v>
      </c>
      <c r="Q324" s="479"/>
      <c r="R324" s="474"/>
      <c r="S324" s="32">
        <f>SUM(S326,S328)</f>
        <v>0</v>
      </c>
      <c r="T324" s="31" t="e">
        <f t="shared" ref="T324" si="862">S324/J323*100</f>
        <v>#DIV/0!</v>
      </c>
      <c r="U324" s="479"/>
      <c r="V324" s="475"/>
      <c r="W324" s="30">
        <f>SUM(W326,W328)</f>
        <v>0</v>
      </c>
      <c r="X324" s="31" t="e">
        <f t="shared" ref="X324" si="863">W324/J323*100</f>
        <v>#DIV/0!</v>
      </c>
      <c r="Y324" s="479"/>
      <c r="Z324" s="474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64">+C325+D325</f>
        <v>0</v>
      </c>
      <c r="F325" s="63"/>
      <c r="G325" s="64"/>
      <c r="H325" s="64"/>
      <c r="I325" s="65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470" t="e">
        <f t="shared" si="731"/>
        <v>#DIV/0!</v>
      </c>
      <c r="N325" s="471"/>
      <c r="O325" s="67">
        <f>G325+F325+0</f>
        <v>0</v>
      </c>
      <c r="P325" s="69" t="e">
        <f t="shared" ref="P325" si="865">O325/J325*100</f>
        <v>#DIV/0!</v>
      </c>
      <c r="Q325" s="470" t="e">
        <f t="shared" si="733"/>
        <v>#DIV/0!</v>
      </c>
      <c r="R325" s="471"/>
      <c r="S325" s="70">
        <f>H325+F325+G325+0</f>
        <v>0</v>
      </c>
      <c r="T325" s="69" t="e">
        <f t="shared" ref="T325" si="866">S325/J325*100</f>
        <v>#DIV/0!</v>
      </c>
      <c r="U325" s="470" t="e">
        <f t="shared" si="735"/>
        <v>#DIV/0!</v>
      </c>
      <c r="V325" s="472"/>
      <c r="W325" s="67">
        <f>H325+F325+G325+I325+0</f>
        <v>0</v>
      </c>
      <c r="X325" s="69" t="e">
        <f>W325/J325*100</f>
        <v>#DIV/0!</v>
      </c>
      <c r="Y325" s="470" t="e">
        <f t="shared" si="736"/>
        <v>#DIV/0!</v>
      </c>
      <c r="Z325" s="471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38"/>
      <c r="G326" s="36"/>
      <c r="H326" s="36"/>
      <c r="I326" s="39"/>
      <c r="J326" s="40"/>
      <c r="K326" s="16"/>
      <c r="L326" s="17" t="e">
        <f>K326/J325*100</f>
        <v>#DIV/0!</v>
      </c>
      <c r="M326" s="470"/>
      <c r="N326" s="471"/>
      <c r="O326" s="16"/>
      <c r="P326" s="73" t="e">
        <f>O326/J325*100</f>
        <v>#DIV/0!</v>
      </c>
      <c r="Q326" s="470"/>
      <c r="R326" s="471"/>
      <c r="S326" s="19"/>
      <c r="T326" s="73" t="e">
        <f>S326/J325*100</f>
        <v>#DIV/0!</v>
      </c>
      <c r="U326" s="470"/>
      <c r="V326" s="472"/>
      <c r="W326" s="16"/>
      <c r="X326" s="73" t="e">
        <f>W326/J325*100</f>
        <v>#DIV/0!</v>
      </c>
      <c r="Y326" s="470"/>
      <c r="Z326" s="471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67">+C327+D327</f>
        <v>0</v>
      </c>
      <c r="F327" s="63"/>
      <c r="G327" s="64"/>
      <c r="H327" s="64"/>
      <c r="I327" s="65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470" t="e">
        <f t="shared" si="731"/>
        <v>#DIV/0!</v>
      </c>
      <c r="N327" s="471"/>
      <c r="O327" s="67">
        <f>G327+F327+0</f>
        <v>0</v>
      </c>
      <c r="P327" s="69" t="e">
        <f t="shared" ref="P327" si="868">O327/J327*100</f>
        <v>#DIV/0!</v>
      </c>
      <c r="Q327" s="470" t="e">
        <f t="shared" si="733"/>
        <v>#DIV/0!</v>
      </c>
      <c r="R327" s="471"/>
      <c r="S327" s="70">
        <f>H327+F327+G327+0</f>
        <v>0</v>
      </c>
      <c r="T327" s="69" t="e">
        <f t="shared" ref="T327" si="869">S327/J327*100</f>
        <v>#DIV/0!</v>
      </c>
      <c r="U327" s="470" t="e">
        <f t="shared" si="735"/>
        <v>#DIV/0!</v>
      </c>
      <c r="V327" s="472"/>
      <c r="W327" s="67">
        <f>H327+F327+G327+I327+0</f>
        <v>0</v>
      </c>
      <c r="X327" s="69" t="e">
        <f>W327/J327*100</f>
        <v>#DIV/0!</v>
      </c>
      <c r="Y327" s="470" t="e">
        <f t="shared" si="736"/>
        <v>#DIV/0!</v>
      </c>
      <c r="Z327" s="471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38"/>
      <c r="G328" s="36"/>
      <c r="H328" s="36"/>
      <c r="I328" s="39"/>
      <c r="J328" s="40"/>
      <c r="K328" s="16"/>
      <c r="L328" s="17" t="e">
        <f>K328/J327*100</f>
        <v>#DIV/0!</v>
      </c>
      <c r="M328" s="470"/>
      <c r="N328" s="471"/>
      <c r="O328" s="16"/>
      <c r="P328" s="73" t="e">
        <f>O328/J327*100</f>
        <v>#DIV/0!</v>
      </c>
      <c r="Q328" s="470"/>
      <c r="R328" s="471"/>
      <c r="S328" s="19"/>
      <c r="T328" s="73" t="e">
        <f>S328/J327*100</f>
        <v>#DIV/0!</v>
      </c>
      <c r="U328" s="470"/>
      <c r="V328" s="472"/>
      <c r="W328" s="16"/>
      <c r="X328" s="73" t="e">
        <f>W328/J327*100</f>
        <v>#DIV/0!</v>
      </c>
      <c r="Y328" s="470"/>
      <c r="Z328" s="471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27">
        <f>SUM(F331,F333,F335,F337)</f>
        <v>0</v>
      </c>
      <c r="G329" s="25">
        <f t="shared" ref="G329:I329" si="870">SUM(G331,G333,G335,G337)</f>
        <v>0</v>
      </c>
      <c r="H329" s="25">
        <f t="shared" si="870"/>
        <v>0</v>
      </c>
      <c r="I329" s="28">
        <f t="shared" si="870"/>
        <v>0</v>
      </c>
      <c r="J329" s="29">
        <f t="shared" ref="J329" si="871">+E329+I329+F329+G329+H329</f>
        <v>0</v>
      </c>
      <c r="K329" s="30">
        <f>SUM(K331,K333,K335,K337)</f>
        <v>0</v>
      </c>
      <c r="L329" s="31" t="e">
        <f t="shared" ref="L329" si="872">K329/J329*100</f>
        <v>#DIV/0!</v>
      </c>
      <c r="M329" s="473" t="e">
        <f t="shared" si="731"/>
        <v>#DIV/0!</v>
      </c>
      <c r="N329" s="474"/>
      <c r="O329" s="30">
        <f>SUM(O331,O333,O335,O337)</f>
        <v>0</v>
      </c>
      <c r="P329" s="31" t="e">
        <f t="shared" ref="P329" si="873">O329/J329*100</f>
        <v>#DIV/0!</v>
      </c>
      <c r="Q329" s="473" t="e">
        <f t="shared" si="733"/>
        <v>#DIV/0!</v>
      </c>
      <c r="R329" s="474"/>
      <c r="S329" s="32">
        <f>SUM(S331,S333,S335,S337)</f>
        <v>0</v>
      </c>
      <c r="T329" s="31" t="e">
        <f t="shared" ref="T329" si="874">S329/J329*100</f>
        <v>#DIV/0!</v>
      </c>
      <c r="U329" s="473" t="e">
        <f t="shared" si="735"/>
        <v>#DIV/0!</v>
      </c>
      <c r="V329" s="475"/>
      <c r="W329" s="30">
        <f>SUM(W331,W333,W335,W337)</f>
        <v>0</v>
      </c>
      <c r="X329" s="31" t="e">
        <f t="shared" ref="X329" si="875">W329/J329*100</f>
        <v>#DIV/0!</v>
      </c>
      <c r="Y329" s="473" t="e">
        <f t="shared" si="736"/>
        <v>#DIV/0!</v>
      </c>
      <c r="Z329" s="474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38"/>
      <c r="G330" s="36"/>
      <c r="H330" s="36"/>
      <c r="I330" s="37"/>
      <c r="J330" s="40"/>
      <c r="K330" s="30">
        <f>SUM(K332,K334,K336,K338)</f>
        <v>0</v>
      </c>
      <c r="L330" s="31" t="e">
        <f t="shared" ref="L330" si="876">K330/J329*100</f>
        <v>#DIV/0!</v>
      </c>
      <c r="M330" s="473"/>
      <c r="N330" s="474"/>
      <c r="O330" s="30">
        <f>SUM(O332,O334,O336,O338)</f>
        <v>0</v>
      </c>
      <c r="P330" s="31" t="e">
        <f t="shared" ref="P330" si="877">O330/J329*100</f>
        <v>#DIV/0!</v>
      </c>
      <c r="Q330" s="473"/>
      <c r="R330" s="474"/>
      <c r="S330" s="32">
        <f>SUM(S332,S334,S336,S338)</f>
        <v>0</v>
      </c>
      <c r="T330" s="31" t="e">
        <f t="shared" ref="T330" si="878">S330/J329*100</f>
        <v>#DIV/0!</v>
      </c>
      <c r="U330" s="473"/>
      <c r="V330" s="475"/>
      <c r="W330" s="30">
        <f>SUM(W332,W334,W336,W338)</f>
        <v>0</v>
      </c>
      <c r="X330" s="31" t="e">
        <f t="shared" ref="X330" si="879">W330/J329*100</f>
        <v>#DIV/0!</v>
      </c>
      <c r="Y330" s="473"/>
      <c r="Z330" s="474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80">+C331+D331</f>
        <v>0</v>
      </c>
      <c r="F331" s="63"/>
      <c r="G331" s="64"/>
      <c r="H331" s="64"/>
      <c r="I331" s="65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470" t="e">
        <f t="shared" si="731"/>
        <v>#DIV/0!</v>
      </c>
      <c r="N331" s="471"/>
      <c r="O331" s="67">
        <f>G331+F331+0</f>
        <v>0</v>
      </c>
      <c r="P331" s="68" t="e">
        <f t="shared" ref="P331" si="881">O331/J331*100</f>
        <v>#DIV/0!</v>
      </c>
      <c r="Q331" s="470" t="e">
        <f t="shared" si="733"/>
        <v>#DIV/0!</v>
      </c>
      <c r="R331" s="471"/>
      <c r="S331" s="70">
        <f>H331+F331+G331+0</f>
        <v>0</v>
      </c>
      <c r="T331" s="68" t="e">
        <f t="shared" ref="T331" si="882">S331/J331*100</f>
        <v>#DIV/0!</v>
      </c>
      <c r="U331" s="470" t="e">
        <f t="shared" si="735"/>
        <v>#DIV/0!</v>
      </c>
      <c r="V331" s="472"/>
      <c r="W331" s="67">
        <f>H331+F331+G331+I331+0</f>
        <v>0</v>
      </c>
      <c r="X331" s="68" t="e">
        <f>W331/J331*100</f>
        <v>#DIV/0!</v>
      </c>
      <c r="Y331" s="470" t="e">
        <f t="shared" si="736"/>
        <v>#DIV/0!</v>
      </c>
      <c r="Z331" s="471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38"/>
      <c r="G332" s="36"/>
      <c r="H332" s="36"/>
      <c r="I332" s="39"/>
      <c r="J332" s="40"/>
      <c r="K332" s="16"/>
      <c r="L332" s="17" t="e">
        <f>K332/J331*100</f>
        <v>#DIV/0!</v>
      </c>
      <c r="M332" s="470"/>
      <c r="N332" s="471"/>
      <c r="O332" s="16"/>
      <c r="P332" s="17" t="e">
        <f>O332/J331*100</f>
        <v>#DIV/0!</v>
      </c>
      <c r="Q332" s="470"/>
      <c r="R332" s="471"/>
      <c r="S332" s="19"/>
      <c r="T332" s="17" t="e">
        <f>S332/J331*100</f>
        <v>#DIV/0!</v>
      </c>
      <c r="U332" s="470"/>
      <c r="V332" s="472"/>
      <c r="W332" s="16"/>
      <c r="X332" s="17" t="e">
        <f>W332/J331*100</f>
        <v>#DIV/0!</v>
      </c>
      <c r="Y332" s="470"/>
      <c r="Z332" s="471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83">+C333+D333</f>
        <v>0</v>
      </c>
      <c r="F333" s="63"/>
      <c r="G333" s="64"/>
      <c r="H333" s="64"/>
      <c r="I333" s="65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470" t="e">
        <f t="shared" ref="M333:M395" si="884">L334-L333</f>
        <v>#DIV/0!</v>
      </c>
      <c r="N333" s="471"/>
      <c r="O333" s="67">
        <f>G333+F333+0</f>
        <v>0</v>
      </c>
      <c r="P333" s="68" t="e">
        <f t="shared" ref="P333" si="885">O333/J333*100</f>
        <v>#DIV/0!</v>
      </c>
      <c r="Q333" s="470" t="e">
        <f t="shared" ref="Q333:Q395" si="886">P334-P333</f>
        <v>#DIV/0!</v>
      </c>
      <c r="R333" s="471"/>
      <c r="S333" s="70">
        <f>H333+F333+G333+0</f>
        <v>0</v>
      </c>
      <c r="T333" s="68" t="e">
        <f t="shared" ref="T333" si="887">S333/J333*100</f>
        <v>#DIV/0!</v>
      </c>
      <c r="U333" s="470" t="e">
        <f t="shared" ref="U333:U395" si="888">T334-T333</f>
        <v>#DIV/0!</v>
      </c>
      <c r="V333" s="472"/>
      <c r="W333" s="67">
        <f>H333+F333+G333+I333+0</f>
        <v>0</v>
      </c>
      <c r="X333" s="68" t="e">
        <f>W333/J333*100</f>
        <v>#DIV/0!</v>
      </c>
      <c r="Y333" s="470" t="e">
        <f t="shared" ref="Y333:Y395" si="889">X334-X333</f>
        <v>#DIV/0!</v>
      </c>
      <c r="Z333" s="471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38"/>
      <c r="G334" s="36"/>
      <c r="H334" s="36"/>
      <c r="I334" s="39"/>
      <c r="J334" s="40"/>
      <c r="K334" s="16"/>
      <c r="L334" s="17" t="e">
        <f>K334/J333*100</f>
        <v>#DIV/0!</v>
      </c>
      <c r="M334" s="470"/>
      <c r="N334" s="471"/>
      <c r="O334" s="16"/>
      <c r="P334" s="17" t="e">
        <f>O334/J333*100</f>
        <v>#DIV/0!</v>
      </c>
      <c r="Q334" s="470"/>
      <c r="R334" s="471"/>
      <c r="S334" s="19"/>
      <c r="T334" s="17" t="e">
        <f>S334/J333*100</f>
        <v>#DIV/0!</v>
      </c>
      <c r="U334" s="470"/>
      <c r="V334" s="472"/>
      <c r="W334" s="16"/>
      <c r="X334" s="17" t="e">
        <f>W334/J333*100</f>
        <v>#DIV/0!</v>
      </c>
      <c r="Y334" s="470"/>
      <c r="Z334" s="471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90">+C335+D335</f>
        <v>0</v>
      </c>
      <c r="F335" s="63"/>
      <c r="G335" s="64"/>
      <c r="H335" s="64"/>
      <c r="I335" s="65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470" t="e">
        <f t="shared" si="884"/>
        <v>#DIV/0!</v>
      </c>
      <c r="N335" s="471"/>
      <c r="O335" s="67">
        <f>G335+F335+0</f>
        <v>0</v>
      </c>
      <c r="P335" s="68" t="e">
        <f t="shared" ref="P335" si="891">O335/J335*100</f>
        <v>#DIV/0!</v>
      </c>
      <c r="Q335" s="470" t="e">
        <f t="shared" si="886"/>
        <v>#DIV/0!</v>
      </c>
      <c r="R335" s="471"/>
      <c r="S335" s="70">
        <f>H335+F335+G335+0</f>
        <v>0</v>
      </c>
      <c r="T335" s="68" t="e">
        <f t="shared" ref="T335" si="892">S335/J335*100</f>
        <v>#DIV/0!</v>
      </c>
      <c r="U335" s="470" t="e">
        <f t="shared" si="888"/>
        <v>#DIV/0!</v>
      </c>
      <c r="V335" s="472"/>
      <c r="W335" s="67">
        <f>H335+F335+G335+I335+0</f>
        <v>0</v>
      </c>
      <c r="X335" s="68" t="e">
        <f>W335/J335*100</f>
        <v>#DIV/0!</v>
      </c>
      <c r="Y335" s="470" t="e">
        <f t="shared" si="889"/>
        <v>#DIV/0!</v>
      </c>
      <c r="Z335" s="471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38"/>
      <c r="G336" s="36"/>
      <c r="H336" s="36"/>
      <c r="I336" s="39"/>
      <c r="J336" s="40"/>
      <c r="K336" s="16"/>
      <c r="L336" s="17" t="e">
        <f>K336/J335*100</f>
        <v>#DIV/0!</v>
      </c>
      <c r="M336" s="470"/>
      <c r="N336" s="471"/>
      <c r="O336" s="16"/>
      <c r="P336" s="17" t="e">
        <f>O336/J335*100</f>
        <v>#DIV/0!</v>
      </c>
      <c r="Q336" s="470"/>
      <c r="R336" s="471"/>
      <c r="S336" s="19"/>
      <c r="T336" s="17" t="e">
        <f>S336/J335*100</f>
        <v>#DIV/0!</v>
      </c>
      <c r="U336" s="470"/>
      <c r="V336" s="472"/>
      <c r="W336" s="16"/>
      <c r="X336" s="17" t="e">
        <f>W336/J335*100</f>
        <v>#DIV/0!</v>
      </c>
      <c r="Y336" s="470"/>
      <c r="Z336" s="471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93">+C337+D337</f>
        <v>0</v>
      </c>
      <c r="F337" s="63"/>
      <c r="G337" s="64"/>
      <c r="H337" s="64"/>
      <c r="I337" s="65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470" t="e">
        <f t="shared" si="884"/>
        <v>#DIV/0!</v>
      </c>
      <c r="N337" s="471"/>
      <c r="O337" s="67">
        <f>G337+F337+0</f>
        <v>0</v>
      </c>
      <c r="P337" s="68" t="e">
        <f t="shared" ref="P337" si="894">O337/J337*100</f>
        <v>#DIV/0!</v>
      </c>
      <c r="Q337" s="470" t="e">
        <f t="shared" si="886"/>
        <v>#DIV/0!</v>
      </c>
      <c r="R337" s="471"/>
      <c r="S337" s="70">
        <f>H337+F337+G337+0</f>
        <v>0</v>
      </c>
      <c r="T337" s="68" t="e">
        <f t="shared" ref="T337" si="895">S337/J337*100</f>
        <v>#DIV/0!</v>
      </c>
      <c r="U337" s="470" t="e">
        <f t="shared" si="888"/>
        <v>#DIV/0!</v>
      </c>
      <c r="V337" s="472"/>
      <c r="W337" s="67">
        <f>H337+F337+G337+I337+0</f>
        <v>0</v>
      </c>
      <c r="X337" s="68" t="e">
        <f>W337/J337*100</f>
        <v>#DIV/0!</v>
      </c>
      <c r="Y337" s="470" t="e">
        <f t="shared" si="889"/>
        <v>#DIV/0!</v>
      </c>
      <c r="Z337" s="471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38"/>
      <c r="G338" s="36"/>
      <c r="H338" s="36"/>
      <c r="I338" s="39"/>
      <c r="J338" s="40"/>
      <c r="K338" s="16"/>
      <c r="L338" s="17" t="e">
        <f>K338/J337*100</f>
        <v>#DIV/0!</v>
      </c>
      <c r="M338" s="470"/>
      <c r="N338" s="471"/>
      <c r="O338" s="16"/>
      <c r="P338" s="17" t="e">
        <f>O338/J337*100</f>
        <v>#DIV/0!</v>
      </c>
      <c r="Q338" s="470"/>
      <c r="R338" s="471"/>
      <c r="S338" s="19"/>
      <c r="T338" s="17" t="e">
        <f>S338/J337*100</f>
        <v>#DIV/0!</v>
      </c>
      <c r="U338" s="470"/>
      <c r="V338" s="472"/>
      <c r="W338" s="16"/>
      <c r="X338" s="17" t="e">
        <f>W338/J337*100</f>
        <v>#DIV/0!</v>
      </c>
      <c r="Y338" s="470"/>
      <c r="Z338" s="471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27">
        <f>SUM(F341,F343)</f>
        <v>0</v>
      </c>
      <c r="G339" s="25">
        <f t="shared" ref="G339:I339" si="896">SUM(G341,G343)</f>
        <v>0</v>
      </c>
      <c r="H339" s="25">
        <f t="shared" si="896"/>
        <v>0</v>
      </c>
      <c r="I339" s="28">
        <f t="shared" si="896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97">K339/J339*100</f>
        <v>#DIV/0!</v>
      </c>
      <c r="M339" s="473" t="e">
        <f t="shared" si="884"/>
        <v>#DIV/0!</v>
      </c>
      <c r="N339" s="474"/>
      <c r="O339" s="30">
        <f>SUM(O341,O343)</f>
        <v>0</v>
      </c>
      <c r="P339" s="31" t="e">
        <f t="shared" ref="P339" si="898">O339/J339*100</f>
        <v>#DIV/0!</v>
      </c>
      <c r="Q339" s="473" t="e">
        <f t="shared" si="886"/>
        <v>#DIV/0!</v>
      </c>
      <c r="R339" s="474"/>
      <c r="S339" s="32">
        <f>SUM(S341,S343)</f>
        <v>0</v>
      </c>
      <c r="T339" s="31" t="e">
        <f t="shared" ref="T339" si="899">S339/J339*100</f>
        <v>#DIV/0!</v>
      </c>
      <c r="U339" s="473" t="e">
        <f t="shared" si="888"/>
        <v>#DIV/0!</v>
      </c>
      <c r="V339" s="475"/>
      <c r="W339" s="30">
        <f>SUM(W341,W343)</f>
        <v>0</v>
      </c>
      <c r="X339" s="31" t="e">
        <f t="shared" ref="X339" si="900">W339/J339*100</f>
        <v>#DIV/0!</v>
      </c>
      <c r="Y339" s="473" t="e">
        <f t="shared" si="889"/>
        <v>#DIV/0!</v>
      </c>
      <c r="Z339" s="474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38"/>
      <c r="G340" s="36"/>
      <c r="H340" s="36"/>
      <c r="I340" s="37"/>
      <c r="J340" s="40"/>
      <c r="K340" s="30">
        <f>SUM(K342,K344)</f>
        <v>0</v>
      </c>
      <c r="L340" s="31" t="e">
        <f t="shared" ref="L340" si="901">K340/J339*100</f>
        <v>#DIV/0!</v>
      </c>
      <c r="M340" s="473"/>
      <c r="N340" s="474"/>
      <c r="O340" s="30">
        <f>SUM(O342,O344)</f>
        <v>0</v>
      </c>
      <c r="P340" s="31" t="e">
        <f t="shared" ref="P340" si="902">O340/J339*100</f>
        <v>#DIV/0!</v>
      </c>
      <c r="Q340" s="473"/>
      <c r="R340" s="474"/>
      <c r="S340" s="32">
        <f>SUM(S342,S344)</f>
        <v>0</v>
      </c>
      <c r="T340" s="31" t="e">
        <f t="shared" ref="T340" si="903">S340/J339*100</f>
        <v>#DIV/0!</v>
      </c>
      <c r="U340" s="473"/>
      <c r="V340" s="475"/>
      <c r="W340" s="30">
        <f>SUM(W342,W344)</f>
        <v>0</v>
      </c>
      <c r="X340" s="31" t="e">
        <f t="shared" ref="X340" si="904">W340/J339*100</f>
        <v>#DIV/0!</v>
      </c>
      <c r="Y340" s="473"/>
      <c r="Z340" s="474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905">+C341+D341</f>
        <v>0</v>
      </c>
      <c r="F341" s="63"/>
      <c r="G341" s="64"/>
      <c r="H341" s="64"/>
      <c r="I341" s="65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470" t="e">
        <f t="shared" si="884"/>
        <v>#DIV/0!</v>
      </c>
      <c r="N341" s="471"/>
      <c r="O341" s="67">
        <f>G341+F341+0</f>
        <v>0</v>
      </c>
      <c r="P341" s="68" t="e">
        <f t="shared" ref="P341" si="906">O341/J341*100</f>
        <v>#DIV/0!</v>
      </c>
      <c r="Q341" s="470" t="e">
        <f t="shared" si="886"/>
        <v>#DIV/0!</v>
      </c>
      <c r="R341" s="471"/>
      <c r="S341" s="70">
        <f>H341+F341+G341+0</f>
        <v>0</v>
      </c>
      <c r="T341" s="68" t="e">
        <f t="shared" ref="T341" si="907">S341/J341*100</f>
        <v>#DIV/0!</v>
      </c>
      <c r="U341" s="470" t="e">
        <f t="shared" si="888"/>
        <v>#DIV/0!</v>
      </c>
      <c r="V341" s="472"/>
      <c r="W341" s="67">
        <f>H341+F341+G341+I341+0</f>
        <v>0</v>
      </c>
      <c r="X341" s="68" t="e">
        <f>W341/J341*100</f>
        <v>#DIV/0!</v>
      </c>
      <c r="Y341" s="470" t="e">
        <f t="shared" si="889"/>
        <v>#DIV/0!</v>
      </c>
      <c r="Z341" s="471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38"/>
      <c r="G342" s="36"/>
      <c r="H342" s="36"/>
      <c r="I342" s="39"/>
      <c r="J342" s="40"/>
      <c r="K342" s="16"/>
      <c r="L342" s="17" t="e">
        <f>K342/J341*100</f>
        <v>#DIV/0!</v>
      </c>
      <c r="M342" s="470"/>
      <c r="N342" s="471"/>
      <c r="O342" s="16"/>
      <c r="P342" s="17" t="e">
        <f>O342/J341*100</f>
        <v>#DIV/0!</v>
      </c>
      <c r="Q342" s="470"/>
      <c r="R342" s="471"/>
      <c r="S342" s="19"/>
      <c r="T342" s="17" t="e">
        <f>S342/J341*100</f>
        <v>#DIV/0!</v>
      </c>
      <c r="U342" s="470"/>
      <c r="V342" s="472"/>
      <c r="W342" s="16"/>
      <c r="X342" s="17" t="e">
        <f>W342/J341*100</f>
        <v>#DIV/0!</v>
      </c>
      <c r="Y342" s="470"/>
      <c r="Z342" s="471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908">+C343+D343</f>
        <v>0</v>
      </c>
      <c r="F343" s="63"/>
      <c r="G343" s="64"/>
      <c r="H343" s="64"/>
      <c r="I343" s="65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470" t="e">
        <f t="shared" si="884"/>
        <v>#DIV/0!</v>
      </c>
      <c r="N343" s="471"/>
      <c r="O343" s="67">
        <f>G343+F343+0</f>
        <v>0</v>
      </c>
      <c r="P343" s="68" t="e">
        <f t="shared" ref="P343" si="909">O343/J343*100</f>
        <v>#DIV/0!</v>
      </c>
      <c r="Q343" s="470" t="e">
        <f t="shared" si="886"/>
        <v>#DIV/0!</v>
      </c>
      <c r="R343" s="471"/>
      <c r="S343" s="70">
        <f>H343+F343+G343+0</f>
        <v>0</v>
      </c>
      <c r="T343" s="68" t="e">
        <f t="shared" ref="T343" si="910">S343/J343*100</f>
        <v>#DIV/0!</v>
      </c>
      <c r="U343" s="470" t="e">
        <f t="shared" si="888"/>
        <v>#DIV/0!</v>
      </c>
      <c r="V343" s="472"/>
      <c r="W343" s="67">
        <f>H343+F343+G343+I343+0</f>
        <v>0</v>
      </c>
      <c r="X343" s="68" t="e">
        <f>W343/J343*100</f>
        <v>#DIV/0!</v>
      </c>
      <c r="Y343" s="470" t="e">
        <f t="shared" si="889"/>
        <v>#DIV/0!</v>
      </c>
      <c r="Z343" s="471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38"/>
      <c r="G344" s="36"/>
      <c r="H344" s="36"/>
      <c r="I344" s="39"/>
      <c r="J344" s="40"/>
      <c r="K344" s="16"/>
      <c r="L344" s="17" t="e">
        <f>K344/J343*100</f>
        <v>#DIV/0!</v>
      </c>
      <c r="M344" s="470"/>
      <c r="N344" s="471"/>
      <c r="O344" s="16"/>
      <c r="P344" s="17" t="e">
        <f>O344/J343*100</f>
        <v>#DIV/0!</v>
      </c>
      <c r="Q344" s="470"/>
      <c r="R344" s="471"/>
      <c r="S344" s="19"/>
      <c r="T344" s="17" t="e">
        <f>S344/J343*100</f>
        <v>#DIV/0!</v>
      </c>
      <c r="U344" s="470"/>
      <c r="V344" s="472"/>
      <c r="W344" s="16"/>
      <c r="X344" s="17" t="e">
        <f>W344/J343*100</f>
        <v>#DIV/0!</v>
      </c>
      <c r="Y344" s="470"/>
      <c r="Z344" s="471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911">+C345+D345</f>
        <v>0</v>
      </c>
      <c r="F345" s="63"/>
      <c r="G345" s="64"/>
      <c r="H345" s="64"/>
      <c r="I345" s="65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470" t="e">
        <f t="shared" si="884"/>
        <v>#DIV/0!</v>
      </c>
      <c r="N345" s="471"/>
      <c r="O345" s="67">
        <f>G345+F345+0</f>
        <v>0</v>
      </c>
      <c r="P345" s="68" t="e">
        <f t="shared" ref="P345" si="912">O345/J345*100</f>
        <v>#DIV/0!</v>
      </c>
      <c r="Q345" s="470" t="e">
        <f t="shared" si="886"/>
        <v>#DIV/0!</v>
      </c>
      <c r="R345" s="471"/>
      <c r="S345" s="70">
        <f>H345+F345+G345+0</f>
        <v>0</v>
      </c>
      <c r="T345" s="68" t="e">
        <f t="shared" ref="T345" si="913">S345/J345*100</f>
        <v>#DIV/0!</v>
      </c>
      <c r="U345" s="470" t="e">
        <f t="shared" si="888"/>
        <v>#DIV/0!</v>
      </c>
      <c r="V345" s="472"/>
      <c r="W345" s="67">
        <f>H345+F345+G345+I345+0</f>
        <v>0</v>
      </c>
      <c r="X345" s="68" t="e">
        <f>W345/J345*100</f>
        <v>#DIV/0!</v>
      </c>
      <c r="Y345" s="470" t="e">
        <f t="shared" si="889"/>
        <v>#DIV/0!</v>
      </c>
      <c r="Z345" s="471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38"/>
      <c r="G346" s="36"/>
      <c r="H346" s="36"/>
      <c r="I346" s="37"/>
      <c r="J346" s="40"/>
      <c r="K346" s="16"/>
      <c r="L346" s="17" t="e">
        <f>K346/J345*100</f>
        <v>#DIV/0!</v>
      </c>
      <c r="M346" s="470"/>
      <c r="N346" s="471"/>
      <c r="O346" s="16"/>
      <c r="P346" s="17" t="e">
        <f>O346/J345*100</f>
        <v>#DIV/0!</v>
      </c>
      <c r="Q346" s="470"/>
      <c r="R346" s="471"/>
      <c r="S346" s="19"/>
      <c r="T346" s="17" t="e">
        <f>S346/J345*100</f>
        <v>#DIV/0!</v>
      </c>
      <c r="U346" s="470"/>
      <c r="V346" s="472"/>
      <c r="W346" s="16"/>
      <c r="X346" s="17" t="e">
        <f>W346/J345*100</f>
        <v>#DIV/0!</v>
      </c>
      <c r="Y346" s="470"/>
      <c r="Z346" s="471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914">+C347+D347</f>
        <v>0</v>
      </c>
      <c r="F347" s="63"/>
      <c r="G347" s="64"/>
      <c r="H347" s="64"/>
      <c r="I347" s="65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470" t="e">
        <f t="shared" si="884"/>
        <v>#DIV/0!</v>
      </c>
      <c r="N347" s="471"/>
      <c r="O347" s="67">
        <f>G347+F347+0</f>
        <v>0</v>
      </c>
      <c r="P347" s="68" t="e">
        <f t="shared" ref="P347" si="915">O347/J347*100</f>
        <v>#DIV/0!</v>
      </c>
      <c r="Q347" s="470" t="e">
        <f t="shared" si="886"/>
        <v>#DIV/0!</v>
      </c>
      <c r="R347" s="471"/>
      <c r="S347" s="70">
        <f>H347+F347+G347+0</f>
        <v>0</v>
      </c>
      <c r="T347" s="68" t="e">
        <f t="shared" ref="T347" si="916">S347/J347*100</f>
        <v>#DIV/0!</v>
      </c>
      <c r="U347" s="470" t="e">
        <f t="shared" si="888"/>
        <v>#DIV/0!</v>
      </c>
      <c r="V347" s="472"/>
      <c r="W347" s="67">
        <f>H347+F347+G347+I347+0</f>
        <v>0</v>
      </c>
      <c r="X347" s="68" t="e">
        <f>W347/J347*100</f>
        <v>#DIV/0!</v>
      </c>
      <c r="Y347" s="470" t="e">
        <f t="shared" si="889"/>
        <v>#DIV/0!</v>
      </c>
      <c r="Z347" s="471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38"/>
      <c r="G348" s="36"/>
      <c r="H348" s="36"/>
      <c r="I348" s="37"/>
      <c r="J348" s="40"/>
      <c r="K348" s="16"/>
      <c r="L348" s="17" t="e">
        <f>K348/J347*100</f>
        <v>#DIV/0!</v>
      </c>
      <c r="M348" s="470"/>
      <c r="N348" s="471"/>
      <c r="O348" s="16"/>
      <c r="P348" s="17" t="e">
        <f>O348/J347*100</f>
        <v>#DIV/0!</v>
      </c>
      <c r="Q348" s="470"/>
      <c r="R348" s="471"/>
      <c r="S348" s="19"/>
      <c r="T348" s="17" t="e">
        <f>S348/J347*100</f>
        <v>#DIV/0!</v>
      </c>
      <c r="U348" s="470"/>
      <c r="V348" s="472"/>
      <c r="W348" s="16"/>
      <c r="X348" s="17" t="e">
        <f>W348/J347*100</f>
        <v>#DIV/0!</v>
      </c>
      <c r="Y348" s="470"/>
      <c r="Z348" s="471"/>
      <c r="AA348" s="74"/>
      <c r="AB348" s="74"/>
    </row>
    <row r="349" spans="1:28" s="251" customFormat="1" ht="21.75" hidden="1" customHeight="1" x14ac:dyDescent="0.2">
      <c r="A349" s="480" t="s">
        <v>45</v>
      </c>
      <c r="B349" s="54" t="s">
        <v>29</v>
      </c>
      <c r="C349" s="55">
        <f t="shared" ref="C349:K350" si="917">SUM(C351,C357,C367,C373,C375)</f>
        <v>0</v>
      </c>
      <c r="D349" s="56">
        <f t="shared" si="917"/>
        <v>0</v>
      </c>
      <c r="E349" s="57">
        <f t="shared" si="917"/>
        <v>0</v>
      </c>
      <c r="F349" s="58">
        <f t="shared" si="917"/>
        <v>0</v>
      </c>
      <c r="G349" s="56">
        <f t="shared" si="917"/>
        <v>0</v>
      </c>
      <c r="H349" s="56">
        <f t="shared" si="917"/>
        <v>0</v>
      </c>
      <c r="I349" s="59">
        <f t="shared" si="917"/>
        <v>0</v>
      </c>
      <c r="J349" s="60">
        <f t="shared" si="917"/>
        <v>0</v>
      </c>
      <c r="K349" s="55">
        <f t="shared" si="917"/>
        <v>0</v>
      </c>
      <c r="L349" s="56" t="e">
        <f>K349/J349*100</f>
        <v>#DIV/0!</v>
      </c>
      <c r="M349" s="482" t="e">
        <f t="shared" si="884"/>
        <v>#DIV/0!</v>
      </c>
      <c r="N349" s="476"/>
      <c r="O349" s="55">
        <f>SUM(O351,O357,O367,O373,O375)</f>
        <v>0</v>
      </c>
      <c r="P349" s="56" t="e">
        <f t="shared" ref="P349" si="918">O349/J349*100</f>
        <v>#DIV/0!</v>
      </c>
      <c r="Q349" s="482" t="e">
        <f t="shared" si="886"/>
        <v>#DIV/0!</v>
      </c>
      <c r="R349" s="476"/>
      <c r="S349" s="58">
        <f>SUM(S351,S357,S367,S373,S375)</f>
        <v>0</v>
      </c>
      <c r="T349" s="56" t="e">
        <f t="shared" ref="T349" si="919">S349/J349*100</f>
        <v>#DIV/0!</v>
      </c>
      <c r="U349" s="482" t="e">
        <f t="shared" si="888"/>
        <v>#DIV/0!</v>
      </c>
      <c r="V349" s="484"/>
      <c r="W349" s="55">
        <f>SUM(W351,W357,W367,W373,W375)</f>
        <v>0</v>
      </c>
      <c r="X349" s="56" t="e">
        <f t="shared" ref="X349" si="920">W349/J349*100</f>
        <v>#DIV/0!</v>
      </c>
      <c r="Y349" s="482" t="e">
        <f t="shared" si="889"/>
        <v>#DIV/0!</v>
      </c>
      <c r="Z349" s="476"/>
      <c r="AA349" s="250"/>
      <c r="AB349" s="250"/>
    </row>
    <row r="350" spans="1:28" s="251" customFormat="1" ht="21.75" hidden="1" customHeight="1" x14ac:dyDescent="0.2">
      <c r="A350" s="481"/>
      <c r="B350" s="54" t="s">
        <v>30</v>
      </c>
      <c r="C350" s="16"/>
      <c r="D350" s="17"/>
      <c r="E350" s="18"/>
      <c r="F350" s="19"/>
      <c r="G350" s="17"/>
      <c r="H350" s="17"/>
      <c r="I350" s="20"/>
      <c r="J350" s="21"/>
      <c r="K350" s="55">
        <f t="shared" si="917"/>
        <v>0</v>
      </c>
      <c r="L350" s="56" t="e">
        <f t="shared" ref="L350" si="921">K350/J349*100</f>
        <v>#DIV/0!</v>
      </c>
      <c r="M350" s="483"/>
      <c r="N350" s="477"/>
      <c r="O350" s="55">
        <f>SUM(O352,O358,O368,O374,O376)</f>
        <v>0</v>
      </c>
      <c r="P350" s="56" t="e">
        <f t="shared" ref="P350" si="922">O350/J349*100</f>
        <v>#DIV/0!</v>
      </c>
      <c r="Q350" s="483"/>
      <c r="R350" s="477"/>
      <c r="S350" s="58">
        <f>SUM(S352,S358,S368,S374,S376)</f>
        <v>0</v>
      </c>
      <c r="T350" s="56" t="e">
        <f t="shared" ref="T350" si="923">S350/J349*100</f>
        <v>#DIV/0!</v>
      </c>
      <c r="U350" s="483"/>
      <c r="V350" s="485"/>
      <c r="W350" s="55">
        <f>SUM(W352,W358,W368,W374,W376)</f>
        <v>0</v>
      </c>
      <c r="X350" s="56" t="e">
        <f t="shared" ref="X350" si="924">W350/J349*100</f>
        <v>#DIV/0!</v>
      </c>
      <c r="Y350" s="483"/>
      <c r="Z350" s="477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27">
        <f>SUM(F353,F355)</f>
        <v>0</v>
      </c>
      <c r="G351" s="25">
        <f>SUM(G353,G355)</f>
        <v>0</v>
      </c>
      <c r="H351" s="25">
        <f t="shared" ref="H351:I351" si="925">SUM(H353,H355)</f>
        <v>0</v>
      </c>
      <c r="I351" s="28">
        <f t="shared" si="925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926">K351/J351*100</f>
        <v>#DIV/0!</v>
      </c>
      <c r="M351" s="478" t="e">
        <f t="shared" si="884"/>
        <v>#DIV/0!</v>
      </c>
      <c r="N351" s="474"/>
      <c r="O351" s="30">
        <f>SUM(O353,O355)</f>
        <v>0</v>
      </c>
      <c r="P351" s="31" t="e">
        <f t="shared" ref="P351" si="927">O351/J351*100</f>
        <v>#DIV/0!</v>
      </c>
      <c r="Q351" s="478" t="e">
        <f t="shared" si="886"/>
        <v>#DIV/0!</v>
      </c>
      <c r="R351" s="474"/>
      <c r="S351" s="32">
        <f>SUM(S353,S355)</f>
        <v>0</v>
      </c>
      <c r="T351" s="31" t="e">
        <f t="shared" ref="T351" si="928">S351/J351*100</f>
        <v>#DIV/0!</v>
      </c>
      <c r="U351" s="478" t="e">
        <f t="shared" si="888"/>
        <v>#DIV/0!</v>
      </c>
      <c r="V351" s="475"/>
      <c r="W351" s="30">
        <f>SUM(W353,W355)</f>
        <v>0</v>
      </c>
      <c r="X351" s="31" t="e">
        <f t="shared" ref="X351" si="929">W351/J351*100</f>
        <v>#DIV/0!</v>
      </c>
      <c r="Y351" s="478" t="e">
        <f t="shared" si="889"/>
        <v>#DIV/0!</v>
      </c>
      <c r="Z351" s="474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38"/>
      <c r="G352" s="36"/>
      <c r="H352" s="36"/>
      <c r="I352" s="37"/>
      <c r="J352" s="40"/>
      <c r="K352" s="30">
        <f>SUM(K354,K356)</f>
        <v>0</v>
      </c>
      <c r="L352" s="31" t="e">
        <f>K352/J351*100</f>
        <v>#DIV/0!</v>
      </c>
      <c r="M352" s="479"/>
      <c r="N352" s="474"/>
      <c r="O352" s="30">
        <f>SUM(O354,O356)</f>
        <v>0</v>
      </c>
      <c r="P352" s="31" t="e">
        <f t="shared" ref="P352" si="930">O352/J351*100</f>
        <v>#DIV/0!</v>
      </c>
      <c r="Q352" s="479"/>
      <c r="R352" s="474"/>
      <c r="S352" s="32">
        <f>SUM(S354,S356)</f>
        <v>0</v>
      </c>
      <c r="T352" s="31" t="e">
        <f t="shared" ref="T352" si="931">S352/J351*100</f>
        <v>#DIV/0!</v>
      </c>
      <c r="U352" s="479"/>
      <c r="V352" s="475"/>
      <c r="W352" s="30">
        <f>SUM(W354,W356)</f>
        <v>0</v>
      </c>
      <c r="X352" s="31" t="e">
        <f t="shared" ref="X352" si="932">W352/J351*100</f>
        <v>#DIV/0!</v>
      </c>
      <c r="Y352" s="479"/>
      <c r="Z352" s="474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933">+C353+D353</f>
        <v>0</v>
      </c>
      <c r="F353" s="63"/>
      <c r="G353" s="64"/>
      <c r="H353" s="64"/>
      <c r="I353" s="65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470" t="e">
        <f t="shared" si="884"/>
        <v>#DIV/0!</v>
      </c>
      <c r="N353" s="471"/>
      <c r="O353" s="67">
        <f>G353+F353+0</f>
        <v>0</v>
      </c>
      <c r="P353" s="69" t="e">
        <f t="shared" ref="P353" si="934">O353/J353*100</f>
        <v>#DIV/0!</v>
      </c>
      <c r="Q353" s="470" t="e">
        <f t="shared" si="886"/>
        <v>#DIV/0!</v>
      </c>
      <c r="R353" s="471"/>
      <c r="S353" s="70">
        <f>H353+F353+G353+0</f>
        <v>0</v>
      </c>
      <c r="T353" s="69" t="e">
        <f t="shared" ref="T353" si="935">S353/J353*100</f>
        <v>#DIV/0!</v>
      </c>
      <c r="U353" s="470" t="e">
        <f t="shared" si="888"/>
        <v>#DIV/0!</v>
      </c>
      <c r="V353" s="472"/>
      <c r="W353" s="67">
        <f>H353+F353+G353+I353+0</f>
        <v>0</v>
      </c>
      <c r="X353" s="69" t="e">
        <f>W353/J353*100</f>
        <v>#DIV/0!</v>
      </c>
      <c r="Y353" s="470" t="e">
        <f t="shared" si="889"/>
        <v>#DIV/0!</v>
      </c>
      <c r="Z353" s="471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38"/>
      <c r="G354" s="36"/>
      <c r="H354" s="36"/>
      <c r="I354" s="39"/>
      <c r="J354" s="40"/>
      <c r="K354" s="16"/>
      <c r="L354" s="17" t="e">
        <f>K354/J353*100</f>
        <v>#DIV/0!</v>
      </c>
      <c r="M354" s="470"/>
      <c r="N354" s="471"/>
      <c r="O354" s="16"/>
      <c r="P354" s="73" t="e">
        <f>O354/J353*100</f>
        <v>#DIV/0!</v>
      </c>
      <c r="Q354" s="470"/>
      <c r="R354" s="471"/>
      <c r="S354" s="19"/>
      <c r="T354" s="73" t="e">
        <f>S354/J353*100</f>
        <v>#DIV/0!</v>
      </c>
      <c r="U354" s="470"/>
      <c r="V354" s="472"/>
      <c r="W354" s="16"/>
      <c r="X354" s="73" t="e">
        <f>W354/J353*100</f>
        <v>#DIV/0!</v>
      </c>
      <c r="Y354" s="470"/>
      <c r="Z354" s="471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936">+C355+D355</f>
        <v>0</v>
      </c>
      <c r="F355" s="63"/>
      <c r="G355" s="64"/>
      <c r="H355" s="64"/>
      <c r="I355" s="65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470" t="e">
        <f t="shared" si="884"/>
        <v>#DIV/0!</v>
      </c>
      <c r="N355" s="471"/>
      <c r="O355" s="67">
        <f>G355+F355+0</f>
        <v>0</v>
      </c>
      <c r="P355" s="69" t="e">
        <f t="shared" ref="P355" si="937">O355/J355*100</f>
        <v>#DIV/0!</v>
      </c>
      <c r="Q355" s="470" t="e">
        <f t="shared" si="886"/>
        <v>#DIV/0!</v>
      </c>
      <c r="R355" s="471"/>
      <c r="S355" s="70">
        <f>H355+F355+G355+0</f>
        <v>0</v>
      </c>
      <c r="T355" s="69" t="e">
        <f t="shared" ref="T355" si="938">S355/J355*100</f>
        <v>#DIV/0!</v>
      </c>
      <c r="U355" s="470" t="e">
        <f t="shared" si="888"/>
        <v>#DIV/0!</v>
      </c>
      <c r="V355" s="472"/>
      <c r="W355" s="67">
        <f>H355+F355+G355+I355+0</f>
        <v>0</v>
      </c>
      <c r="X355" s="69" t="e">
        <f>W355/J355*100</f>
        <v>#DIV/0!</v>
      </c>
      <c r="Y355" s="470" t="e">
        <f t="shared" si="889"/>
        <v>#DIV/0!</v>
      </c>
      <c r="Z355" s="471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38"/>
      <c r="G356" s="36"/>
      <c r="H356" s="36"/>
      <c r="I356" s="39"/>
      <c r="J356" s="40"/>
      <c r="K356" s="16"/>
      <c r="L356" s="17" t="e">
        <f>K356/J355*100</f>
        <v>#DIV/0!</v>
      </c>
      <c r="M356" s="470"/>
      <c r="N356" s="471"/>
      <c r="O356" s="16"/>
      <c r="P356" s="73" t="e">
        <f>O356/J355*100</f>
        <v>#DIV/0!</v>
      </c>
      <c r="Q356" s="470"/>
      <c r="R356" s="471"/>
      <c r="S356" s="19"/>
      <c r="T356" s="73" t="e">
        <f>S356/J355*100</f>
        <v>#DIV/0!</v>
      </c>
      <c r="U356" s="470"/>
      <c r="V356" s="472"/>
      <c r="W356" s="16"/>
      <c r="X356" s="73" t="e">
        <f>W356/J355*100</f>
        <v>#DIV/0!</v>
      </c>
      <c r="Y356" s="470"/>
      <c r="Z356" s="471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27">
        <f>SUM(F359,F361,F363,F365)</f>
        <v>0</v>
      </c>
      <c r="G357" s="25">
        <f t="shared" ref="G357:I357" si="939">SUM(G359,G361,G363,G365)</f>
        <v>0</v>
      </c>
      <c r="H357" s="25">
        <f t="shared" si="939"/>
        <v>0</v>
      </c>
      <c r="I357" s="28">
        <f t="shared" si="939"/>
        <v>0</v>
      </c>
      <c r="J357" s="29">
        <f t="shared" ref="J357" si="940">+E357+I357+F357+G357+H357</f>
        <v>0</v>
      </c>
      <c r="K357" s="30">
        <f>SUM(K359,K361,K363,K365)</f>
        <v>0</v>
      </c>
      <c r="L357" s="31" t="e">
        <f t="shared" ref="L357" si="941">K357/J357*100</f>
        <v>#DIV/0!</v>
      </c>
      <c r="M357" s="473" t="e">
        <f t="shared" si="884"/>
        <v>#DIV/0!</v>
      </c>
      <c r="N357" s="474"/>
      <c r="O357" s="30">
        <f>SUM(O359,O361,O363,O365)</f>
        <v>0</v>
      </c>
      <c r="P357" s="31" t="e">
        <f t="shared" ref="P357" si="942">O357/J357*100</f>
        <v>#DIV/0!</v>
      </c>
      <c r="Q357" s="473" t="e">
        <f t="shared" si="886"/>
        <v>#DIV/0!</v>
      </c>
      <c r="R357" s="474"/>
      <c r="S357" s="32">
        <f>SUM(S359,S361,S363,S365)</f>
        <v>0</v>
      </c>
      <c r="T357" s="31" t="e">
        <f t="shared" ref="T357" si="943">S357/J357*100</f>
        <v>#DIV/0!</v>
      </c>
      <c r="U357" s="473" t="e">
        <f t="shared" si="888"/>
        <v>#DIV/0!</v>
      </c>
      <c r="V357" s="475"/>
      <c r="W357" s="30">
        <f>SUM(W359,W361,W363,W365)</f>
        <v>0</v>
      </c>
      <c r="X357" s="31" t="e">
        <f t="shared" ref="X357" si="944">W357/J357*100</f>
        <v>#DIV/0!</v>
      </c>
      <c r="Y357" s="473" t="e">
        <f t="shared" si="889"/>
        <v>#DIV/0!</v>
      </c>
      <c r="Z357" s="474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38"/>
      <c r="G358" s="36"/>
      <c r="H358" s="36"/>
      <c r="I358" s="37"/>
      <c r="J358" s="40"/>
      <c r="K358" s="30">
        <f>SUM(K360,K362,K364,K366)</f>
        <v>0</v>
      </c>
      <c r="L358" s="31" t="e">
        <f t="shared" ref="L358" si="945">K358/J357*100</f>
        <v>#DIV/0!</v>
      </c>
      <c r="M358" s="473"/>
      <c r="N358" s="474"/>
      <c r="O358" s="30">
        <f>SUM(O360,O362,O364,O366)</f>
        <v>0</v>
      </c>
      <c r="P358" s="31" t="e">
        <f t="shared" ref="P358" si="946">O358/J357*100</f>
        <v>#DIV/0!</v>
      </c>
      <c r="Q358" s="473"/>
      <c r="R358" s="474"/>
      <c r="S358" s="32">
        <f>SUM(S360,S362,S364,S366)</f>
        <v>0</v>
      </c>
      <c r="T358" s="31" t="e">
        <f t="shared" ref="T358" si="947">S358/J357*100</f>
        <v>#DIV/0!</v>
      </c>
      <c r="U358" s="473"/>
      <c r="V358" s="475"/>
      <c r="W358" s="30">
        <f>SUM(W360,W362,W364,W366)</f>
        <v>0</v>
      </c>
      <c r="X358" s="31" t="e">
        <f t="shared" ref="X358" si="948">W358/J357*100</f>
        <v>#DIV/0!</v>
      </c>
      <c r="Y358" s="473"/>
      <c r="Z358" s="474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949">+C359+D359</f>
        <v>0</v>
      </c>
      <c r="F359" s="63"/>
      <c r="G359" s="64"/>
      <c r="H359" s="64"/>
      <c r="I359" s="65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470" t="e">
        <f t="shared" si="884"/>
        <v>#DIV/0!</v>
      </c>
      <c r="N359" s="471"/>
      <c r="O359" s="67">
        <f>G359+F359+0</f>
        <v>0</v>
      </c>
      <c r="P359" s="68" t="e">
        <f t="shared" ref="P359" si="950">O359/J359*100</f>
        <v>#DIV/0!</v>
      </c>
      <c r="Q359" s="470" t="e">
        <f t="shared" si="886"/>
        <v>#DIV/0!</v>
      </c>
      <c r="R359" s="471"/>
      <c r="S359" s="70">
        <f>H359+F359+G359+0</f>
        <v>0</v>
      </c>
      <c r="T359" s="68" t="e">
        <f t="shared" ref="T359" si="951">S359/J359*100</f>
        <v>#DIV/0!</v>
      </c>
      <c r="U359" s="470" t="e">
        <f t="shared" si="888"/>
        <v>#DIV/0!</v>
      </c>
      <c r="V359" s="472"/>
      <c r="W359" s="67">
        <f>H359+F359+G359+I359+0</f>
        <v>0</v>
      </c>
      <c r="X359" s="68" t="e">
        <f>W359/J359*100</f>
        <v>#DIV/0!</v>
      </c>
      <c r="Y359" s="470" t="e">
        <f t="shared" si="889"/>
        <v>#DIV/0!</v>
      </c>
      <c r="Z359" s="471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38"/>
      <c r="G360" s="36"/>
      <c r="H360" s="36"/>
      <c r="I360" s="39"/>
      <c r="J360" s="40"/>
      <c r="K360" s="16"/>
      <c r="L360" s="17" t="e">
        <f>K360/J359*100</f>
        <v>#DIV/0!</v>
      </c>
      <c r="M360" s="470"/>
      <c r="N360" s="471"/>
      <c r="O360" s="16"/>
      <c r="P360" s="17" t="e">
        <f>O360/J359*100</f>
        <v>#DIV/0!</v>
      </c>
      <c r="Q360" s="470"/>
      <c r="R360" s="471"/>
      <c r="S360" s="19"/>
      <c r="T360" s="17" t="e">
        <f>S360/J359*100</f>
        <v>#DIV/0!</v>
      </c>
      <c r="U360" s="470"/>
      <c r="V360" s="472"/>
      <c r="W360" s="16"/>
      <c r="X360" s="17" t="e">
        <f>W360/J359*100</f>
        <v>#DIV/0!</v>
      </c>
      <c r="Y360" s="470"/>
      <c r="Z360" s="471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952">+C361+D361</f>
        <v>0</v>
      </c>
      <c r="F361" s="63"/>
      <c r="G361" s="64"/>
      <c r="H361" s="64"/>
      <c r="I361" s="65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470" t="e">
        <f t="shared" si="884"/>
        <v>#DIV/0!</v>
      </c>
      <c r="N361" s="471"/>
      <c r="O361" s="67">
        <f>G361+F361+0</f>
        <v>0</v>
      </c>
      <c r="P361" s="68" t="e">
        <f t="shared" ref="P361" si="953">O361/J361*100</f>
        <v>#DIV/0!</v>
      </c>
      <c r="Q361" s="470" t="e">
        <f t="shared" si="886"/>
        <v>#DIV/0!</v>
      </c>
      <c r="R361" s="471"/>
      <c r="S361" s="70">
        <f>H361+F361+G361+0</f>
        <v>0</v>
      </c>
      <c r="T361" s="68" t="e">
        <f t="shared" ref="T361" si="954">S361/J361*100</f>
        <v>#DIV/0!</v>
      </c>
      <c r="U361" s="470" t="e">
        <f t="shared" si="888"/>
        <v>#DIV/0!</v>
      </c>
      <c r="V361" s="472"/>
      <c r="W361" s="67">
        <f>H361+F361+G361+I361+0</f>
        <v>0</v>
      </c>
      <c r="X361" s="68" t="e">
        <f>W361/J361*100</f>
        <v>#DIV/0!</v>
      </c>
      <c r="Y361" s="470" t="e">
        <f t="shared" si="889"/>
        <v>#DIV/0!</v>
      </c>
      <c r="Z361" s="471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38"/>
      <c r="G362" s="36"/>
      <c r="H362" s="36"/>
      <c r="I362" s="39"/>
      <c r="J362" s="40"/>
      <c r="K362" s="16"/>
      <c r="L362" s="17" t="e">
        <f>K362/J361*100</f>
        <v>#DIV/0!</v>
      </c>
      <c r="M362" s="470"/>
      <c r="N362" s="471"/>
      <c r="O362" s="16"/>
      <c r="P362" s="17" t="e">
        <f>O362/J361*100</f>
        <v>#DIV/0!</v>
      </c>
      <c r="Q362" s="470"/>
      <c r="R362" s="471"/>
      <c r="S362" s="19"/>
      <c r="T362" s="17" t="e">
        <f>S362/J361*100</f>
        <v>#DIV/0!</v>
      </c>
      <c r="U362" s="470"/>
      <c r="V362" s="472"/>
      <c r="W362" s="16"/>
      <c r="X362" s="17" t="e">
        <f>W362/J361*100</f>
        <v>#DIV/0!</v>
      </c>
      <c r="Y362" s="470"/>
      <c r="Z362" s="471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55">+C363+D363</f>
        <v>0</v>
      </c>
      <c r="F363" s="63"/>
      <c r="G363" s="64"/>
      <c r="H363" s="64"/>
      <c r="I363" s="65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470" t="e">
        <f t="shared" si="884"/>
        <v>#DIV/0!</v>
      </c>
      <c r="N363" s="471"/>
      <c r="O363" s="67">
        <f>G363+F363+0</f>
        <v>0</v>
      </c>
      <c r="P363" s="68" t="e">
        <f t="shared" ref="P363" si="956">O363/J363*100</f>
        <v>#DIV/0!</v>
      </c>
      <c r="Q363" s="470" t="e">
        <f t="shared" si="886"/>
        <v>#DIV/0!</v>
      </c>
      <c r="R363" s="471"/>
      <c r="S363" s="70">
        <f>H363+F363+G363+0</f>
        <v>0</v>
      </c>
      <c r="T363" s="68" t="e">
        <f t="shared" ref="T363" si="957">S363/J363*100</f>
        <v>#DIV/0!</v>
      </c>
      <c r="U363" s="470" t="e">
        <f t="shared" si="888"/>
        <v>#DIV/0!</v>
      </c>
      <c r="V363" s="472"/>
      <c r="W363" s="67">
        <f>H363+F363+G363+I363+0</f>
        <v>0</v>
      </c>
      <c r="X363" s="68" t="e">
        <f>W363/J363*100</f>
        <v>#DIV/0!</v>
      </c>
      <c r="Y363" s="470" t="e">
        <f t="shared" si="889"/>
        <v>#DIV/0!</v>
      </c>
      <c r="Z363" s="471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38"/>
      <c r="G364" s="36"/>
      <c r="H364" s="36"/>
      <c r="I364" s="39"/>
      <c r="J364" s="40"/>
      <c r="K364" s="16"/>
      <c r="L364" s="17" t="e">
        <f>K364/J363*100</f>
        <v>#DIV/0!</v>
      </c>
      <c r="M364" s="470"/>
      <c r="N364" s="471"/>
      <c r="O364" s="16"/>
      <c r="P364" s="17" t="e">
        <f>O364/J363*100</f>
        <v>#DIV/0!</v>
      </c>
      <c r="Q364" s="470"/>
      <c r="R364" s="471"/>
      <c r="S364" s="19"/>
      <c r="T364" s="17" t="e">
        <f>S364/J363*100</f>
        <v>#DIV/0!</v>
      </c>
      <c r="U364" s="470"/>
      <c r="V364" s="472"/>
      <c r="W364" s="16"/>
      <c r="X364" s="17" t="e">
        <f>W364/J363*100</f>
        <v>#DIV/0!</v>
      </c>
      <c r="Y364" s="470"/>
      <c r="Z364" s="471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58">+C365+D365</f>
        <v>0</v>
      </c>
      <c r="F365" s="63"/>
      <c r="G365" s="64"/>
      <c r="H365" s="64"/>
      <c r="I365" s="65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470" t="e">
        <f t="shared" si="884"/>
        <v>#DIV/0!</v>
      </c>
      <c r="N365" s="471"/>
      <c r="O365" s="67">
        <f>G365+F365+0</f>
        <v>0</v>
      </c>
      <c r="P365" s="68" t="e">
        <f t="shared" ref="P365" si="959">O365/J365*100</f>
        <v>#DIV/0!</v>
      </c>
      <c r="Q365" s="470" t="e">
        <f t="shared" si="886"/>
        <v>#DIV/0!</v>
      </c>
      <c r="R365" s="471"/>
      <c r="S365" s="70">
        <f>H365+F365+G365+0</f>
        <v>0</v>
      </c>
      <c r="T365" s="68" t="e">
        <f t="shared" ref="T365" si="960">S365/J365*100</f>
        <v>#DIV/0!</v>
      </c>
      <c r="U365" s="470" t="e">
        <f t="shared" si="888"/>
        <v>#DIV/0!</v>
      </c>
      <c r="V365" s="472"/>
      <c r="W365" s="67">
        <f>H365+F365+G365+I365+0</f>
        <v>0</v>
      </c>
      <c r="X365" s="68" t="e">
        <f>W365/J365*100</f>
        <v>#DIV/0!</v>
      </c>
      <c r="Y365" s="470" t="e">
        <f t="shared" si="889"/>
        <v>#DIV/0!</v>
      </c>
      <c r="Z365" s="471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38"/>
      <c r="G366" s="36"/>
      <c r="H366" s="36"/>
      <c r="I366" s="39"/>
      <c r="J366" s="40"/>
      <c r="K366" s="16"/>
      <c r="L366" s="17" t="e">
        <f>K366/J365*100</f>
        <v>#DIV/0!</v>
      </c>
      <c r="M366" s="470"/>
      <c r="N366" s="471"/>
      <c r="O366" s="16"/>
      <c r="P366" s="17" t="e">
        <f>O366/J365*100</f>
        <v>#DIV/0!</v>
      </c>
      <c r="Q366" s="470"/>
      <c r="R366" s="471"/>
      <c r="S366" s="19"/>
      <c r="T366" s="17" t="e">
        <f>S366/J365*100</f>
        <v>#DIV/0!</v>
      </c>
      <c r="U366" s="470"/>
      <c r="V366" s="472"/>
      <c r="W366" s="16"/>
      <c r="X366" s="17" t="e">
        <f>W366/J365*100</f>
        <v>#DIV/0!</v>
      </c>
      <c r="Y366" s="470"/>
      <c r="Z366" s="471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27">
        <f>SUM(F369,F371)</f>
        <v>0</v>
      </c>
      <c r="G367" s="25">
        <f t="shared" ref="G367:I367" si="961">SUM(G369,G371)</f>
        <v>0</v>
      </c>
      <c r="H367" s="25">
        <f t="shared" si="961"/>
        <v>0</v>
      </c>
      <c r="I367" s="28">
        <f t="shared" si="961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62">K367/J367*100</f>
        <v>#DIV/0!</v>
      </c>
      <c r="M367" s="473" t="e">
        <f t="shared" si="884"/>
        <v>#DIV/0!</v>
      </c>
      <c r="N367" s="474"/>
      <c r="O367" s="30">
        <f>SUM(O369,O371)</f>
        <v>0</v>
      </c>
      <c r="P367" s="31" t="e">
        <f t="shared" ref="P367" si="963">O367/J367*100</f>
        <v>#DIV/0!</v>
      </c>
      <c r="Q367" s="473" t="e">
        <f t="shared" si="886"/>
        <v>#DIV/0!</v>
      </c>
      <c r="R367" s="474"/>
      <c r="S367" s="32">
        <f>SUM(S369,S371)</f>
        <v>0</v>
      </c>
      <c r="T367" s="31" t="e">
        <f t="shared" ref="T367" si="964">S367/J367*100</f>
        <v>#DIV/0!</v>
      </c>
      <c r="U367" s="473" t="e">
        <f t="shared" si="888"/>
        <v>#DIV/0!</v>
      </c>
      <c r="V367" s="475"/>
      <c r="W367" s="30">
        <f>SUM(W369,W371)</f>
        <v>0</v>
      </c>
      <c r="X367" s="31" t="e">
        <f t="shared" ref="X367" si="965">W367/J367*100</f>
        <v>#DIV/0!</v>
      </c>
      <c r="Y367" s="473" t="e">
        <f t="shared" si="889"/>
        <v>#DIV/0!</v>
      </c>
      <c r="Z367" s="474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38"/>
      <c r="G368" s="36"/>
      <c r="H368" s="36"/>
      <c r="I368" s="37"/>
      <c r="J368" s="40"/>
      <c r="K368" s="30">
        <f>SUM(K370,K372)</f>
        <v>0</v>
      </c>
      <c r="L368" s="31" t="e">
        <f t="shared" ref="L368" si="966">K368/J367*100</f>
        <v>#DIV/0!</v>
      </c>
      <c r="M368" s="473"/>
      <c r="N368" s="474"/>
      <c r="O368" s="30">
        <f>SUM(O370,O372)</f>
        <v>0</v>
      </c>
      <c r="P368" s="31" t="e">
        <f t="shared" ref="P368" si="967">O368/J367*100</f>
        <v>#DIV/0!</v>
      </c>
      <c r="Q368" s="473"/>
      <c r="R368" s="474"/>
      <c r="S368" s="32">
        <f>SUM(S370,S372)</f>
        <v>0</v>
      </c>
      <c r="T368" s="31" t="e">
        <f t="shared" ref="T368" si="968">S368/J367*100</f>
        <v>#DIV/0!</v>
      </c>
      <c r="U368" s="473"/>
      <c r="V368" s="475"/>
      <c r="W368" s="30">
        <f>SUM(W370,W372)</f>
        <v>0</v>
      </c>
      <c r="X368" s="31" t="e">
        <f t="shared" ref="X368" si="969">W368/J367*100</f>
        <v>#DIV/0!</v>
      </c>
      <c r="Y368" s="473"/>
      <c r="Z368" s="474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70">+C369+D369</f>
        <v>0</v>
      </c>
      <c r="F369" s="63"/>
      <c r="G369" s="64"/>
      <c r="H369" s="64"/>
      <c r="I369" s="65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470" t="e">
        <f t="shared" si="884"/>
        <v>#DIV/0!</v>
      </c>
      <c r="N369" s="471"/>
      <c r="O369" s="67">
        <f>G369+F369+0</f>
        <v>0</v>
      </c>
      <c r="P369" s="68" t="e">
        <f t="shared" ref="P369" si="971">O369/J369*100</f>
        <v>#DIV/0!</v>
      </c>
      <c r="Q369" s="470" t="e">
        <f t="shared" si="886"/>
        <v>#DIV/0!</v>
      </c>
      <c r="R369" s="471"/>
      <c r="S369" s="70">
        <f>H369+F369+G369+0</f>
        <v>0</v>
      </c>
      <c r="T369" s="68" t="e">
        <f t="shared" ref="T369" si="972">S369/J369*100</f>
        <v>#DIV/0!</v>
      </c>
      <c r="U369" s="470" t="e">
        <f t="shared" si="888"/>
        <v>#DIV/0!</v>
      </c>
      <c r="V369" s="472"/>
      <c r="W369" s="67">
        <f>H369+F369+G369+I369+0</f>
        <v>0</v>
      </c>
      <c r="X369" s="68" t="e">
        <f>W369/J369*100</f>
        <v>#DIV/0!</v>
      </c>
      <c r="Y369" s="470" t="e">
        <f t="shared" si="889"/>
        <v>#DIV/0!</v>
      </c>
      <c r="Z369" s="471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38"/>
      <c r="G370" s="36"/>
      <c r="H370" s="36"/>
      <c r="I370" s="39"/>
      <c r="J370" s="40"/>
      <c r="K370" s="16"/>
      <c r="L370" s="17" t="e">
        <f>K370/J369*100</f>
        <v>#DIV/0!</v>
      </c>
      <c r="M370" s="470"/>
      <c r="N370" s="471"/>
      <c r="O370" s="16"/>
      <c r="P370" s="17" t="e">
        <f>O370/J369*100</f>
        <v>#DIV/0!</v>
      </c>
      <c r="Q370" s="470"/>
      <c r="R370" s="471"/>
      <c r="S370" s="19"/>
      <c r="T370" s="17" t="e">
        <f>S370/J369*100</f>
        <v>#DIV/0!</v>
      </c>
      <c r="U370" s="470"/>
      <c r="V370" s="472"/>
      <c r="W370" s="16"/>
      <c r="X370" s="17" t="e">
        <f>W370/J369*100</f>
        <v>#DIV/0!</v>
      </c>
      <c r="Y370" s="470"/>
      <c r="Z370" s="471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73">+C371+D371</f>
        <v>0</v>
      </c>
      <c r="F371" s="63"/>
      <c r="G371" s="64"/>
      <c r="H371" s="64"/>
      <c r="I371" s="65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470" t="e">
        <f t="shared" si="884"/>
        <v>#DIV/0!</v>
      </c>
      <c r="N371" s="471"/>
      <c r="O371" s="67">
        <f>G371+F371+0</f>
        <v>0</v>
      </c>
      <c r="P371" s="68" t="e">
        <f t="shared" ref="P371" si="974">O371/J371*100</f>
        <v>#DIV/0!</v>
      </c>
      <c r="Q371" s="470" t="e">
        <f t="shared" si="886"/>
        <v>#DIV/0!</v>
      </c>
      <c r="R371" s="471"/>
      <c r="S371" s="70">
        <f>H371+F371+G371+0</f>
        <v>0</v>
      </c>
      <c r="T371" s="68" t="e">
        <f t="shared" ref="T371" si="975">S371/J371*100</f>
        <v>#DIV/0!</v>
      </c>
      <c r="U371" s="470" t="e">
        <f t="shared" si="888"/>
        <v>#DIV/0!</v>
      </c>
      <c r="V371" s="472"/>
      <c r="W371" s="67">
        <f>H371+F371+G371+I371+0</f>
        <v>0</v>
      </c>
      <c r="X371" s="68" t="e">
        <f>W371/J371*100</f>
        <v>#DIV/0!</v>
      </c>
      <c r="Y371" s="470" t="e">
        <f t="shared" si="889"/>
        <v>#DIV/0!</v>
      </c>
      <c r="Z371" s="471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38"/>
      <c r="G372" s="36"/>
      <c r="H372" s="36"/>
      <c r="I372" s="39"/>
      <c r="J372" s="40"/>
      <c r="K372" s="16"/>
      <c r="L372" s="17" t="e">
        <f>K372/J371*100</f>
        <v>#DIV/0!</v>
      </c>
      <c r="M372" s="470"/>
      <c r="N372" s="471"/>
      <c r="O372" s="16"/>
      <c r="P372" s="17" t="e">
        <f>O372/J371*100</f>
        <v>#DIV/0!</v>
      </c>
      <c r="Q372" s="470"/>
      <c r="R372" s="471"/>
      <c r="S372" s="19"/>
      <c r="T372" s="17" t="e">
        <f>S372/J371*100</f>
        <v>#DIV/0!</v>
      </c>
      <c r="U372" s="470"/>
      <c r="V372" s="472"/>
      <c r="W372" s="16"/>
      <c r="X372" s="17" t="e">
        <f>W372/J371*100</f>
        <v>#DIV/0!</v>
      </c>
      <c r="Y372" s="470"/>
      <c r="Z372" s="471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76">+C373+D373</f>
        <v>0</v>
      </c>
      <c r="F373" s="63"/>
      <c r="G373" s="64"/>
      <c r="H373" s="64"/>
      <c r="I373" s="65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470" t="e">
        <f t="shared" si="884"/>
        <v>#DIV/0!</v>
      </c>
      <c r="N373" s="471"/>
      <c r="O373" s="67">
        <f>G373+F373+0</f>
        <v>0</v>
      </c>
      <c r="P373" s="68" t="e">
        <f t="shared" ref="P373" si="977">O373/J373*100</f>
        <v>#DIV/0!</v>
      </c>
      <c r="Q373" s="470" t="e">
        <f t="shared" si="886"/>
        <v>#DIV/0!</v>
      </c>
      <c r="R373" s="471"/>
      <c r="S373" s="70">
        <f>H373+F373+G373+0</f>
        <v>0</v>
      </c>
      <c r="T373" s="68" t="e">
        <f t="shared" ref="T373" si="978">S373/J373*100</f>
        <v>#DIV/0!</v>
      </c>
      <c r="U373" s="470" t="e">
        <f t="shared" si="888"/>
        <v>#DIV/0!</v>
      </c>
      <c r="V373" s="472"/>
      <c r="W373" s="67">
        <f>H373+F373+G373+I373+0</f>
        <v>0</v>
      </c>
      <c r="X373" s="68" t="e">
        <f>W373/J373*100</f>
        <v>#DIV/0!</v>
      </c>
      <c r="Y373" s="470" t="e">
        <f t="shared" si="889"/>
        <v>#DIV/0!</v>
      </c>
      <c r="Z373" s="471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38"/>
      <c r="G374" s="36"/>
      <c r="H374" s="36"/>
      <c r="I374" s="37"/>
      <c r="J374" s="40"/>
      <c r="K374" s="16"/>
      <c r="L374" s="17" t="e">
        <f>K374/J373*100</f>
        <v>#DIV/0!</v>
      </c>
      <c r="M374" s="470"/>
      <c r="N374" s="471"/>
      <c r="O374" s="16"/>
      <c r="P374" s="17" t="e">
        <f>O374/J373*100</f>
        <v>#DIV/0!</v>
      </c>
      <c r="Q374" s="470"/>
      <c r="R374" s="471"/>
      <c r="S374" s="19"/>
      <c r="T374" s="17" t="e">
        <f>S374/J373*100</f>
        <v>#DIV/0!</v>
      </c>
      <c r="U374" s="470"/>
      <c r="V374" s="472"/>
      <c r="W374" s="16"/>
      <c r="X374" s="17" t="e">
        <f>W374/J373*100</f>
        <v>#DIV/0!</v>
      </c>
      <c r="Y374" s="470"/>
      <c r="Z374" s="471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79">+C375+D375</f>
        <v>0</v>
      </c>
      <c r="F375" s="63"/>
      <c r="G375" s="64"/>
      <c r="H375" s="64"/>
      <c r="I375" s="65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470" t="e">
        <f t="shared" si="884"/>
        <v>#DIV/0!</v>
      </c>
      <c r="N375" s="471"/>
      <c r="O375" s="67">
        <f>G375+F375+0</f>
        <v>0</v>
      </c>
      <c r="P375" s="68" t="e">
        <f t="shared" ref="P375" si="980">O375/J375*100</f>
        <v>#DIV/0!</v>
      </c>
      <c r="Q375" s="470" t="e">
        <f t="shared" si="886"/>
        <v>#DIV/0!</v>
      </c>
      <c r="R375" s="471"/>
      <c r="S375" s="70">
        <f>H375+F375+G375+0</f>
        <v>0</v>
      </c>
      <c r="T375" s="68" t="e">
        <f t="shared" ref="T375" si="981">S375/J375*100</f>
        <v>#DIV/0!</v>
      </c>
      <c r="U375" s="470" t="e">
        <f t="shared" si="888"/>
        <v>#DIV/0!</v>
      </c>
      <c r="V375" s="472"/>
      <c r="W375" s="67">
        <f>H375+F375+G375+I375+0</f>
        <v>0</v>
      </c>
      <c r="X375" s="68" t="e">
        <f>W375/J375*100</f>
        <v>#DIV/0!</v>
      </c>
      <c r="Y375" s="470" t="e">
        <f t="shared" si="889"/>
        <v>#DIV/0!</v>
      </c>
      <c r="Z375" s="471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38"/>
      <c r="G376" s="36"/>
      <c r="H376" s="36"/>
      <c r="I376" s="37"/>
      <c r="J376" s="40"/>
      <c r="K376" s="16"/>
      <c r="L376" s="17" t="e">
        <f>K376/J375*100</f>
        <v>#DIV/0!</v>
      </c>
      <c r="M376" s="470"/>
      <c r="N376" s="471"/>
      <c r="O376" s="16"/>
      <c r="P376" s="17" t="e">
        <f>O376/J375*100</f>
        <v>#DIV/0!</v>
      </c>
      <c r="Q376" s="470"/>
      <c r="R376" s="471"/>
      <c r="S376" s="19"/>
      <c r="T376" s="17" t="e">
        <f>S376/J375*100</f>
        <v>#DIV/0!</v>
      </c>
      <c r="U376" s="470"/>
      <c r="V376" s="472"/>
      <c r="W376" s="16"/>
      <c r="X376" s="17" t="e">
        <f>W376/J375*100</f>
        <v>#DIV/0!</v>
      </c>
      <c r="Y376" s="470"/>
      <c r="Z376" s="471"/>
      <c r="AA376" s="74"/>
      <c r="AB376" s="74"/>
    </row>
    <row r="377" spans="1:28" s="251" customFormat="1" ht="21.75" hidden="1" customHeight="1" x14ac:dyDescent="0.2">
      <c r="A377" s="480" t="s">
        <v>45</v>
      </c>
      <c r="B377" s="54" t="s">
        <v>29</v>
      </c>
      <c r="C377" s="55">
        <f t="shared" ref="C377:K378" si="982">SUM(C379,C385,C395,C401,C403)</f>
        <v>0</v>
      </c>
      <c r="D377" s="56">
        <f t="shared" si="982"/>
        <v>0</v>
      </c>
      <c r="E377" s="57">
        <f t="shared" si="982"/>
        <v>0</v>
      </c>
      <c r="F377" s="58">
        <f t="shared" si="982"/>
        <v>0</v>
      </c>
      <c r="G377" s="56">
        <f t="shared" si="982"/>
        <v>0</v>
      </c>
      <c r="H377" s="56">
        <f t="shared" si="982"/>
        <v>0</v>
      </c>
      <c r="I377" s="59">
        <f t="shared" si="982"/>
        <v>0</v>
      </c>
      <c r="J377" s="60">
        <f t="shared" si="982"/>
        <v>0</v>
      </c>
      <c r="K377" s="55">
        <f t="shared" si="982"/>
        <v>0</v>
      </c>
      <c r="L377" s="56" t="e">
        <f>K377/J377*100</f>
        <v>#DIV/0!</v>
      </c>
      <c r="M377" s="482" t="e">
        <f t="shared" si="884"/>
        <v>#DIV/0!</v>
      </c>
      <c r="N377" s="476"/>
      <c r="O377" s="55">
        <f>SUM(O379,O385,O395,O401,O403)</f>
        <v>0</v>
      </c>
      <c r="P377" s="56" t="e">
        <f t="shared" ref="P377" si="983">O377/J377*100</f>
        <v>#DIV/0!</v>
      </c>
      <c r="Q377" s="482" t="e">
        <f t="shared" si="886"/>
        <v>#DIV/0!</v>
      </c>
      <c r="R377" s="476"/>
      <c r="S377" s="58">
        <f>SUM(S379,S385,S395,S401,S403)</f>
        <v>0</v>
      </c>
      <c r="T377" s="56" t="e">
        <f t="shared" ref="T377" si="984">S377/J377*100</f>
        <v>#DIV/0!</v>
      </c>
      <c r="U377" s="482" t="e">
        <f t="shared" si="888"/>
        <v>#DIV/0!</v>
      </c>
      <c r="V377" s="484"/>
      <c r="W377" s="55">
        <f>SUM(W379,W385,W395,W401,W403)</f>
        <v>0</v>
      </c>
      <c r="X377" s="56" t="e">
        <f t="shared" ref="X377" si="985">W377/J377*100</f>
        <v>#DIV/0!</v>
      </c>
      <c r="Y377" s="482" t="e">
        <f t="shared" si="889"/>
        <v>#DIV/0!</v>
      </c>
      <c r="Z377" s="476"/>
      <c r="AA377" s="250"/>
      <c r="AB377" s="250"/>
    </row>
    <row r="378" spans="1:28" s="251" customFormat="1" ht="21.75" hidden="1" customHeight="1" x14ac:dyDescent="0.2">
      <c r="A378" s="481"/>
      <c r="B378" s="54" t="s">
        <v>30</v>
      </c>
      <c r="C378" s="16"/>
      <c r="D378" s="17"/>
      <c r="E378" s="18"/>
      <c r="F378" s="19"/>
      <c r="G378" s="17"/>
      <c r="H378" s="17"/>
      <c r="I378" s="20"/>
      <c r="J378" s="21"/>
      <c r="K378" s="55">
        <f t="shared" si="982"/>
        <v>0</v>
      </c>
      <c r="L378" s="56" t="e">
        <f t="shared" ref="L378" si="986">K378/J377*100</f>
        <v>#DIV/0!</v>
      </c>
      <c r="M378" s="483"/>
      <c r="N378" s="477"/>
      <c r="O378" s="55">
        <f>SUM(O380,O386,O396,O402,O404)</f>
        <v>0</v>
      </c>
      <c r="P378" s="56" t="e">
        <f t="shared" ref="P378" si="987">O378/J377*100</f>
        <v>#DIV/0!</v>
      </c>
      <c r="Q378" s="483"/>
      <c r="R378" s="477"/>
      <c r="S378" s="58">
        <f>SUM(S380,S386,S396,S402,S404)</f>
        <v>0</v>
      </c>
      <c r="T378" s="56" t="e">
        <f t="shared" ref="T378" si="988">S378/J377*100</f>
        <v>#DIV/0!</v>
      </c>
      <c r="U378" s="483"/>
      <c r="V378" s="485"/>
      <c r="W378" s="55">
        <f>SUM(W380,W386,W396,W402,W404)</f>
        <v>0</v>
      </c>
      <c r="X378" s="56" t="e">
        <f t="shared" ref="X378" si="989">W378/J377*100</f>
        <v>#DIV/0!</v>
      </c>
      <c r="Y378" s="483"/>
      <c r="Z378" s="477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27">
        <f>SUM(F381,F383)</f>
        <v>0</v>
      </c>
      <c r="G379" s="25">
        <f>SUM(G381,G383)</f>
        <v>0</v>
      </c>
      <c r="H379" s="25">
        <f t="shared" ref="H379:I379" si="990">SUM(H381,H383)</f>
        <v>0</v>
      </c>
      <c r="I379" s="28">
        <f t="shared" si="990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91">K379/J379*100</f>
        <v>#DIV/0!</v>
      </c>
      <c r="M379" s="478" t="e">
        <f t="shared" si="884"/>
        <v>#DIV/0!</v>
      </c>
      <c r="N379" s="474"/>
      <c r="O379" s="30">
        <f>SUM(O381,O383)</f>
        <v>0</v>
      </c>
      <c r="P379" s="31" t="e">
        <f t="shared" ref="P379" si="992">O379/J379*100</f>
        <v>#DIV/0!</v>
      </c>
      <c r="Q379" s="478" t="e">
        <f t="shared" si="886"/>
        <v>#DIV/0!</v>
      </c>
      <c r="R379" s="474"/>
      <c r="S379" s="32">
        <f>SUM(S381,S383)</f>
        <v>0</v>
      </c>
      <c r="T379" s="31" t="e">
        <f t="shared" ref="T379" si="993">S379/J379*100</f>
        <v>#DIV/0!</v>
      </c>
      <c r="U379" s="478" t="e">
        <f t="shared" si="888"/>
        <v>#DIV/0!</v>
      </c>
      <c r="V379" s="475"/>
      <c r="W379" s="30">
        <f>SUM(W381,W383)</f>
        <v>0</v>
      </c>
      <c r="X379" s="31" t="e">
        <f t="shared" ref="X379" si="994">W379/J379*100</f>
        <v>#DIV/0!</v>
      </c>
      <c r="Y379" s="478" t="e">
        <f t="shared" si="889"/>
        <v>#DIV/0!</v>
      </c>
      <c r="Z379" s="474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38"/>
      <c r="G380" s="36"/>
      <c r="H380" s="36"/>
      <c r="I380" s="37"/>
      <c r="J380" s="40"/>
      <c r="K380" s="30">
        <f>SUM(K382,K384)</f>
        <v>0</v>
      </c>
      <c r="L380" s="31" t="e">
        <f>K380/J379*100</f>
        <v>#DIV/0!</v>
      </c>
      <c r="M380" s="479"/>
      <c r="N380" s="474"/>
      <c r="O380" s="30">
        <f>SUM(O382,O384)</f>
        <v>0</v>
      </c>
      <c r="P380" s="31" t="e">
        <f t="shared" ref="P380" si="995">O380/J379*100</f>
        <v>#DIV/0!</v>
      </c>
      <c r="Q380" s="479"/>
      <c r="R380" s="474"/>
      <c r="S380" s="32">
        <f>SUM(S382,S384)</f>
        <v>0</v>
      </c>
      <c r="T380" s="31" t="e">
        <f t="shared" ref="T380" si="996">S380/J379*100</f>
        <v>#DIV/0!</v>
      </c>
      <c r="U380" s="479"/>
      <c r="V380" s="475"/>
      <c r="W380" s="30">
        <f>SUM(W382,W384)</f>
        <v>0</v>
      </c>
      <c r="X380" s="31" t="e">
        <f t="shared" ref="X380" si="997">W380/J379*100</f>
        <v>#DIV/0!</v>
      </c>
      <c r="Y380" s="479"/>
      <c r="Z380" s="474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98">+C381+D381</f>
        <v>0</v>
      </c>
      <c r="F381" s="63"/>
      <c r="G381" s="64"/>
      <c r="H381" s="64"/>
      <c r="I381" s="65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470" t="e">
        <f t="shared" si="884"/>
        <v>#DIV/0!</v>
      </c>
      <c r="N381" s="471"/>
      <c r="O381" s="67">
        <f>G381+F381+0</f>
        <v>0</v>
      </c>
      <c r="P381" s="69" t="e">
        <f t="shared" ref="P381" si="999">O381/J381*100</f>
        <v>#DIV/0!</v>
      </c>
      <c r="Q381" s="470" t="e">
        <f t="shared" si="886"/>
        <v>#DIV/0!</v>
      </c>
      <c r="R381" s="471"/>
      <c r="S381" s="70">
        <f>H381+F381+G381+0</f>
        <v>0</v>
      </c>
      <c r="T381" s="69" t="e">
        <f t="shared" ref="T381" si="1000">S381/J381*100</f>
        <v>#DIV/0!</v>
      </c>
      <c r="U381" s="470" t="e">
        <f t="shared" si="888"/>
        <v>#DIV/0!</v>
      </c>
      <c r="V381" s="472"/>
      <c r="W381" s="67">
        <f>H381+F381+G381+I381+0</f>
        <v>0</v>
      </c>
      <c r="X381" s="69" t="e">
        <f>W381/J381*100</f>
        <v>#DIV/0!</v>
      </c>
      <c r="Y381" s="470" t="e">
        <f t="shared" si="889"/>
        <v>#DIV/0!</v>
      </c>
      <c r="Z381" s="471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38"/>
      <c r="G382" s="36"/>
      <c r="H382" s="36"/>
      <c r="I382" s="39"/>
      <c r="J382" s="40"/>
      <c r="K382" s="16"/>
      <c r="L382" s="17" t="e">
        <f>K382/J381*100</f>
        <v>#DIV/0!</v>
      </c>
      <c r="M382" s="470"/>
      <c r="N382" s="471"/>
      <c r="O382" s="16"/>
      <c r="P382" s="73" t="e">
        <f>O382/J381*100</f>
        <v>#DIV/0!</v>
      </c>
      <c r="Q382" s="470"/>
      <c r="R382" s="471"/>
      <c r="S382" s="19"/>
      <c r="T382" s="73" t="e">
        <f>S382/J381*100</f>
        <v>#DIV/0!</v>
      </c>
      <c r="U382" s="470"/>
      <c r="V382" s="472"/>
      <c r="W382" s="16"/>
      <c r="X382" s="73" t="e">
        <f>W382/J381*100</f>
        <v>#DIV/0!</v>
      </c>
      <c r="Y382" s="470"/>
      <c r="Z382" s="471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1001">+C383+D383</f>
        <v>0</v>
      </c>
      <c r="F383" s="63"/>
      <c r="G383" s="64"/>
      <c r="H383" s="64"/>
      <c r="I383" s="65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470" t="e">
        <f t="shared" si="884"/>
        <v>#DIV/0!</v>
      </c>
      <c r="N383" s="471"/>
      <c r="O383" s="67">
        <f>G383+F383+0</f>
        <v>0</v>
      </c>
      <c r="P383" s="69" t="e">
        <f t="shared" ref="P383" si="1002">O383/J383*100</f>
        <v>#DIV/0!</v>
      </c>
      <c r="Q383" s="470" t="e">
        <f t="shared" si="886"/>
        <v>#DIV/0!</v>
      </c>
      <c r="R383" s="471"/>
      <c r="S383" s="70">
        <f>H383+F383+G383+0</f>
        <v>0</v>
      </c>
      <c r="T383" s="69" t="e">
        <f t="shared" ref="T383" si="1003">S383/J383*100</f>
        <v>#DIV/0!</v>
      </c>
      <c r="U383" s="470" t="e">
        <f t="shared" si="888"/>
        <v>#DIV/0!</v>
      </c>
      <c r="V383" s="472"/>
      <c r="W383" s="67">
        <f>H383+F383+G383+I383+0</f>
        <v>0</v>
      </c>
      <c r="X383" s="69" t="e">
        <f>W383/J383*100</f>
        <v>#DIV/0!</v>
      </c>
      <c r="Y383" s="470" t="e">
        <f t="shared" si="889"/>
        <v>#DIV/0!</v>
      </c>
      <c r="Z383" s="471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38"/>
      <c r="G384" s="36"/>
      <c r="H384" s="36"/>
      <c r="I384" s="39"/>
      <c r="J384" s="40"/>
      <c r="K384" s="16"/>
      <c r="L384" s="17" t="e">
        <f>K384/J383*100</f>
        <v>#DIV/0!</v>
      </c>
      <c r="M384" s="470"/>
      <c r="N384" s="471"/>
      <c r="O384" s="16"/>
      <c r="P384" s="73" t="e">
        <f>O384/J383*100</f>
        <v>#DIV/0!</v>
      </c>
      <c r="Q384" s="470"/>
      <c r="R384" s="471"/>
      <c r="S384" s="19"/>
      <c r="T384" s="73" t="e">
        <f>S384/J383*100</f>
        <v>#DIV/0!</v>
      </c>
      <c r="U384" s="470"/>
      <c r="V384" s="472"/>
      <c r="W384" s="16"/>
      <c r="X384" s="73" t="e">
        <f>W384/J383*100</f>
        <v>#DIV/0!</v>
      </c>
      <c r="Y384" s="470"/>
      <c r="Z384" s="471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27">
        <f>SUM(F387,F389,F391,F393)</f>
        <v>0</v>
      </c>
      <c r="G385" s="25">
        <f t="shared" ref="G385:I385" si="1004">SUM(G387,G389,G391,G393)</f>
        <v>0</v>
      </c>
      <c r="H385" s="25">
        <f t="shared" si="1004"/>
        <v>0</v>
      </c>
      <c r="I385" s="28">
        <f t="shared" si="1004"/>
        <v>0</v>
      </c>
      <c r="J385" s="29">
        <f t="shared" ref="J385" si="1005">+E385+I385+F385+G385+H385</f>
        <v>0</v>
      </c>
      <c r="K385" s="30">
        <f>SUM(K387,K389,K391,K393)</f>
        <v>0</v>
      </c>
      <c r="L385" s="31" t="e">
        <f t="shared" ref="L385" si="1006">K385/J385*100</f>
        <v>#DIV/0!</v>
      </c>
      <c r="M385" s="473" t="e">
        <f t="shared" si="884"/>
        <v>#DIV/0!</v>
      </c>
      <c r="N385" s="474"/>
      <c r="O385" s="30">
        <f>SUM(O387,O389,O391,O393)</f>
        <v>0</v>
      </c>
      <c r="P385" s="31" t="e">
        <f t="shared" ref="P385" si="1007">O385/J385*100</f>
        <v>#DIV/0!</v>
      </c>
      <c r="Q385" s="473" t="e">
        <f t="shared" si="886"/>
        <v>#DIV/0!</v>
      </c>
      <c r="R385" s="474"/>
      <c r="S385" s="32">
        <f>SUM(S387,S389,S391,S393)</f>
        <v>0</v>
      </c>
      <c r="T385" s="31" t="e">
        <f t="shared" ref="T385" si="1008">S385/J385*100</f>
        <v>#DIV/0!</v>
      </c>
      <c r="U385" s="473" t="e">
        <f t="shared" si="888"/>
        <v>#DIV/0!</v>
      </c>
      <c r="V385" s="475"/>
      <c r="W385" s="30">
        <f>SUM(W387,W389,W391,W393)</f>
        <v>0</v>
      </c>
      <c r="X385" s="31" t="e">
        <f t="shared" ref="X385" si="1009">W385/J385*100</f>
        <v>#DIV/0!</v>
      </c>
      <c r="Y385" s="473" t="e">
        <f t="shared" si="889"/>
        <v>#DIV/0!</v>
      </c>
      <c r="Z385" s="474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38"/>
      <c r="G386" s="36"/>
      <c r="H386" s="36"/>
      <c r="I386" s="37"/>
      <c r="J386" s="40"/>
      <c r="K386" s="30">
        <f>SUM(K388,K390,K392,K394)</f>
        <v>0</v>
      </c>
      <c r="L386" s="31" t="e">
        <f t="shared" ref="L386" si="1010">K386/J385*100</f>
        <v>#DIV/0!</v>
      </c>
      <c r="M386" s="473"/>
      <c r="N386" s="474"/>
      <c r="O386" s="30">
        <f>SUM(O388,O390,O392,O394)</f>
        <v>0</v>
      </c>
      <c r="P386" s="31" t="e">
        <f t="shared" ref="P386" si="1011">O386/J385*100</f>
        <v>#DIV/0!</v>
      </c>
      <c r="Q386" s="473"/>
      <c r="R386" s="474"/>
      <c r="S386" s="32">
        <f>SUM(S388,S390,S392,S394)</f>
        <v>0</v>
      </c>
      <c r="T386" s="31" t="e">
        <f t="shared" ref="T386" si="1012">S386/J385*100</f>
        <v>#DIV/0!</v>
      </c>
      <c r="U386" s="473"/>
      <c r="V386" s="475"/>
      <c r="W386" s="30">
        <f>SUM(W388,W390,W392,W394)</f>
        <v>0</v>
      </c>
      <c r="X386" s="31" t="e">
        <f t="shared" ref="X386" si="1013">W386/J385*100</f>
        <v>#DIV/0!</v>
      </c>
      <c r="Y386" s="473"/>
      <c r="Z386" s="474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1014">+C387+D387</f>
        <v>0</v>
      </c>
      <c r="F387" s="63"/>
      <c r="G387" s="64"/>
      <c r="H387" s="64"/>
      <c r="I387" s="65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470" t="e">
        <f t="shared" si="884"/>
        <v>#DIV/0!</v>
      </c>
      <c r="N387" s="471"/>
      <c r="O387" s="67">
        <f>G387+F387+0</f>
        <v>0</v>
      </c>
      <c r="P387" s="68" t="e">
        <f t="shared" ref="P387" si="1015">O387/J387*100</f>
        <v>#DIV/0!</v>
      </c>
      <c r="Q387" s="470" t="e">
        <f t="shared" si="886"/>
        <v>#DIV/0!</v>
      </c>
      <c r="R387" s="471"/>
      <c r="S387" s="70">
        <f>H387+F387+G387+0</f>
        <v>0</v>
      </c>
      <c r="T387" s="68" t="e">
        <f t="shared" ref="T387" si="1016">S387/J387*100</f>
        <v>#DIV/0!</v>
      </c>
      <c r="U387" s="470" t="e">
        <f t="shared" si="888"/>
        <v>#DIV/0!</v>
      </c>
      <c r="V387" s="472"/>
      <c r="W387" s="67">
        <f>H387+F387+G387+I387+0</f>
        <v>0</v>
      </c>
      <c r="X387" s="68" t="e">
        <f>W387/J387*100</f>
        <v>#DIV/0!</v>
      </c>
      <c r="Y387" s="470" t="e">
        <f t="shared" si="889"/>
        <v>#DIV/0!</v>
      </c>
      <c r="Z387" s="471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38"/>
      <c r="G388" s="36"/>
      <c r="H388" s="36"/>
      <c r="I388" s="39"/>
      <c r="J388" s="40"/>
      <c r="K388" s="16"/>
      <c r="L388" s="17" t="e">
        <f>K388/J387*100</f>
        <v>#DIV/0!</v>
      </c>
      <c r="M388" s="470"/>
      <c r="N388" s="471"/>
      <c r="O388" s="16"/>
      <c r="P388" s="17" t="e">
        <f>O388/J387*100</f>
        <v>#DIV/0!</v>
      </c>
      <c r="Q388" s="470"/>
      <c r="R388" s="471"/>
      <c r="S388" s="19"/>
      <c r="T388" s="17" t="e">
        <f>S388/J387*100</f>
        <v>#DIV/0!</v>
      </c>
      <c r="U388" s="470"/>
      <c r="V388" s="472"/>
      <c r="W388" s="16"/>
      <c r="X388" s="17" t="e">
        <f>W388/J387*100</f>
        <v>#DIV/0!</v>
      </c>
      <c r="Y388" s="470"/>
      <c r="Z388" s="471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1017">+C389+D389</f>
        <v>0</v>
      </c>
      <c r="F389" s="63"/>
      <c r="G389" s="64"/>
      <c r="H389" s="64"/>
      <c r="I389" s="65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470" t="e">
        <f t="shared" si="884"/>
        <v>#DIV/0!</v>
      </c>
      <c r="N389" s="471"/>
      <c r="O389" s="67">
        <f>G389+F389+0</f>
        <v>0</v>
      </c>
      <c r="P389" s="68" t="e">
        <f t="shared" ref="P389" si="1018">O389/J389*100</f>
        <v>#DIV/0!</v>
      </c>
      <c r="Q389" s="470" t="e">
        <f t="shared" si="886"/>
        <v>#DIV/0!</v>
      </c>
      <c r="R389" s="471"/>
      <c r="S389" s="70">
        <f>H389+F389+G389+0</f>
        <v>0</v>
      </c>
      <c r="T389" s="68" t="e">
        <f t="shared" ref="T389" si="1019">S389/J389*100</f>
        <v>#DIV/0!</v>
      </c>
      <c r="U389" s="470" t="e">
        <f t="shared" si="888"/>
        <v>#DIV/0!</v>
      </c>
      <c r="V389" s="472"/>
      <c r="W389" s="67">
        <f>H389+F389+G389+I389+0</f>
        <v>0</v>
      </c>
      <c r="X389" s="68" t="e">
        <f>W389/J389*100</f>
        <v>#DIV/0!</v>
      </c>
      <c r="Y389" s="470" t="e">
        <f t="shared" si="889"/>
        <v>#DIV/0!</v>
      </c>
      <c r="Z389" s="471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38"/>
      <c r="G390" s="36"/>
      <c r="H390" s="36"/>
      <c r="I390" s="39"/>
      <c r="J390" s="40"/>
      <c r="K390" s="16"/>
      <c r="L390" s="17" t="e">
        <f>K390/J389*100</f>
        <v>#DIV/0!</v>
      </c>
      <c r="M390" s="470"/>
      <c r="N390" s="471"/>
      <c r="O390" s="16"/>
      <c r="P390" s="17" t="e">
        <f>O390/J389*100</f>
        <v>#DIV/0!</v>
      </c>
      <c r="Q390" s="470"/>
      <c r="R390" s="471"/>
      <c r="S390" s="19"/>
      <c r="T390" s="17" t="e">
        <f>S390/J389*100</f>
        <v>#DIV/0!</v>
      </c>
      <c r="U390" s="470"/>
      <c r="V390" s="472"/>
      <c r="W390" s="16"/>
      <c r="X390" s="17" t="e">
        <f>W390/J389*100</f>
        <v>#DIV/0!</v>
      </c>
      <c r="Y390" s="470"/>
      <c r="Z390" s="471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1020">+C391+D391</f>
        <v>0</v>
      </c>
      <c r="F391" s="63"/>
      <c r="G391" s="64"/>
      <c r="H391" s="64"/>
      <c r="I391" s="65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470" t="e">
        <f t="shared" si="884"/>
        <v>#DIV/0!</v>
      </c>
      <c r="N391" s="471"/>
      <c r="O391" s="67">
        <f>G391+F391+0</f>
        <v>0</v>
      </c>
      <c r="P391" s="68" t="e">
        <f t="shared" ref="P391" si="1021">O391/J391*100</f>
        <v>#DIV/0!</v>
      </c>
      <c r="Q391" s="470" t="e">
        <f t="shared" si="886"/>
        <v>#DIV/0!</v>
      </c>
      <c r="R391" s="471"/>
      <c r="S391" s="70">
        <f>H391+F391+G391+0</f>
        <v>0</v>
      </c>
      <c r="T391" s="68" t="e">
        <f t="shared" ref="T391" si="1022">S391/J391*100</f>
        <v>#DIV/0!</v>
      </c>
      <c r="U391" s="470" t="e">
        <f t="shared" si="888"/>
        <v>#DIV/0!</v>
      </c>
      <c r="V391" s="472"/>
      <c r="W391" s="67">
        <f>H391+F391+G391+I391+0</f>
        <v>0</v>
      </c>
      <c r="X391" s="68" t="e">
        <f>W391/J391*100</f>
        <v>#DIV/0!</v>
      </c>
      <c r="Y391" s="470" t="e">
        <f t="shared" si="889"/>
        <v>#DIV/0!</v>
      </c>
      <c r="Z391" s="471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38"/>
      <c r="G392" s="36"/>
      <c r="H392" s="36"/>
      <c r="I392" s="39"/>
      <c r="J392" s="40"/>
      <c r="K392" s="16"/>
      <c r="L392" s="17" t="e">
        <f>K392/J391*100</f>
        <v>#DIV/0!</v>
      </c>
      <c r="M392" s="470"/>
      <c r="N392" s="471"/>
      <c r="O392" s="16"/>
      <c r="P392" s="17" t="e">
        <f>O392/J391*100</f>
        <v>#DIV/0!</v>
      </c>
      <c r="Q392" s="470"/>
      <c r="R392" s="471"/>
      <c r="S392" s="19"/>
      <c r="T392" s="17" t="e">
        <f>S392/J391*100</f>
        <v>#DIV/0!</v>
      </c>
      <c r="U392" s="470"/>
      <c r="V392" s="472"/>
      <c r="W392" s="16"/>
      <c r="X392" s="17" t="e">
        <f>W392/J391*100</f>
        <v>#DIV/0!</v>
      </c>
      <c r="Y392" s="470"/>
      <c r="Z392" s="471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1023">+C393+D393</f>
        <v>0</v>
      </c>
      <c r="F393" s="63"/>
      <c r="G393" s="64"/>
      <c r="H393" s="64"/>
      <c r="I393" s="65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470" t="e">
        <f t="shared" si="884"/>
        <v>#DIV/0!</v>
      </c>
      <c r="N393" s="471"/>
      <c r="O393" s="67">
        <f>G393+F393+0</f>
        <v>0</v>
      </c>
      <c r="P393" s="68" t="e">
        <f t="shared" ref="P393" si="1024">O393/J393*100</f>
        <v>#DIV/0!</v>
      </c>
      <c r="Q393" s="470" t="e">
        <f t="shared" si="886"/>
        <v>#DIV/0!</v>
      </c>
      <c r="R393" s="471"/>
      <c r="S393" s="70">
        <f>H393+F393+G393+0</f>
        <v>0</v>
      </c>
      <c r="T393" s="68" t="e">
        <f t="shared" ref="T393" si="1025">S393/J393*100</f>
        <v>#DIV/0!</v>
      </c>
      <c r="U393" s="470" t="e">
        <f t="shared" si="888"/>
        <v>#DIV/0!</v>
      </c>
      <c r="V393" s="472"/>
      <c r="W393" s="67">
        <f>H393+F393+G393+I393+0</f>
        <v>0</v>
      </c>
      <c r="X393" s="68" t="e">
        <f>W393/J393*100</f>
        <v>#DIV/0!</v>
      </c>
      <c r="Y393" s="470" t="e">
        <f t="shared" si="889"/>
        <v>#DIV/0!</v>
      </c>
      <c r="Z393" s="471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38"/>
      <c r="G394" s="36"/>
      <c r="H394" s="36"/>
      <c r="I394" s="39"/>
      <c r="J394" s="40"/>
      <c r="K394" s="16"/>
      <c r="L394" s="17" t="e">
        <f>K394/J393*100</f>
        <v>#DIV/0!</v>
      </c>
      <c r="M394" s="470"/>
      <c r="N394" s="471"/>
      <c r="O394" s="16"/>
      <c r="P394" s="17" t="e">
        <f>O394/J393*100</f>
        <v>#DIV/0!</v>
      </c>
      <c r="Q394" s="470"/>
      <c r="R394" s="471"/>
      <c r="S394" s="19"/>
      <c r="T394" s="17" t="e">
        <f>S394/J393*100</f>
        <v>#DIV/0!</v>
      </c>
      <c r="U394" s="470"/>
      <c r="V394" s="472"/>
      <c r="W394" s="16"/>
      <c r="X394" s="17" t="e">
        <f>W394/J393*100</f>
        <v>#DIV/0!</v>
      </c>
      <c r="Y394" s="470"/>
      <c r="Z394" s="471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27">
        <f>SUM(F397,F399)</f>
        <v>0</v>
      </c>
      <c r="G395" s="25">
        <f t="shared" ref="G395:I395" si="1026">SUM(G397,G399)</f>
        <v>0</v>
      </c>
      <c r="H395" s="25">
        <f t="shared" si="1026"/>
        <v>0</v>
      </c>
      <c r="I395" s="28">
        <f t="shared" si="1026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1027">K395/J395*100</f>
        <v>#DIV/0!</v>
      </c>
      <c r="M395" s="473" t="e">
        <f t="shared" si="884"/>
        <v>#DIV/0!</v>
      </c>
      <c r="N395" s="474"/>
      <c r="O395" s="30">
        <f>SUM(O397,O399)</f>
        <v>0</v>
      </c>
      <c r="P395" s="31" t="e">
        <f t="shared" ref="P395" si="1028">O395/J395*100</f>
        <v>#DIV/0!</v>
      </c>
      <c r="Q395" s="473" t="e">
        <f t="shared" si="886"/>
        <v>#DIV/0!</v>
      </c>
      <c r="R395" s="474"/>
      <c r="S395" s="32">
        <f>SUM(S397,S399)</f>
        <v>0</v>
      </c>
      <c r="T395" s="31" t="e">
        <f t="shared" ref="T395" si="1029">S395/J395*100</f>
        <v>#DIV/0!</v>
      </c>
      <c r="U395" s="473" t="e">
        <f t="shared" si="888"/>
        <v>#DIV/0!</v>
      </c>
      <c r="V395" s="475"/>
      <c r="W395" s="30">
        <f>SUM(W397,W399)</f>
        <v>0</v>
      </c>
      <c r="X395" s="31" t="e">
        <f t="shared" ref="X395" si="1030">W395/J395*100</f>
        <v>#DIV/0!</v>
      </c>
      <c r="Y395" s="473" t="e">
        <f t="shared" si="889"/>
        <v>#DIV/0!</v>
      </c>
      <c r="Z395" s="474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38"/>
      <c r="G396" s="36"/>
      <c r="H396" s="36"/>
      <c r="I396" s="37"/>
      <c r="J396" s="40"/>
      <c r="K396" s="30">
        <f>SUM(K398,K400)</f>
        <v>0</v>
      </c>
      <c r="L396" s="31" t="e">
        <f t="shared" ref="L396" si="1031">K396/J395*100</f>
        <v>#DIV/0!</v>
      </c>
      <c r="M396" s="473"/>
      <c r="N396" s="474"/>
      <c r="O396" s="30">
        <f>SUM(O398,O400)</f>
        <v>0</v>
      </c>
      <c r="P396" s="31" t="e">
        <f t="shared" ref="P396" si="1032">O396/J395*100</f>
        <v>#DIV/0!</v>
      </c>
      <c r="Q396" s="473"/>
      <c r="R396" s="474"/>
      <c r="S396" s="32">
        <f>SUM(S398,S400)</f>
        <v>0</v>
      </c>
      <c r="T396" s="31" t="e">
        <f t="shared" ref="T396" si="1033">S396/J395*100</f>
        <v>#DIV/0!</v>
      </c>
      <c r="U396" s="473"/>
      <c r="V396" s="475"/>
      <c r="W396" s="30">
        <f>SUM(W398,W400)</f>
        <v>0</v>
      </c>
      <c r="X396" s="31" t="e">
        <f t="shared" ref="X396" si="1034">W396/J395*100</f>
        <v>#DIV/0!</v>
      </c>
      <c r="Y396" s="473"/>
      <c r="Z396" s="474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1035">+C397+D397</f>
        <v>0</v>
      </c>
      <c r="F397" s="63"/>
      <c r="G397" s="64"/>
      <c r="H397" s="64"/>
      <c r="I397" s="65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470" t="e">
        <f t="shared" ref="M397:M459" si="1036">L398-L397</f>
        <v>#DIV/0!</v>
      </c>
      <c r="N397" s="471"/>
      <c r="O397" s="67">
        <f>G397+F397+0</f>
        <v>0</v>
      </c>
      <c r="P397" s="68" t="e">
        <f t="shared" ref="P397" si="1037">O397/J397*100</f>
        <v>#DIV/0!</v>
      </c>
      <c r="Q397" s="470" t="e">
        <f t="shared" ref="Q397:Q459" si="1038">P398-P397</f>
        <v>#DIV/0!</v>
      </c>
      <c r="R397" s="471"/>
      <c r="S397" s="70">
        <f>H397+F397+G397+0</f>
        <v>0</v>
      </c>
      <c r="T397" s="68" t="e">
        <f t="shared" ref="T397" si="1039">S397/J397*100</f>
        <v>#DIV/0!</v>
      </c>
      <c r="U397" s="470" t="e">
        <f t="shared" ref="U397:U459" si="1040">T398-T397</f>
        <v>#DIV/0!</v>
      </c>
      <c r="V397" s="472"/>
      <c r="W397" s="67">
        <f>H397+F397+G397+I397+0</f>
        <v>0</v>
      </c>
      <c r="X397" s="68" t="e">
        <f>W397/J397*100</f>
        <v>#DIV/0!</v>
      </c>
      <c r="Y397" s="470" t="e">
        <f t="shared" ref="Y397:Y459" si="1041">X398-X397</f>
        <v>#DIV/0!</v>
      </c>
      <c r="Z397" s="471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38"/>
      <c r="G398" s="36"/>
      <c r="H398" s="36"/>
      <c r="I398" s="39"/>
      <c r="J398" s="40"/>
      <c r="K398" s="16"/>
      <c r="L398" s="17" t="e">
        <f>K398/J397*100</f>
        <v>#DIV/0!</v>
      </c>
      <c r="M398" s="470"/>
      <c r="N398" s="471"/>
      <c r="O398" s="16"/>
      <c r="P398" s="17" t="e">
        <f>O398/J397*100</f>
        <v>#DIV/0!</v>
      </c>
      <c r="Q398" s="470"/>
      <c r="R398" s="471"/>
      <c r="S398" s="19"/>
      <c r="T398" s="17" t="e">
        <f>S398/J397*100</f>
        <v>#DIV/0!</v>
      </c>
      <c r="U398" s="470"/>
      <c r="V398" s="472"/>
      <c r="W398" s="16"/>
      <c r="X398" s="17" t="e">
        <f>W398/J397*100</f>
        <v>#DIV/0!</v>
      </c>
      <c r="Y398" s="470"/>
      <c r="Z398" s="471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1042">+C399+D399</f>
        <v>0</v>
      </c>
      <c r="F399" s="63"/>
      <c r="G399" s="64"/>
      <c r="H399" s="64"/>
      <c r="I399" s="65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470" t="e">
        <f t="shared" si="1036"/>
        <v>#DIV/0!</v>
      </c>
      <c r="N399" s="471"/>
      <c r="O399" s="67">
        <f>G399+F399+0</f>
        <v>0</v>
      </c>
      <c r="P399" s="68" t="e">
        <f t="shared" ref="P399" si="1043">O399/J399*100</f>
        <v>#DIV/0!</v>
      </c>
      <c r="Q399" s="470" t="e">
        <f t="shared" si="1038"/>
        <v>#DIV/0!</v>
      </c>
      <c r="R399" s="471"/>
      <c r="S399" s="70">
        <f>H399+F399+G399+0</f>
        <v>0</v>
      </c>
      <c r="T399" s="68" t="e">
        <f t="shared" ref="T399" si="1044">S399/J399*100</f>
        <v>#DIV/0!</v>
      </c>
      <c r="U399" s="470" t="e">
        <f t="shared" si="1040"/>
        <v>#DIV/0!</v>
      </c>
      <c r="V399" s="472"/>
      <c r="W399" s="67">
        <f>H399+F399+G399+I399+0</f>
        <v>0</v>
      </c>
      <c r="X399" s="68" t="e">
        <f>W399/J399*100</f>
        <v>#DIV/0!</v>
      </c>
      <c r="Y399" s="470" t="e">
        <f t="shared" si="1041"/>
        <v>#DIV/0!</v>
      </c>
      <c r="Z399" s="471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38"/>
      <c r="G400" s="36"/>
      <c r="H400" s="36"/>
      <c r="I400" s="39"/>
      <c r="J400" s="40"/>
      <c r="K400" s="16"/>
      <c r="L400" s="17" t="e">
        <f>K400/J399*100</f>
        <v>#DIV/0!</v>
      </c>
      <c r="M400" s="470"/>
      <c r="N400" s="471"/>
      <c r="O400" s="16"/>
      <c r="P400" s="17" t="e">
        <f>O400/J399*100</f>
        <v>#DIV/0!</v>
      </c>
      <c r="Q400" s="470"/>
      <c r="R400" s="471"/>
      <c r="S400" s="19"/>
      <c r="T400" s="17" t="e">
        <f>S400/J399*100</f>
        <v>#DIV/0!</v>
      </c>
      <c r="U400" s="470"/>
      <c r="V400" s="472"/>
      <c r="W400" s="16"/>
      <c r="X400" s="17" t="e">
        <f>W400/J399*100</f>
        <v>#DIV/0!</v>
      </c>
      <c r="Y400" s="470"/>
      <c r="Z400" s="471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1045">+C401+D401</f>
        <v>0</v>
      </c>
      <c r="F401" s="63"/>
      <c r="G401" s="64"/>
      <c r="H401" s="64"/>
      <c r="I401" s="65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470" t="e">
        <f t="shared" si="1036"/>
        <v>#DIV/0!</v>
      </c>
      <c r="N401" s="471"/>
      <c r="O401" s="67">
        <f>G401+F401+0</f>
        <v>0</v>
      </c>
      <c r="P401" s="68" t="e">
        <f t="shared" ref="P401" si="1046">O401/J401*100</f>
        <v>#DIV/0!</v>
      </c>
      <c r="Q401" s="470" t="e">
        <f t="shared" si="1038"/>
        <v>#DIV/0!</v>
      </c>
      <c r="R401" s="471"/>
      <c r="S401" s="70">
        <f>H401+F401+G401+0</f>
        <v>0</v>
      </c>
      <c r="T401" s="68" t="e">
        <f t="shared" ref="T401" si="1047">S401/J401*100</f>
        <v>#DIV/0!</v>
      </c>
      <c r="U401" s="470" t="e">
        <f t="shared" si="1040"/>
        <v>#DIV/0!</v>
      </c>
      <c r="V401" s="472"/>
      <c r="W401" s="67">
        <f>H401+F401+G401+I401+0</f>
        <v>0</v>
      </c>
      <c r="X401" s="68" t="e">
        <f>W401/J401*100</f>
        <v>#DIV/0!</v>
      </c>
      <c r="Y401" s="470" t="e">
        <f t="shared" si="1041"/>
        <v>#DIV/0!</v>
      </c>
      <c r="Z401" s="471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38"/>
      <c r="G402" s="36"/>
      <c r="H402" s="36"/>
      <c r="I402" s="37"/>
      <c r="J402" s="40"/>
      <c r="K402" s="16"/>
      <c r="L402" s="17" t="e">
        <f>K402/J401*100</f>
        <v>#DIV/0!</v>
      </c>
      <c r="M402" s="470"/>
      <c r="N402" s="471"/>
      <c r="O402" s="16"/>
      <c r="P402" s="17" t="e">
        <f>O402/J401*100</f>
        <v>#DIV/0!</v>
      </c>
      <c r="Q402" s="470"/>
      <c r="R402" s="471"/>
      <c r="S402" s="19"/>
      <c r="T402" s="17" t="e">
        <f>S402/J401*100</f>
        <v>#DIV/0!</v>
      </c>
      <c r="U402" s="470"/>
      <c r="V402" s="472"/>
      <c r="W402" s="16"/>
      <c r="X402" s="17" t="e">
        <f>W402/J401*100</f>
        <v>#DIV/0!</v>
      </c>
      <c r="Y402" s="470"/>
      <c r="Z402" s="471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1048">+C403+D403</f>
        <v>0</v>
      </c>
      <c r="F403" s="63"/>
      <c r="G403" s="64"/>
      <c r="H403" s="64"/>
      <c r="I403" s="65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470" t="e">
        <f t="shared" si="1036"/>
        <v>#DIV/0!</v>
      </c>
      <c r="N403" s="471"/>
      <c r="O403" s="67">
        <f>G403+F403+0</f>
        <v>0</v>
      </c>
      <c r="P403" s="68" t="e">
        <f t="shared" ref="P403" si="1049">O403/J403*100</f>
        <v>#DIV/0!</v>
      </c>
      <c r="Q403" s="470" t="e">
        <f t="shared" si="1038"/>
        <v>#DIV/0!</v>
      </c>
      <c r="R403" s="471"/>
      <c r="S403" s="70">
        <f>H403+F403+G403+0</f>
        <v>0</v>
      </c>
      <c r="T403" s="68" t="e">
        <f t="shared" ref="T403" si="1050">S403/J403*100</f>
        <v>#DIV/0!</v>
      </c>
      <c r="U403" s="470" t="e">
        <f t="shared" si="1040"/>
        <v>#DIV/0!</v>
      </c>
      <c r="V403" s="472"/>
      <c r="W403" s="67">
        <f>H403+F403+G403+I403+0</f>
        <v>0</v>
      </c>
      <c r="X403" s="68" t="e">
        <f>W403/J403*100</f>
        <v>#DIV/0!</v>
      </c>
      <c r="Y403" s="470" t="e">
        <f t="shared" si="1041"/>
        <v>#DIV/0!</v>
      </c>
      <c r="Z403" s="471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38"/>
      <c r="G404" s="36"/>
      <c r="H404" s="36"/>
      <c r="I404" s="37"/>
      <c r="J404" s="40"/>
      <c r="K404" s="16"/>
      <c r="L404" s="17" t="e">
        <f>K404/J403*100</f>
        <v>#DIV/0!</v>
      </c>
      <c r="M404" s="470"/>
      <c r="N404" s="471"/>
      <c r="O404" s="16"/>
      <c r="P404" s="17" t="e">
        <f>O404/J403*100</f>
        <v>#DIV/0!</v>
      </c>
      <c r="Q404" s="470"/>
      <c r="R404" s="471"/>
      <c r="S404" s="19"/>
      <c r="T404" s="17" t="e">
        <f>S404/J403*100</f>
        <v>#DIV/0!</v>
      </c>
      <c r="U404" s="470"/>
      <c r="V404" s="472"/>
      <c r="W404" s="16"/>
      <c r="X404" s="17" t="e">
        <f>W404/J403*100</f>
        <v>#DIV/0!</v>
      </c>
      <c r="Y404" s="470"/>
      <c r="Z404" s="471"/>
      <c r="AA404" s="74"/>
      <c r="AB404" s="74"/>
    </row>
    <row r="405" spans="1:28" s="251" customFormat="1" ht="21.75" hidden="1" customHeight="1" x14ac:dyDescent="0.2">
      <c r="A405" s="480" t="s">
        <v>45</v>
      </c>
      <c r="B405" s="54" t="s">
        <v>29</v>
      </c>
      <c r="C405" s="55">
        <f t="shared" ref="C405:K406" si="1051">SUM(C407,C413,C423,C429,C431)</f>
        <v>0</v>
      </c>
      <c r="D405" s="56">
        <f t="shared" si="1051"/>
        <v>0</v>
      </c>
      <c r="E405" s="57">
        <f t="shared" si="1051"/>
        <v>0</v>
      </c>
      <c r="F405" s="58">
        <f t="shared" si="1051"/>
        <v>0</v>
      </c>
      <c r="G405" s="56">
        <f t="shared" si="1051"/>
        <v>0</v>
      </c>
      <c r="H405" s="56">
        <f t="shared" si="1051"/>
        <v>0</v>
      </c>
      <c r="I405" s="59">
        <f t="shared" si="1051"/>
        <v>0</v>
      </c>
      <c r="J405" s="60">
        <f t="shared" si="1051"/>
        <v>0</v>
      </c>
      <c r="K405" s="55">
        <f t="shared" si="1051"/>
        <v>0</v>
      </c>
      <c r="L405" s="56" t="e">
        <f>K405/J405*100</f>
        <v>#DIV/0!</v>
      </c>
      <c r="M405" s="482" t="e">
        <f t="shared" si="1036"/>
        <v>#DIV/0!</v>
      </c>
      <c r="N405" s="476"/>
      <c r="O405" s="55">
        <f>SUM(O407,O413,O423,O429,O431)</f>
        <v>0</v>
      </c>
      <c r="P405" s="56" t="e">
        <f t="shared" ref="P405" si="1052">O405/J405*100</f>
        <v>#DIV/0!</v>
      </c>
      <c r="Q405" s="482" t="e">
        <f t="shared" si="1038"/>
        <v>#DIV/0!</v>
      </c>
      <c r="R405" s="476"/>
      <c r="S405" s="58">
        <f>SUM(S407,S413,S423,S429,S431)</f>
        <v>0</v>
      </c>
      <c r="T405" s="56" t="e">
        <f t="shared" ref="T405" si="1053">S405/J405*100</f>
        <v>#DIV/0!</v>
      </c>
      <c r="U405" s="482" t="e">
        <f t="shared" si="1040"/>
        <v>#DIV/0!</v>
      </c>
      <c r="V405" s="484"/>
      <c r="W405" s="55">
        <f>SUM(W407,W413,W423,W429,W431)</f>
        <v>0</v>
      </c>
      <c r="X405" s="56" t="e">
        <f t="shared" ref="X405" si="1054">W405/J405*100</f>
        <v>#DIV/0!</v>
      </c>
      <c r="Y405" s="482" t="e">
        <f t="shared" si="1041"/>
        <v>#DIV/0!</v>
      </c>
      <c r="Z405" s="476"/>
      <c r="AA405" s="250"/>
      <c r="AB405" s="250"/>
    </row>
    <row r="406" spans="1:28" s="251" customFormat="1" ht="21.75" hidden="1" customHeight="1" x14ac:dyDescent="0.2">
      <c r="A406" s="481"/>
      <c r="B406" s="54" t="s">
        <v>30</v>
      </c>
      <c r="C406" s="16"/>
      <c r="D406" s="17"/>
      <c r="E406" s="18"/>
      <c r="F406" s="19"/>
      <c r="G406" s="17"/>
      <c r="H406" s="17"/>
      <c r="I406" s="20"/>
      <c r="J406" s="21"/>
      <c r="K406" s="55">
        <f t="shared" si="1051"/>
        <v>0</v>
      </c>
      <c r="L406" s="56" t="e">
        <f t="shared" ref="L406" si="1055">K406/J405*100</f>
        <v>#DIV/0!</v>
      </c>
      <c r="M406" s="483"/>
      <c r="N406" s="477"/>
      <c r="O406" s="55">
        <f>SUM(O408,O414,O424,O430,O432)</f>
        <v>0</v>
      </c>
      <c r="P406" s="56" t="e">
        <f t="shared" ref="P406" si="1056">O406/J405*100</f>
        <v>#DIV/0!</v>
      </c>
      <c r="Q406" s="483"/>
      <c r="R406" s="477"/>
      <c r="S406" s="58">
        <f>SUM(S408,S414,S424,S430,S432)</f>
        <v>0</v>
      </c>
      <c r="T406" s="56" t="e">
        <f t="shared" ref="T406" si="1057">S406/J405*100</f>
        <v>#DIV/0!</v>
      </c>
      <c r="U406" s="483"/>
      <c r="V406" s="485"/>
      <c r="W406" s="55">
        <f>SUM(W408,W414,W424,W430,W432)</f>
        <v>0</v>
      </c>
      <c r="X406" s="56" t="e">
        <f t="shared" ref="X406" si="1058">W406/J405*100</f>
        <v>#DIV/0!</v>
      </c>
      <c r="Y406" s="483"/>
      <c r="Z406" s="477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27">
        <f>SUM(F409,F411)</f>
        <v>0</v>
      </c>
      <c r="G407" s="25">
        <f>SUM(G409,G411)</f>
        <v>0</v>
      </c>
      <c r="H407" s="25">
        <f t="shared" ref="H407:I407" si="1059">SUM(H409,H411)</f>
        <v>0</v>
      </c>
      <c r="I407" s="28">
        <f t="shared" si="1059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60">K407/J407*100</f>
        <v>#DIV/0!</v>
      </c>
      <c r="M407" s="478" t="e">
        <f t="shared" si="1036"/>
        <v>#DIV/0!</v>
      </c>
      <c r="N407" s="474"/>
      <c r="O407" s="30">
        <f>SUM(O409,O411)</f>
        <v>0</v>
      </c>
      <c r="P407" s="31" t="e">
        <f t="shared" ref="P407" si="1061">O407/J407*100</f>
        <v>#DIV/0!</v>
      </c>
      <c r="Q407" s="478" t="e">
        <f t="shared" si="1038"/>
        <v>#DIV/0!</v>
      </c>
      <c r="R407" s="474"/>
      <c r="S407" s="32">
        <f>SUM(S409,S411)</f>
        <v>0</v>
      </c>
      <c r="T407" s="31" t="e">
        <f t="shared" ref="T407" si="1062">S407/J407*100</f>
        <v>#DIV/0!</v>
      </c>
      <c r="U407" s="478" t="e">
        <f t="shared" si="1040"/>
        <v>#DIV/0!</v>
      </c>
      <c r="V407" s="475"/>
      <c r="W407" s="30">
        <f>SUM(W409,W411)</f>
        <v>0</v>
      </c>
      <c r="X407" s="31" t="e">
        <f t="shared" ref="X407" si="1063">W407/J407*100</f>
        <v>#DIV/0!</v>
      </c>
      <c r="Y407" s="478" t="e">
        <f t="shared" si="1041"/>
        <v>#DIV/0!</v>
      </c>
      <c r="Z407" s="474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38"/>
      <c r="G408" s="36"/>
      <c r="H408" s="36"/>
      <c r="I408" s="37"/>
      <c r="J408" s="40"/>
      <c r="K408" s="30">
        <f>SUM(K410,K412)</f>
        <v>0</v>
      </c>
      <c r="L408" s="31" t="e">
        <f>K408/J407*100</f>
        <v>#DIV/0!</v>
      </c>
      <c r="M408" s="479"/>
      <c r="N408" s="474"/>
      <c r="O408" s="30">
        <f>SUM(O410,O412)</f>
        <v>0</v>
      </c>
      <c r="P408" s="31" t="e">
        <f t="shared" ref="P408" si="1064">O408/J407*100</f>
        <v>#DIV/0!</v>
      </c>
      <c r="Q408" s="479"/>
      <c r="R408" s="474"/>
      <c r="S408" s="32">
        <f>SUM(S410,S412)</f>
        <v>0</v>
      </c>
      <c r="T408" s="31" t="e">
        <f t="shared" ref="T408" si="1065">S408/J407*100</f>
        <v>#DIV/0!</v>
      </c>
      <c r="U408" s="479"/>
      <c r="V408" s="475"/>
      <c r="W408" s="30">
        <f>SUM(W410,W412)</f>
        <v>0</v>
      </c>
      <c r="X408" s="31" t="e">
        <f t="shared" ref="X408" si="1066">W408/J407*100</f>
        <v>#DIV/0!</v>
      </c>
      <c r="Y408" s="479"/>
      <c r="Z408" s="474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67">+C409+D409</f>
        <v>0</v>
      </c>
      <c r="F409" s="63"/>
      <c r="G409" s="64"/>
      <c r="H409" s="64"/>
      <c r="I409" s="65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470" t="e">
        <f t="shared" si="1036"/>
        <v>#DIV/0!</v>
      </c>
      <c r="N409" s="471"/>
      <c r="O409" s="67">
        <f>G409+F409+0</f>
        <v>0</v>
      </c>
      <c r="P409" s="69" t="e">
        <f t="shared" ref="P409" si="1068">O409/J409*100</f>
        <v>#DIV/0!</v>
      </c>
      <c r="Q409" s="470" t="e">
        <f t="shared" si="1038"/>
        <v>#DIV/0!</v>
      </c>
      <c r="R409" s="471"/>
      <c r="S409" s="70">
        <f>H409+F409+G409+0</f>
        <v>0</v>
      </c>
      <c r="T409" s="69" t="e">
        <f t="shared" ref="T409" si="1069">S409/J409*100</f>
        <v>#DIV/0!</v>
      </c>
      <c r="U409" s="470" t="e">
        <f t="shared" si="1040"/>
        <v>#DIV/0!</v>
      </c>
      <c r="V409" s="472"/>
      <c r="W409" s="67">
        <f>H409+F409+G409+I409+0</f>
        <v>0</v>
      </c>
      <c r="X409" s="69" t="e">
        <f>W409/J409*100</f>
        <v>#DIV/0!</v>
      </c>
      <c r="Y409" s="470" t="e">
        <f t="shared" si="1041"/>
        <v>#DIV/0!</v>
      </c>
      <c r="Z409" s="471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38"/>
      <c r="G410" s="36"/>
      <c r="H410" s="36"/>
      <c r="I410" s="39"/>
      <c r="J410" s="40"/>
      <c r="K410" s="16"/>
      <c r="L410" s="17" t="e">
        <f>K410/J409*100</f>
        <v>#DIV/0!</v>
      </c>
      <c r="M410" s="470"/>
      <c r="N410" s="471"/>
      <c r="O410" s="16"/>
      <c r="P410" s="73" t="e">
        <f>O410/J409*100</f>
        <v>#DIV/0!</v>
      </c>
      <c r="Q410" s="470"/>
      <c r="R410" s="471"/>
      <c r="S410" s="19"/>
      <c r="T410" s="73" t="e">
        <f>S410/J409*100</f>
        <v>#DIV/0!</v>
      </c>
      <c r="U410" s="470"/>
      <c r="V410" s="472"/>
      <c r="W410" s="16"/>
      <c r="X410" s="73" t="e">
        <f>W410/J409*100</f>
        <v>#DIV/0!</v>
      </c>
      <c r="Y410" s="470"/>
      <c r="Z410" s="471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70">+C411+D411</f>
        <v>0</v>
      </c>
      <c r="F411" s="63"/>
      <c r="G411" s="64"/>
      <c r="H411" s="64"/>
      <c r="I411" s="65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470" t="e">
        <f t="shared" si="1036"/>
        <v>#DIV/0!</v>
      </c>
      <c r="N411" s="471"/>
      <c r="O411" s="67">
        <f>G411+F411+0</f>
        <v>0</v>
      </c>
      <c r="P411" s="69" t="e">
        <f t="shared" ref="P411" si="1071">O411/J411*100</f>
        <v>#DIV/0!</v>
      </c>
      <c r="Q411" s="470" t="e">
        <f t="shared" si="1038"/>
        <v>#DIV/0!</v>
      </c>
      <c r="R411" s="471"/>
      <c r="S411" s="70">
        <f>H411+F411+G411+0</f>
        <v>0</v>
      </c>
      <c r="T411" s="69" t="e">
        <f t="shared" ref="T411" si="1072">S411/J411*100</f>
        <v>#DIV/0!</v>
      </c>
      <c r="U411" s="470" t="e">
        <f t="shared" si="1040"/>
        <v>#DIV/0!</v>
      </c>
      <c r="V411" s="472"/>
      <c r="W411" s="67">
        <f>H411+F411+G411+I411+0</f>
        <v>0</v>
      </c>
      <c r="X411" s="69" t="e">
        <f>W411/J411*100</f>
        <v>#DIV/0!</v>
      </c>
      <c r="Y411" s="470" t="e">
        <f t="shared" si="1041"/>
        <v>#DIV/0!</v>
      </c>
      <c r="Z411" s="471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38"/>
      <c r="G412" s="36"/>
      <c r="H412" s="36"/>
      <c r="I412" s="39"/>
      <c r="J412" s="40"/>
      <c r="K412" s="16"/>
      <c r="L412" s="17" t="e">
        <f>K412/J411*100</f>
        <v>#DIV/0!</v>
      </c>
      <c r="M412" s="470"/>
      <c r="N412" s="471"/>
      <c r="O412" s="16"/>
      <c r="P412" s="73" t="e">
        <f>O412/J411*100</f>
        <v>#DIV/0!</v>
      </c>
      <c r="Q412" s="470"/>
      <c r="R412" s="471"/>
      <c r="S412" s="19"/>
      <c r="T412" s="73" t="e">
        <f>S412/J411*100</f>
        <v>#DIV/0!</v>
      </c>
      <c r="U412" s="470"/>
      <c r="V412" s="472"/>
      <c r="W412" s="16"/>
      <c r="X412" s="73" t="e">
        <f>W412/J411*100</f>
        <v>#DIV/0!</v>
      </c>
      <c r="Y412" s="470"/>
      <c r="Z412" s="471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27">
        <f>SUM(F415,F417,F419,F421)</f>
        <v>0</v>
      </c>
      <c r="G413" s="25">
        <f t="shared" ref="G413:I413" si="1073">SUM(G415,G417,G419,G421)</f>
        <v>0</v>
      </c>
      <c r="H413" s="25">
        <f t="shared" si="1073"/>
        <v>0</v>
      </c>
      <c r="I413" s="28">
        <f t="shared" si="1073"/>
        <v>0</v>
      </c>
      <c r="J413" s="29">
        <f t="shared" ref="J413" si="1074">+E413+I413+F413+G413+H413</f>
        <v>0</v>
      </c>
      <c r="K413" s="30">
        <f>SUM(K415,K417,K419,K421)</f>
        <v>0</v>
      </c>
      <c r="L413" s="31" t="e">
        <f t="shared" ref="L413" si="1075">K413/J413*100</f>
        <v>#DIV/0!</v>
      </c>
      <c r="M413" s="473" t="e">
        <f t="shared" si="1036"/>
        <v>#DIV/0!</v>
      </c>
      <c r="N413" s="474"/>
      <c r="O413" s="30">
        <f>SUM(O415,O417,O419,O421)</f>
        <v>0</v>
      </c>
      <c r="P413" s="31" t="e">
        <f t="shared" ref="P413" si="1076">O413/J413*100</f>
        <v>#DIV/0!</v>
      </c>
      <c r="Q413" s="473" t="e">
        <f t="shared" si="1038"/>
        <v>#DIV/0!</v>
      </c>
      <c r="R413" s="474"/>
      <c r="S413" s="32">
        <f>SUM(S415,S417,S419,S421)</f>
        <v>0</v>
      </c>
      <c r="T413" s="31" t="e">
        <f t="shared" ref="T413" si="1077">S413/J413*100</f>
        <v>#DIV/0!</v>
      </c>
      <c r="U413" s="473" t="e">
        <f t="shared" si="1040"/>
        <v>#DIV/0!</v>
      </c>
      <c r="V413" s="475"/>
      <c r="W413" s="30">
        <f>SUM(W415,W417,W419,W421)</f>
        <v>0</v>
      </c>
      <c r="X413" s="31" t="e">
        <f t="shared" ref="X413" si="1078">W413/J413*100</f>
        <v>#DIV/0!</v>
      </c>
      <c r="Y413" s="473" t="e">
        <f t="shared" si="1041"/>
        <v>#DIV/0!</v>
      </c>
      <c r="Z413" s="474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38"/>
      <c r="G414" s="36"/>
      <c r="H414" s="36"/>
      <c r="I414" s="37"/>
      <c r="J414" s="40"/>
      <c r="K414" s="30">
        <f>SUM(K416,K418,K420,K422)</f>
        <v>0</v>
      </c>
      <c r="L414" s="31" t="e">
        <f t="shared" ref="L414" si="1079">K414/J413*100</f>
        <v>#DIV/0!</v>
      </c>
      <c r="M414" s="473"/>
      <c r="N414" s="474"/>
      <c r="O414" s="30">
        <f>SUM(O416,O418,O420,O422)</f>
        <v>0</v>
      </c>
      <c r="P414" s="31" t="e">
        <f t="shared" ref="P414" si="1080">O414/J413*100</f>
        <v>#DIV/0!</v>
      </c>
      <c r="Q414" s="473"/>
      <c r="R414" s="474"/>
      <c r="S414" s="32">
        <f>SUM(S416,S418,S420,S422)</f>
        <v>0</v>
      </c>
      <c r="T414" s="31" t="e">
        <f t="shared" ref="T414" si="1081">S414/J413*100</f>
        <v>#DIV/0!</v>
      </c>
      <c r="U414" s="473"/>
      <c r="V414" s="475"/>
      <c r="W414" s="30">
        <f>SUM(W416,W418,W420,W422)</f>
        <v>0</v>
      </c>
      <c r="X414" s="31" t="e">
        <f t="shared" ref="X414" si="1082">W414/J413*100</f>
        <v>#DIV/0!</v>
      </c>
      <c r="Y414" s="473"/>
      <c r="Z414" s="474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83">+C415+D415</f>
        <v>0</v>
      </c>
      <c r="F415" s="63"/>
      <c r="G415" s="64"/>
      <c r="H415" s="64"/>
      <c r="I415" s="65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470" t="e">
        <f t="shared" si="1036"/>
        <v>#DIV/0!</v>
      </c>
      <c r="N415" s="471"/>
      <c r="O415" s="67">
        <f>G415+F415+0</f>
        <v>0</v>
      </c>
      <c r="P415" s="68" t="e">
        <f t="shared" ref="P415" si="1084">O415/J415*100</f>
        <v>#DIV/0!</v>
      </c>
      <c r="Q415" s="470" t="e">
        <f t="shared" si="1038"/>
        <v>#DIV/0!</v>
      </c>
      <c r="R415" s="471"/>
      <c r="S415" s="70">
        <f>H415+F415+G415+0</f>
        <v>0</v>
      </c>
      <c r="T415" s="68" t="e">
        <f t="shared" ref="T415" si="1085">S415/J415*100</f>
        <v>#DIV/0!</v>
      </c>
      <c r="U415" s="470" t="e">
        <f t="shared" si="1040"/>
        <v>#DIV/0!</v>
      </c>
      <c r="V415" s="472"/>
      <c r="W415" s="67">
        <f>H415+F415+G415+I415+0</f>
        <v>0</v>
      </c>
      <c r="X415" s="68" t="e">
        <f>W415/J415*100</f>
        <v>#DIV/0!</v>
      </c>
      <c r="Y415" s="470" t="e">
        <f t="shared" si="1041"/>
        <v>#DIV/0!</v>
      </c>
      <c r="Z415" s="471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38"/>
      <c r="G416" s="36"/>
      <c r="H416" s="36"/>
      <c r="I416" s="39"/>
      <c r="J416" s="40"/>
      <c r="K416" s="16"/>
      <c r="L416" s="17" t="e">
        <f>K416/J415*100</f>
        <v>#DIV/0!</v>
      </c>
      <c r="M416" s="470"/>
      <c r="N416" s="471"/>
      <c r="O416" s="16"/>
      <c r="P416" s="17" t="e">
        <f>O416/J415*100</f>
        <v>#DIV/0!</v>
      </c>
      <c r="Q416" s="470"/>
      <c r="R416" s="471"/>
      <c r="S416" s="19"/>
      <c r="T416" s="17" t="e">
        <f>S416/J415*100</f>
        <v>#DIV/0!</v>
      </c>
      <c r="U416" s="470"/>
      <c r="V416" s="472"/>
      <c r="W416" s="16"/>
      <c r="X416" s="17" t="e">
        <f>W416/J415*100</f>
        <v>#DIV/0!</v>
      </c>
      <c r="Y416" s="470"/>
      <c r="Z416" s="471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86">+C417+D417</f>
        <v>0</v>
      </c>
      <c r="F417" s="63"/>
      <c r="G417" s="64"/>
      <c r="H417" s="64"/>
      <c r="I417" s="65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470" t="e">
        <f t="shared" si="1036"/>
        <v>#DIV/0!</v>
      </c>
      <c r="N417" s="471"/>
      <c r="O417" s="67">
        <f>G417+F417+0</f>
        <v>0</v>
      </c>
      <c r="P417" s="68" t="e">
        <f t="shared" ref="P417" si="1087">O417/J417*100</f>
        <v>#DIV/0!</v>
      </c>
      <c r="Q417" s="470" t="e">
        <f t="shared" si="1038"/>
        <v>#DIV/0!</v>
      </c>
      <c r="R417" s="471"/>
      <c r="S417" s="70">
        <f>H417+F417+G417+0</f>
        <v>0</v>
      </c>
      <c r="T417" s="68" t="e">
        <f t="shared" ref="T417" si="1088">S417/J417*100</f>
        <v>#DIV/0!</v>
      </c>
      <c r="U417" s="470" t="e">
        <f t="shared" si="1040"/>
        <v>#DIV/0!</v>
      </c>
      <c r="V417" s="472"/>
      <c r="W417" s="67">
        <f>H417+F417+G417+I417+0</f>
        <v>0</v>
      </c>
      <c r="X417" s="68" t="e">
        <f>W417/J417*100</f>
        <v>#DIV/0!</v>
      </c>
      <c r="Y417" s="470" t="e">
        <f t="shared" si="1041"/>
        <v>#DIV/0!</v>
      </c>
      <c r="Z417" s="471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38"/>
      <c r="G418" s="36"/>
      <c r="H418" s="36"/>
      <c r="I418" s="39"/>
      <c r="J418" s="40"/>
      <c r="K418" s="16"/>
      <c r="L418" s="17" t="e">
        <f>K418/J417*100</f>
        <v>#DIV/0!</v>
      </c>
      <c r="M418" s="470"/>
      <c r="N418" s="471"/>
      <c r="O418" s="16"/>
      <c r="P418" s="17" t="e">
        <f>O418/J417*100</f>
        <v>#DIV/0!</v>
      </c>
      <c r="Q418" s="470"/>
      <c r="R418" s="471"/>
      <c r="S418" s="19"/>
      <c r="T418" s="17" t="e">
        <f>S418/J417*100</f>
        <v>#DIV/0!</v>
      </c>
      <c r="U418" s="470"/>
      <c r="V418" s="472"/>
      <c r="W418" s="16"/>
      <c r="X418" s="17" t="e">
        <f>W418/J417*100</f>
        <v>#DIV/0!</v>
      </c>
      <c r="Y418" s="470"/>
      <c r="Z418" s="471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89">+C419+D419</f>
        <v>0</v>
      </c>
      <c r="F419" s="63"/>
      <c r="G419" s="64"/>
      <c r="H419" s="64"/>
      <c r="I419" s="65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470" t="e">
        <f t="shared" si="1036"/>
        <v>#DIV/0!</v>
      </c>
      <c r="N419" s="471"/>
      <c r="O419" s="67">
        <f>G419+F419+0</f>
        <v>0</v>
      </c>
      <c r="P419" s="68" t="e">
        <f t="shared" ref="P419" si="1090">O419/J419*100</f>
        <v>#DIV/0!</v>
      </c>
      <c r="Q419" s="470" t="e">
        <f t="shared" si="1038"/>
        <v>#DIV/0!</v>
      </c>
      <c r="R419" s="471"/>
      <c r="S419" s="70">
        <f>H419+F419+G419+0</f>
        <v>0</v>
      </c>
      <c r="T419" s="68" t="e">
        <f t="shared" ref="T419" si="1091">S419/J419*100</f>
        <v>#DIV/0!</v>
      </c>
      <c r="U419" s="470" t="e">
        <f t="shared" si="1040"/>
        <v>#DIV/0!</v>
      </c>
      <c r="V419" s="472"/>
      <c r="W419" s="67">
        <f>H419+F419+G419+I419+0</f>
        <v>0</v>
      </c>
      <c r="X419" s="68" t="e">
        <f>W419/J419*100</f>
        <v>#DIV/0!</v>
      </c>
      <c r="Y419" s="470" t="e">
        <f t="shared" si="1041"/>
        <v>#DIV/0!</v>
      </c>
      <c r="Z419" s="471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38"/>
      <c r="G420" s="36"/>
      <c r="H420" s="36"/>
      <c r="I420" s="39"/>
      <c r="J420" s="40"/>
      <c r="K420" s="16"/>
      <c r="L420" s="17" t="e">
        <f>K420/J419*100</f>
        <v>#DIV/0!</v>
      </c>
      <c r="M420" s="470"/>
      <c r="N420" s="471"/>
      <c r="O420" s="16"/>
      <c r="P420" s="17" t="e">
        <f>O420/J419*100</f>
        <v>#DIV/0!</v>
      </c>
      <c r="Q420" s="470"/>
      <c r="R420" s="471"/>
      <c r="S420" s="19"/>
      <c r="T420" s="17" t="e">
        <f>S420/J419*100</f>
        <v>#DIV/0!</v>
      </c>
      <c r="U420" s="470"/>
      <c r="V420" s="472"/>
      <c r="W420" s="16"/>
      <c r="X420" s="17" t="e">
        <f>W420/J419*100</f>
        <v>#DIV/0!</v>
      </c>
      <c r="Y420" s="470"/>
      <c r="Z420" s="471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92">+C421+D421</f>
        <v>0</v>
      </c>
      <c r="F421" s="63"/>
      <c r="G421" s="64"/>
      <c r="H421" s="64"/>
      <c r="I421" s="65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470" t="e">
        <f t="shared" si="1036"/>
        <v>#DIV/0!</v>
      </c>
      <c r="N421" s="471"/>
      <c r="O421" s="67">
        <f>G421+F421+0</f>
        <v>0</v>
      </c>
      <c r="P421" s="68" t="e">
        <f t="shared" ref="P421" si="1093">O421/J421*100</f>
        <v>#DIV/0!</v>
      </c>
      <c r="Q421" s="470" t="e">
        <f t="shared" si="1038"/>
        <v>#DIV/0!</v>
      </c>
      <c r="R421" s="471"/>
      <c r="S421" s="70">
        <f>H421+F421+G421+0</f>
        <v>0</v>
      </c>
      <c r="T421" s="68" t="e">
        <f t="shared" ref="T421" si="1094">S421/J421*100</f>
        <v>#DIV/0!</v>
      </c>
      <c r="U421" s="470" t="e">
        <f t="shared" si="1040"/>
        <v>#DIV/0!</v>
      </c>
      <c r="V421" s="472"/>
      <c r="W421" s="67">
        <f>H421+F421+G421+I421+0</f>
        <v>0</v>
      </c>
      <c r="X421" s="68" t="e">
        <f>W421/J421*100</f>
        <v>#DIV/0!</v>
      </c>
      <c r="Y421" s="470" t="e">
        <f t="shared" si="1041"/>
        <v>#DIV/0!</v>
      </c>
      <c r="Z421" s="471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38"/>
      <c r="G422" s="36"/>
      <c r="H422" s="36"/>
      <c r="I422" s="39"/>
      <c r="J422" s="40"/>
      <c r="K422" s="16"/>
      <c r="L422" s="17" t="e">
        <f>K422/J421*100</f>
        <v>#DIV/0!</v>
      </c>
      <c r="M422" s="470"/>
      <c r="N422" s="471"/>
      <c r="O422" s="16"/>
      <c r="P422" s="17" t="e">
        <f>O422/J421*100</f>
        <v>#DIV/0!</v>
      </c>
      <c r="Q422" s="470"/>
      <c r="R422" s="471"/>
      <c r="S422" s="19"/>
      <c r="T422" s="17" t="e">
        <f>S422/J421*100</f>
        <v>#DIV/0!</v>
      </c>
      <c r="U422" s="470"/>
      <c r="V422" s="472"/>
      <c r="W422" s="16"/>
      <c r="X422" s="17" t="e">
        <f>W422/J421*100</f>
        <v>#DIV/0!</v>
      </c>
      <c r="Y422" s="470"/>
      <c r="Z422" s="471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27">
        <f>SUM(F425,F427)</f>
        <v>0</v>
      </c>
      <c r="G423" s="25">
        <f t="shared" ref="G423:I423" si="1095">SUM(G425,G427)</f>
        <v>0</v>
      </c>
      <c r="H423" s="25">
        <f t="shared" si="1095"/>
        <v>0</v>
      </c>
      <c r="I423" s="28">
        <f t="shared" si="1095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96">K423/J423*100</f>
        <v>#DIV/0!</v>
      </c>
      <c r="M423" s="473" t="e">
        <f t="shared" si="1036"/>
        <v>#DIV/0!</v>
      </c>
      <c r="N423" s="474"/>
      <c r="O423" s="30">
        <f>SUM(O425,O427)</f>
        <v>0</v>
      </c>
      <c r="P423" s="31" t="e">
        <f t="shared" ref="P423" si="1097">O423/J423*100</f>
        <v>#DIV/0!</v>
      </c>
      <c r="Q423" s="473" t="e">
        <f t="shared" si="1038"/>
        <v>#DIV/0!</v>
      </c>
      <c r="R423" s="474"/>
      <c r="S423" s="32">
        <f>SUM(S425,S427)</f>
        <v>0</v>
      </c>
      <c r="T423" s="31" t="e">
        <f t="shared" ref="T423" si="1098">S423/J423*100</f>
        <v>#DIV/0!</v>
      </c>
      <c r="U423" s="473" t="e">
        <f t="shared" si="1040"/>
        <v>#DIV/0!</v>
      </c>
      <c r="V423" s="475"/>
      <c r="W423" s="30">
        <f>SUM(W425,W427)</f>
        <v>0</v>
      </c>
      <c r="X423" s="31" t="e">
        <f t="shared" ref="X423" si="1099">W423/J423*100</f>
        <v>#DIV/0!</v>
      </c>
      <c r="Y423" s="473" t="e">
        <f t="shared" si="1041"/>
        <v>#DIV/0!</v>
      </c>
      <c r="Z423" s="474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38"/>
      <c r="G424" s="36"/>
      <c r="H424" s="36"/>
      <c r="I424" s="37"/>
      <c r="J424" s="40"/>
      <c r="K424" s="30">
        <f>SUM(K426,K428)</f>
        <v>0</v>
      </c>
      <c r="L424" s="31" t="e">
        <f t="shared" ref="L424" si="1100">K424/J423*100</f>
        <v>#DIV/0!</v>
      </c>
      <c r="M424" s="473"/>
      <c r="N424" s="474"/>
      <c r="O424" s="30">
        <f>SUM(O426,O428)</f>
        <v>0</v>
      </c>
      <c r="P424" s="31" t="e">
        <f t="shared" ref="P424" si="1101">O424/J423*100</f>
        <v>#DIV/0!</v>
      </c>
      <c r="Q424" s="473"/>
      <c r="R424" s="474"/>
      <c r="S424" s="32">
        <f>SUM(S426,S428)</f>
        <v>0</v>
      </c>
      <c r="T424" s="31" t="e">
        <f t="shared" ref="T424" si="1102">S424/J423*100</f>
        <v>#DIV/0!</v>
      </c>
      <c r="U424" s="473"/>
      <c r="V424" s="475"/>
      <c r="W424" s="30">
        <f>SUM(W426,W428)</f>
        <v>0</v>
      </c>
      <c r="X424" s="31" t="e">
        <f t="shared" ref="X424" si="1103">W424/J423*100</f>
        <v>#DIV/0!</v>
      </c>
      <c r="Y424" s="473"/>
      <c r="Z424" s="474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104">+C425+D425</f>
        <v>0</v>
      </c>
      <c r="F425" s="63"/>
      <c r="G425" s="64"/>
      <c r="H425" s="64"/>
      <c r="I425" s="65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470" t="e">
        <f t="shared" si="1036"/>
        <v>#DIV/0!</v>
      </c>
      <c r="N425" s="471"/>
      <c r="O425" s="67">
        <f>G425+F425+0</f>
        <v>0</v>
      </c>
      <c r="P425" s="68" t="e">
        <f t="shared" ref="P425" si="1105">O425/J425*100</f>
        <v>#DIV/0!</v>
      </c>
      <c r="Q425" s="470" t="e">
        <f t="shared" si="1038"/>
        <v>#DIV/0!</v>
      </c>
      <c r="R425" s="471"/>
      <c r="S425" s="70">
        <f>H425+F425+G425+0</f>
        <v>0</v>
      </c>
      <c r="T425" s="68" t="e">
        <f t="shared" ref="T425" si="1106">S425/J425*100</f>
        <v>#DIV/0!</v>
      </c>
      <c r="U425" s="470" t="e">
        <f t="shared" si="1040"/>
        <v>#DIV/0!</v>
      </c>
      <c r="V425" s="472"/>
      <c r="W425" s="67">
        <f>H425+F425+G425+I425+0</f>
        <v>0</v>
      </c>
      <c r="X425" s="68" t="e">
        <f>W425/J425*100</f>
        <v>#DIV/0!</v>
      </c>
      <c r="Y425" s="470" t="e">
        <f t="shared" si="1041"/>
        <v>#DIV/0!</v>
      </c>
      <c r="Z425" s="471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38"/>
      <c r="G426" s="36"/>
      <c r="H426" s="36"/>
      <c r="I426" s="39"/>
      <c r="J426" s="40"/>
      <c r="K426" s="16"/>
      <c r="L426" s="17" t="e">
        <f>K426/J425*100</f>
        <v>#DIV/0!</v>
      </c>
      <c r="M426" s="470"/>
      <c r="N426" s="471"/>
      <c r="O426" s="16"/>
      <c r="P426" s="17" t="e">
        <f>O426/J425*100</f>
        <v>#DIV/0!</v>
      </c>
      <c r="Q426" s="470"/>
      <c r="R426" s="471"/>
      <c r="S426" s="19"/>
      <c r="T426" s="17" t="e">
        <f>S426/J425*100</f>
        <v>#DIV/0!</v>
      </c>
      <c r="U426" s="470"/>
      <c r="V426" s="472"/>
      <c r="W426" s="16"/>
      <c r="X426" s="17" t="e">
        <f>W426/J425*100</f>
        <v>#DIV/0!</v>
      </c>
      <c r="Y426" s="470"/>
      <c r="Z426" s="471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107">+C427+D427</f>
        <v>0</v>
      </c>
      <c r="F427" s="63"/>
      <c r="G427" s="64"/>
      <c r="H427" s="64"/>
      <c r="I427" s="65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470" t="e">
        <f t="shared" si="1036"/>
        <v>#DIV/0!</v>
      </c>
      <c r="N427" s="471"/>
      <c r="O427" s="67">
        <f>G427+F427+0</f>
        <v>0</v>
      </c>
      <c r="P427" s="68" t="e">
        <f t="shared" ref="P427" si="1108">O427/J427*100</f>
        <v>#DIV/0!</v>
      </c>
      <c r="Q427" s="470" t="e">
        <f t="shared" si="1038"/>
        <v>#DIV/0!</v>
      </c>
      <c r="R427" s="471"/>
      <c r="S427" s="70">
        <f>H427+F427+G427+0</f>
        <v>0</v>
      </c>
      <c r="T427" s="68" t="e">
        <f t="shared" ref="T427" si="1109">S427/J427*100</f>
        <v>#DIV/0!</v>
      </c>
      <c r="U427" s="470" t="e">
        <f t="shared" si="1040"/>
        <v>#DIV/0!</v>
      </c>
      <c r="V427" s="472"/>
      <c r="W427" s="67">
        <f>H427+F427+G427+I427+0</f>
        <v>0</v>
      </c>
      <c r="X427" s="68" t="e">
        <f>W427/J427*100</f>
        <v>#DIV/0!</v>
      </c>
      <c r="Y427" s="470" t="e">
        <f t="shared" si="1041"/>
        <v>#DIV/0!</v>
      </c>
      <c r="Z427" s="471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38"/>
      <c r="G428" s="36"/>
      <c r="H428" s="36"/>
      <c r="I428" s="39"/>
      <c r="J428" s="40"/>
      <c r="K428" s="16"/>
      <c r="L428" s="17" t="e">
        <f>K428/J427*100</f>
        <v>#DIV/0!</v>
      </c>
      <c r="M428" s="470"/>
      <c r="N428" s="471"/>
      <c r="O428" s="16"/>
      <c r="P428" s="17" t="e">
        <f>O428/J427*100</f>
        <v>#DIV/0!</v>
      </c>
      <c r="Q428" s="470"/>
      <c r="R428" s="471"/>
      <c r="S428" s="19"/>
      <c r="T428" s="17" t="e">
        <f>S428/J427*100</f>
        <v>#DIV/0!</v>
      </c>
      <c r="U428" s="470"/>
      <c r="V428" s="472"/>
      <c r="W428" s="16"/>
      <c r="X428" s="17" t="e">
        <f>W428/J427*100</f>
        <v>#DIV/0!</v>
      </c>
      <c r="Y428" s="470"/>
      <c r="Z428" s="471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110">+C429+D429</f>
        <v>0</v>
      </c>
      <c r="F429" s="63"/>
      <c r="G429" s="64"/>
      <c r="H429" s="64"/>
      <c r="I429" s="65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470" t="e">
        <f t="shared" si="1036"/>
        <v>#DIV/0!</v>
      </c>
      <c r="N429" s="471"/>
      <c r="O429" s="67">
        <f>G429+F429+0</f>
        <v>0</v>
      </c>
      <c r="P429" s="68" t="e">
        <f t="shared" ref="P429" si="1111">O429/J429*100</f>
        <v>#DIV/0!</v>
      </c>
      <c r="Q429" s="470" t="e">
        <f t="shared" si="1038"/>
        <v>#DIV/0!</v>
      </c>
      <c r="R429" s="471"/>
      <c r="S429" s="70">
        <f>H429+F429+G429+0</f>
        <v>0</v>
      </c>
      <c r="T429" s="68" t="e">
        <f t="shared" ref="T429" si="1112">S429/J429*100</f>
        <v>#DIV/0!</v>
      </c>
      <c r="U429" s="470" t="e">
        <f t="shared" si="1040"/>
        <v>#DIV/0!</v>
      </c>
      <c r="V429" s="472"/>
      <c r="W429" s="67">
        <f>H429+F429+G429+I429+0</f>
        <v>0</v>
      </c>
      <c r="X429" s="68" t="e">
        <f>W429/J429*100</f>
        <v>#DIV/0!</v>
      </c>
      <c r="Y429" s="470" t="e">
        <f t="shared" si="1041"/>
        <v>#DIV/0!</v>
      </c>
      <c r="Z429" s="471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38"/>
      <c r="G430" s="36"/>
      <c r="H430" s="36"/>
      <c r="I430" s="37"/>
      <c r="J430" s="40"/>
      <c r="K430" s="16"/>
      <c r="L430" s="17" t="e">
        <f>K430/J429*100</f>
        <v>#DIV/0!</v>
      </c>
      <c r="M430" s="470"/>
      <c r="N430" s="471"/>
      <c r="O430" s="16"/>
      <c r="P430" s="17" t="e">
        <f>O430/J429*100</f>
        <v>#DIV/0!</v>
      </c>
      <c r="Q430" s="470"/>
      <c r="R430" s="471"/>
      <c r="S430" s="19"/>
      <c r="T430" s="17" t="e">
        <f>S430/J429*100</f>
        <v>#DIV/0!</v>
      </c>
      <c r="U430" s="470"/>
      <c r="V430" s="472"/>
      <c r="W430" s="16"/>
      <c r="X430" s="17" t="e">
        <f>W430/J429*100</f>
        <v>#DIV/0!</v>
      </c>
      <c r="Y430" s="470"/>
      <c r="Z430" s="471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113">+C431+D431</f>
        <v>0</v>
      </c>
      <c r="F431" s="63"/>
      <c r="G431" s="64"/>
      <c r="H431" s="64"/>
      <c r="I431" s="65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470" t="e">
        <f t="shared" si="1036"/>
        <v>#DIV/0!</v>
      </c>
      <c r="N431" s="471"/>
      <c r="O431" s="67">
        <f>G431+F431+0</f>
        <v>0</v>
      </c>
      <c r="P431" s="68" t="e">
        <f t="shared" ref="P431" si="1114">O431/J431*100</f>
        <v>#DIV/0!</v>
      </c>
      <c r="Q431" s="470" t="e">
        <f t="shared" si="1038"/>
        <v>#DIV/0!</v>
      </c>
      <c r="R431" s="471"/>
      <c r="S431" s="70">
        <f>H431+F431+G431+0</f>
        <v>0</v>
      </c>
      <c r="T431" s="68" t="e">
        <f t="shared" ref="T431" si="1115">S431/J431*100</f>
        <v>#DIV/0!</v>
      </c>
      <c r="U431" s="470" t="e">
        <f t="shared" si="1040"/>
        <v>#DIV/0!</v>
      </c>
      <c r="V431" s="472"/>
      <c r="W431" s="67">
        <f>H431+F431+G431+I431+0</f>
        <v>0</v>
      </c>
      <c r="X431" s="68" t="e">
        <f>W431/J431*100</f>
        <v>#DIV/0!</v>
      </c>
      <c r="Y431" s="470" t="e">
        <f t="shared" si="1041"/>
        <v>#DIV/0!</v>
      </c>
      <c r="Z431" s="471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38"/>
      <c r="G432" s="36"/>
      <c r="H432" s="36"/>
      <c r="I432" s="37"/>
      <c r="J432" s="40"/>
      <c r="K432" s="16"/>
      <c r="L432" s="17" t="e">
        <f>K432/J431*100</f>
        <v>#DIV/0!</v>
      </c>
      <c r="M432" s="470"/>
      <c r="N432" s="471"/>
      <c r="O432" s="16"/>
      <c r="P432" s="17" t="e">
        <f>O432/J431*100</f>
        <v>#DIV/0!</v>
      </c>
      <c r="Q432" s="470"/>
      <c r="R432" s="471"/>
      <c r="S432" s="19"/>
      <c r="T432" s="17" t="e">
        <f>S432/J431*100</f>
        <v>#DIV/0!</v>
      </c>
      <c r="U432" s="470"/>
      <c r="V432" s="472"/>
      <c r="W432" s="16"/>
      <c r="X432" s="17" t="e">
        <f>W432/J431*100</f>
        <v>#DIV/0!</v>
      </c>
      <c r="Y432" s="470"/>
      <c r="Z432" s="471"/>
      <c r="AA432" s="74"/>
      <c r="AB432" s="74"/>
    </row>
    <row r="433" spans="1:28" s="251" customFormat="1" ht="21.75" hidden="1" customHeight="1" x14ac:dyDescent="0.2">
      <c r="A433" s="480" t="s">
        <v>45</v>
      </c>
      <c r="B433" s="54" t="s">
        <v>29</v>
      </c>
      <c r="C433" s="55">
        <f t="shared" ref="C433:K434" si="1116">SUM(C435,C441,C451,C457,C459)</f>
        <v>0</v>
      </c>
      <c r="D433" s="56">
        <f t="shared" si="1116"/>
        <v>0</v>
      </c>
      <c r="E433" s="57">
        <f t="shared" si="1116"/>
        <v>0</v>
      </c>
      <c r="F433" s="58">
        <f t="shared" si="1116"/>
        <v>0</v>
      </c>
      <c r="G433" s="56">
        <f t="shared" si="1116"/>
        <v>0</v>
      </c>
      <c r="H433" s="56">
        <f t="shared" si="1116"/>
        <v>0</v>
      </c>
      <c r="I433" s="59">
        <f t="shared" si="1116"/>
        <v>0</v>
      </c>
      <c r="J433" s="60">
        <f t="shared" si="1116"/>
        <v>0</v>
      </c>
      <c r="K433" s="55">
        <f t="shared" si="1116"/>
        <v>0</v>
      </c>
      <c r="L433" s="56" t="e">
        <f>K433/J433*100</f>
        <v>#DIV/0!</v>
      </c>
      <c r="M433" s="482" t="e">
        <f t="shared" si="1036"/>
        <v>#DIV/0!</v>
      </c>
      <c r="N433" s="476"/>
      <c r="O433" s="55">
        <f>SUM(O435,O441,O451,O457,O459)</f>
        <v>0</v>
      </c>
      <c r="P433" s="56" t="e">
        <f t="shared" ref="P433" si="1117">O433/J433*100</f>
        <v>#DIV/0!</v>
      </c>
      <c r="Q433" s="482" t="e">
        <f t="shared" si="1038"/>
        <v>#DIV/0!</v>
      </c>
      <c r="R433" s="476"/>
      <c r="S433" s="58">
        <f>SUM(S435,S441,S451,S457,S459)</f>
        <v>0</v>
      </c>
      <c r="T433" s="56" t="e">
        <f t="shared" ref="T433" si="1118">S433/J433*100</f>
        <v>#DIV/0!</v>
      </c>
      <c r="U433" s="482" t="e">
        <f t="shared" si="1040"/>
        <v>#DIV/0!</v>
      </c>
      <c r="V433" s="484"/>
      <c r="W433" s="55">
        <f>SUM(W435,W441,W451,W457,W459)</f>
        <v>0</v>
      </c>
      <c r="X433" s="56" t="e">
        <f t="shared" ref="X433" si="1119">W433/J433*100</f>
        <v>#DIV/0!</v>
      </c>
      <c r="Y433" s="482" t="e">
        <f t="shared" si="1041"/>
        <v>#DIV/0!</v>
      </c>
      <c r="Z433" s="476"/>
      <c r="AA433" s="250"/>
      <c r="AB433" s="250"/>
    </row>
    <row r="434" spans="1:28" s="251" customFormat="1" ht="21.75" hidden="1" customHeight="1" x14ac:dyDescent="0.2">
      <c r="A434" s="481"/>
      <c r="B434" s="54" t="s">
        <v>30</v>
      </c>
      <c r="C434" s="16"/>
      <c r="D434" s="17"/>
      <c r="E434" s="18"/>
      <c r="F434" s="19"/>
      <c r="G434" s="17"/>
      <c r="H434" s="17"/>
      <c r="I434" s="20"/>
      <c r="J434" s="21"/>
      <c r="K434" s="55">
        <f t="shared" si="1116"/>
        <v>0</v>
      </c>
      <c r="L434" s="56" t="e">
        <f t="shared" ref="L434" si="1120">K434/J433*100</f>
        <v>#DIV/0!</v>
      </c>
      <c r="M434" s="483"/>
      <c r="N434" s="477"/>
      <c r="O434" s="55">
        <f>SUM(O436,O442,O452,O458,O460)</f>
        <v>0</v>
      </c>
      <c r="P434" s="56" t="e">
        <f t="shared" ref="P434" si="1121">O434/J433*100</f>
        <v>#DIV/0!</v>
      </c>
      <c r="Q434" s="483"/>
      <c r="R434" s="477"/>
      <c r="S434" s="58">
        <f>SUM(S436,S442,S452,S458,S460)</f>
        <v>0</v>
      </c>
      <c r="T434" s="56" t="e">
        <f t="shared" ref="T434" si="1122">S434/J433*100</f>
        <v>#DIV/0!</v>
      </c>
      <c r="U434" s="483"/>
      <c r="V434" s="485"/>
      <c r="W434" s="55">
        <f>SUM(W436,W442,W452,W458,W460)</f>
        <v>0</v>
      </c>
      <c r="X434" s="56" t="e">
        <f t="shared" ref="X434" si="1123">W434/J433*100</f>
        <v>#DIV/0!</v>
      </c>
      <c r="Y434" s="483"/>
      <c r="Z434" s="477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27">
        <f>SUM(F437,F439)</f>
        <v>0</v>
      </c>
      <c r="G435" s="25">
        <f>SUM(G437,G439)</f>
        <v>0</v>
      </c>
      <c r="H435" s="25">
        <f t="shared" ref="H435:I435" si="1124">SUM(H437,H439)</f>
        <v>0</v>
      </c>
      <c r="I435" s="28">
        <f t="shared" si="1124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125">K435/J435*100</f>
        <v>#DIV/0!</v>
      </c>
      <c r="M435" s="478" t="e">
        <f t="shared" si="1036"/>
        <v>#DIV/0!</v>
      </c>
      <c r="N435" s="474"/>
      <c r="O435" s="30">
        <f>SUM(O437,O439)</f>
        <v>0</v>
      </c>
      <c r="P435" s="31" t="e">
        <f t="shared" ref="P435" si="1126">O435/J435*100</f>
        <v>#DIV/0!</v>
      </c>
      <c r="Q435" s="478" t="e">
        <f t="shared" si="1038"/>
        <v>#DIV/0!</v>
      </c>
      <c r="R435" s="474"/>
      <c r="S435" s="32">
        <f>SUM(S437,S439)</f>
        <v>0</v>
      </c>
      <c r="T435" s="31" t="e">
        <f t="shared" ref="T435" si="1127">S435/J435*100</f>
        <v>#DIV/0!</v>
      </c>
      <c r="U435" s="478" t="e">
        <f t="shared" si="1040"/>
        <v>#DIV/0!</v>
      </c>
      <c r="V435" s="475"/>
      <c r="W435" s="30">
        <f>SUM(W437,W439)</f>
        <v>0</v>
      </c>
      <c r="X435" s="31" t="e">
        <f t="shared" ref="X435" si="1128">W435/J435*100</f>
        <v>#DIV/0!</v>
      </c>
      <c r="Y435" s="478" t="e">
        <f t="shared" si="1041"/>
        <v>#DIV/0!</v>
      </c>
      <c r="Z435" s="474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38"/>
      <c r="G436" s="36"/>
      <c r="H436" s="36"/>
      <c r="I436" s="37"/>
      <c r="J436" s="40"/>
      <c r="K436" s="30">
        <f>SUM(K438,K440)</f>
        <v>0</v>
      </c>
      <c r="L436" s="31" t="e">
        <f>K436/J435*100</f>
        <v>#DIV/0!</v>
      </c>
      <c r="M436" s="479"/>
      <c r="N436" s="474"/>
      <c r="O436" s="30">
        <f>SUM(O438,O440)</f>
        <v>0</v>
      </c>
      <c r="P436" s="31" t="e">
        <f t="shared" ref="P436" si="1129">O436/J435*100</f>
        <v>#DIV/0!</v>
      </c>
      <c r="Q436" s="479"/>
      <c r="R436" s="474"/>
      <c r="S436" s="32">
        <f>SUM(S438,S440)</f>
        <v>0</v>
      </c>
      <c r="T436" s="31" t="e">
        <f t="shared" ref="T436" si="1130">S436/J435*100</f>
        <v>#DIV/0!</v>
      </c>
      <c r="U436" s="479"/>
      <c r="V436" s="475"/>
      <c r="W436" s="30">
        <f>SUM(W438,W440)</f>
        <v>0</v>
      </c>
      <c r="X436" s="31" t="e">
        <f t="shared" ref="X436" si="1131">W436/J435*100</f>
        <v>#DIV/0!</v>
      </c>
      <c r="Y436" s="479"/>
      <c r="Z436" s="474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132">+C437+D437</f>
        <v>0</v>
      </c>
      <c r="F437" s="63"/>
      <c r="G437" s="64"/>
      <c r="H437" s="64"/>
      <c r="I437" s="65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470" t="e">
        <f t="shared" si="1036"/>
        <v>#DIV/0!</v>
      </c>
      <c r="N437" s="471"/>
      <c r="O437" s="67">
        <f>G437+F437+0</f>
        <v>0</v>
      </c>
      <c r="P437" s="69" t="e">
        <f t="shared" ref="P437" si="1133">O437/J437*100</f>
        <v>#DIV/0!</v>
      </c>
      <c r="Q437" s="470" t="e">
        <f t="shared" si="1038"/>
        <v>#DIV/0!</v>
      </c>
      <c r="R437" s="471"/>
      <c r="S437" s="70">
        <f>H437+F437+G437+0</f>
        <v>0</v>
      </c>
      <c r="T437" s="69" t="e">
        <f t="shared" ref="T437" si="1134">S437/J437*100</f>
        <v>#DIV/0!</v>
      </c>
      <c r="U437" s="470" t="e">
        <f t="shared" si="1040"/>
        <v>#DIV/0!</v>
      </c>
      <c r="V437" s="472"/>
      <c r="W437" s="67">
        <f>H437+F437+G437+I437+0</f>
        <v>0</v>
      </c>
      <c r="X437" s="69" t="e">
        <f>W437/J437*100</f>
        <v>#DIV/0!</v>
      </c>
      <c r="Y437" s="470" t="e">
        <f t="shared" si="1041"/>
        <v>#DIV/0!</v>
      </c>
      <c r="Z437" s="471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38"/>
      <c r="G438" s="36"/>
      <c r="H438" s="36"/>
      <c r="I438" s="39"/>
      <c r="J438" s="40"/>
      <c r="K438" s="16"/>
      <c r="L438" s="17" t="e">
        <f>K438/J437*100</f>
        <v>#DIV/0!</v>
      </c>
      <c r="M438" s="470"/>
      <c r="N438" s="471"/>
      <c r="O438" s="16"/>
      <c r="P438" s="73" t="e">
        <f>O438/J437*100</f>
        <v>#DIV/0!</v>
      </c>
      <c r="Q438" s="470"/>
      <c r="R438" s="471"/>
      <c r="S438" s="19"/>
      <c r="T438" s="73" t="e">
        <f>S438/J437*100</f>
        <v>#DIV/0!</v>
      </c>
      <c r="U438" s="470"/>
      <c r="V438" s="472"/>
      <c r="W438" s="16"/>
      <c r="X438" s="73" t="e">
        <f>W438/J437*100</f>
        <v>#DIV/0!</v>
      </c>
      <c r="Y438" s="470"/>
      <c r="Z438" s="471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135">+C439+D439</f>
        <v>0</v>
      </c>
      <c r="F439" s="63"/>
      <c r="G439" s="64"/>
      <c r="H439" s="64"/>
      <c r="I439" s="65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470" t="e">
        <f t="shared" si="1036"/>
        <v>#DIV/0!</v>
      </c>
      <c r="N439" s="471"/>
      <c r="O439" s="67">
        <f>G439+F439+0</f>
        <v>0</v>
      </c>
      <c r="P439" s="69" t="e">
        <f t="shared" ref="P439" si="1136">O439/J439*100</f>
        <v>#DIV/0!</v>
      </c>
      <c r="Q439" s="470" t="e">
        <f t="shared" si="1038"/>
        <v>#DIV/0!</v>
      </c>
      <c r="R439" s="471"/>
      <c r="S439" s="70">
        <f>H439+F439+G439+0</f>
        <v>0</v>
      </c>
      <c r="T439" s="69" t="e">
        <f t="shared" ref="T439" si="1137">S439/J439*100</f>
        <v>#DIV/0!</v>
      </c>
      <c r="U439" s="470" t="e">
        <f t="shared" si="1040"/>
        <v>#DIV/0!</v>
      </c>
      <c r="V439" s="472"/>
      <c r="W439" s="67">
        <f>H439+F439+G439+I439+0</f>
        <v>0</v>
      </c>
      <c r="X439" s="69" t="e">
        <f>W439/J439*100</f>
        <v>#DIV/0!</v>
      </c>
      <c r="Y439" s="470" t="e">
        <f t="shared" si="1041"/>
        <v>#DIV/0!</v>
      </c>
      <c r="Z439" s="471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38"/>
      <c r="G440" s="36"/>
      <c r="H440" s="36"/>
      <c r="I440" s="39"/>
      <c r="J440" s="40"/>
      <c r="K440" s="16"/>
      <c r="L440" s="17" t="e">
        <f>K440/J439*100</f>
        <v>#DIV/0!</v>
      </c>
      <c r="M440" s="470"/>
      <c r="N440" s="471"/>
      <c r="O440" s="16"/>
      <c r="P440" s="73" t="e">
        <f>O440/J439*100</f>
        <v>#DIV/0!</v>
      </c>
      <c r="Q440" s="470"/>
      <c r="R440" s="471"/>
      <c r="S440" s="19"/>
      <c r="T440" s="73" t="e">
        <f>S440/J439*100</f>
        <v>#DIV/0!</v>
      </c>
      <c r="U440" s="470"/>
      <c r="V440" s="472"/>
      <c r="W440" s="16"/>
      <c r="X440" s="73" t="e">
        <f>W440/J439*100</f>
        <v>#DIV/0!</v>
      </c>
      <c r="Y440" s="470"/>
      <c r="Z440" s="471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27">
        <f>SUM(F443,F445,F447,F449)</f>
        <v>0</v>
      </c>
      <c r="G441" s="25">
        <f t="shared" ref="G441:I441" si="1138">SUM(G443,G445,G447,G449)</f>
        <v>0</v>
      </c>
      <c r="H441" s="25">
        <f t="shared" si="1138"/>
        <v>0</v>
      </c>
      <c r="I441" s="28">
        <f t="shared" si="1138"/>
        <v>0</v>
      </c>
      <c r="J441" s="29">
        <f t="shared" ref="J441" si="1139">+E441+I441+F441+G441+H441</f>
        <v>0</v>
      </c>
      <c r="K441" s="30">
        <f>SUM(K443,K445,K447,K449)</f>
        <v>0</v>
      </c>
      <c r="L441" s="31" t="e">
        <f t="shared" ref="L441" si="1140">K441/J441*100</f>
        <v>#DIV/0!</v>
      </c>
      <c r="M441" s="473" t="e">
        <f t="shared" si="1036"/>
        <v>#DIV/0!</v>
      </c>
      <c r="N441" s="474"/>
      <c r="O441" s="30">
        <f>SUM(O443,O445,O447,O449)</f>
        <v>0</v>
      </c>
      <c r="P441" s="31" t="e">
        <f t="shared" ref="P441" si="1141">O441/J441*100</f>
        <v>#DIV/0!</v>
      </c>
      <c r="Q441" s="473" t="e">
        <f t="shared" si="1038"/>
        <v>#DIV/0!</v>
      </c>
      <c r="R441" s="474"/>
      <c r="S441" s="32">
        <f>SUM(S443,S445,S447,S449)</f>
        <v>0</v>
      </c>
      <c r="T441" s="31" t="e">
        <f t="shared" ref="T441" si="1142">S441/J441*100</f>
        <v>#DIV/0!</v>
      </c>
      <c r="U441" s="473" t="e">
        <f t="shared" si="1040"/>
        <v>#DIV/0!</v>
      </c>
      <c r="V441" s="475"/>
      <c r="W441" s="30">
        <f>SUM(W443,W445,W447,W449)</f>
        <v>0</v>
      </c>
      <c r="X441" s="31" t="e">
        <f t="shared" ref="X441" si="1143">W441/J441*100</f>
        <v>#DIV/0!</v>
      </c>
      <c r="Y441" s="473" t="e">
        <f t="shared" si="1041"/>
        <v>#DIV/0!</v>
      </c>
      <c r="Z441" s="474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38"/>
      <c r="G442" s="36"/>
      <c r="H442" s="36"/>
      <c r="I442" s="37"/>
      <c r="J442" s="40"/>
      <c r="K442" s="30">
        <f>SUM(K444,K446,K448,K450)</f>
        <v>0</v>
      </c>
      <c r="L442" s="31" t="e">
        <f t="shared" ref="L442" si="1144">K442/J441*100</f>
        <v>#DIV/0!</v>
      </c>
      <c r="M442" s="473"/>
      <c r="N442" s="474"/>
      <c r="O442" s="30">
        <f>SUM(O444,O446,O448,O450)</f>
        <v>0</v>
      </c>
      <c r="P442" s="31" t="e">
        <f t="shared" ref="P442" si="1145">O442/J441*100</f>
        <v>#DIV/0!</v>
      </c>
      <c r="Q442" s="473"/>
      <c r="R442" s="474"/>
      <c r="S442" s="32">
        <f>SUM(S444,S446,S448,S450)</f>
        <v>0</v>
      </c>
      <c r="T442" s="31" t="e">
        <f t="shared" ref="T442" si="1146">S442/J441*100</f>
        <v>#DIV/0!</v>
      </c>
      <c r="U442" s="473"/>
      <c r="V442" s="475"/>
      <c r="W442" s="30">
        <f>SUM(W444,W446,W448,W450)</f>
        <v>0</v>
      </c>
      <c r="X442" s="31" t="e">
        <f t="shared" ref="X442" si="1147">W442/J441*100</f>
        <v>#DIV/0!</v>
      </c>
      <c r="Y442" s="473"/>
      <c r="Z442" s="474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148">+C443+D443</f>
        <v>0</v>
      </c>
      <c r="F443" s="63"/>
      <c r="G443" s="64"/>
      <c r="H443" s="64"/>
      <c r="I443" s="65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470" t="e">
        <f t="shared" si="1036"/>
        <v>#DIV/0!</v>
      </c>
      <c r="N443" s="471"/>
      <c r="O443" s="67">
        <f>G443+F443+0</f>
        <v>0</v>
      </c>
      <c r="P443" s="68" t="e">
        <f t="shared" ref="P443" si="1149">O443/J443*100</f>
        <v>#DIV/0!</v>
      </c>
      <c r="Q443" s="470" t="e">
        <f t="shared" si="1038"/>
        <v>#DIV/0!</v>
      </c>
      <c r="R443" s="471"/>
      <c r="S443" s="70">
        <f>H443+F443+G443+0</f>
        <v>0</v>
      </c>
      <c r="T443" s="68" t="e">
        <f t="shared" ref="T443" si="1150">S443/J443*100</f>
        <v>#DIV/0!</v>
      </c>
      <c r="U443" s="470" t="e">
        <f t="shared" si="1040"/>
        <v>#DIV/0!</v>
      </c>
      <c r="V443" s="472"/>
      <c r="W443" s="67">
        <f>H443+F443+G443+I443+0</f>
        <v>0</v>
      </c>
      <c r="X443" s="68" t="e">
        <f>W443/J443*100</f>
        <v>#DIV/0!</v>
      </c>
      <c r="Y443" s="470" t="e">
        <f t="shared" si="1041"/>
        <v>#DIV/0!</v>
      </c>
      <c r="Z443" s="471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38"/>
      <c r="G444" s="36"/>
      <c r="H444" s="36"/>
      <c r="I444" s="39"/>
      <c r="J444" s="40"/>
      <c r="K444" s="16"/>
      <c r="L444" s="17" t="e">
        <f>K444/J443*100</f>
        <v>#DIV/0!</v>
      </c>
      <c r="M444" s="470"/>
      <c r="N444" s="471"/>
      <c r="O444" s="16"/>
      <c r="P444" s="17" t="e">
        <f>O444/J443*100</f>
        <v>#DIV/0!</v>
      </c>
      <c r="Q444" s="470"/>
      <c r="R444" s="471"/>
      <c r="S444" s="19"/>
      <c r="T444" s="17" t="e">
        <f>S444/J443*100</f>
        <v>#DIV/0!</v>
      </c>
      <c r="U444" s="470"/>
      <c r="V444" s="472"/>
      <c r="W444" s="16"/>
      <c r="X444" s="17" t="e">
        <f>W444/J443*100</f>
        <v>#DIV/0!</v>
      </c>
      <c r="Y444" s="470"/>
      <c r="Z444" s="471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151">+C445+D445</f>
        <v>0</v>
      </c>
      <c r="F445" s="63"/>
      <c r="G445" s="64"/>
      <c r="H445" s="64"/>
      <c r="I445" s="65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470" t="e">
        <f t="shared" si="1036"/>
        <v>#DIV/0!</v>
      </c>
      <c r="N445" s="471"/>
      <c r="O445" s="67">
        <f>G445+F445+0</f>
        <v>0</v>
      </c>
      <c r="P445" s="68" t="e">
        <f t="shared" ref="P445" si="1152">O445/J445*100</f>
        <v>#DIV/0!</v>
      </c>
      <c r="Q445" s="470" t="e">
        <f t="shared" si="1038"/>
        <v>#DIV/0!</v>
      </c>
      <c r="R445" s="471"/>
      <c r="S445" s="70">
        <f>H445+F445+G445+0</f>
        <v>0</v>
      </c>
      <c r="T445" s="68" t="e">
        <f t="shared" ref="T445" si="1153">S445/J445*100</f>
        <v>#DIV/0!</v>
      </c>
      <c r="U445" s="470" t="e">
        <f t="shared" si="1040"/>
        <v>#DIV/0!</v>
      </c>
      <c r="V445" s="472"/>
      <c r="W445" s="67">
        <f>H445+F445+G445+I445+0</f>
        <v>0</v>
      </c>
      <c r="X445" s="68" t="e">
        <f>W445/J445*100</f>
        <v>#DIV/0!</v>
      </c>
      <c r="Y445" s="470" t="e">
        <f t="shared" si="1041"/>
        <v>#DIV/0!</v>
      </c>
      <c r="Z445" s="471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38"/>
      <c r="G446" s="36"/>
      <c r="H446" s="36"/>
      <c r="I446" s="39"/>
      <c r="J446" s="40"/>
      <c r="K446" s="16"/>
      <c r="L446" s="17" t="e">
        <f>K446/J445*100</f>
        <v>#DIV/0!</v>
      </c>
      <c r="M446" s="470"/>
      <c r="N446" s="471"/>
      <c r="O446" s="16"/>
      <c r="P446" s="17" t="e">
        <f>O446/J445*100</f>
        <v>#DIV/0!</v>
      </c>
      <c r="Q446" s="470"/>
      <c r="R446" s="471"/>
      <c r="S446" s="19"/>
      <c r="T446" s="17" t="e">
        <f>S446/J445*100</f>
        <v>#DIV/0!</v>
      </c>
      <c r="U446" s="470"/>
      <c r="V446" s="472"/>
      <c r="W446" s="16"/>
      <c r="X446" s="17" t="e">
        <f>W446/J445*100</f>
        <v>#DIV/0!</v>
      </c>
      <c r="Y446" s="470"/>
      <c r="Z446" s="471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54">+C447+D447</f>
        <v>0</v>
      </c>
      <c r="F447" s="63"/>
      <c r="G447" s="64"/>
      <c r="H447" s="64"/>
      <c r="I447" s="65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470" t="e">
        <f t="shared" si="1036"/>
        <v>#DIV/0!</v>
      </c>
      <c r="N447" s="471"/>
      <c r="O447" s="67">
        <f>G447+F447+0</f>
        <v>0</v>
      </c>
      <c r="P447" s="68" t="e">
        <f t="shared" ref="P447" si="1155">O447/J447*100</f>
        <v>#DIV/0!</v>
      </c>
      <c r="Q447" s="470" t="e">
        <f t="shared" si="1038"/>
        <v>#DIV/0!</v>
      </c>
      <c r="R447" s="471"/>
      <c r="S447" s="70">
        <f>H447+F447+G447+0</f>
        <v>0</v>
      </c>
      <c r="T447" s="68" t="e">
        <f t="shared" ref="T447" si="1156">S447/J447*100</f>
        <v>#DIV/0!</v>
      </c>
      <c r="U447" s="470" t="e">
        <f t="shared" si="1040"/>
        <v>#DIV/0!</v>
      </c>
      <c r="V447" s="472"/>
      <c r="W447" s="67">
        <f>H447+F447+G447+I447+0</f>
        <v>0</v>
      </c>
      <c r="X447" s="68" t="e">
        <f>W447/J447*100</f>
        <v>#DIV/0!</v>
      </c>
      <c r="Y447" s="470" t="e">
        <f t="shared" si="1041"/>
        <v>#DIV/0!</v>
      </c>
      <c r="Z447" s="471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38"/>
      <c r="G448" s="36"/>
      <c r="H448" s="36"/>
      <c r="I448" s="39"/>
      <c r="J448" s="40"/>
      <c r="K448" s="16"/>
      <c r="L448" s="17" t="e">
        <f>K448/J447*100</f>
        <v>#DIV/0!</v>
      </c>
      <c r="M448" s="470"/>
      <c r="N448" s="471"/>
      <c r="O448" s="16"/>
      <c r="P448" s="17" t="e">
        <f>O448/J447*100</f>
        <v>#DIV/0!</v>
      </c>
      <c r="Q448" s="470"/>
      <c r="R448" s="471"/>
      <c r="S448" s="19"/>
      <c r="T448" s="17" t="e">
        <f>S448/J447*100</f>
        <v>#DIV/0!</v>
      </c>
      <c r="U448" s="470"/>
      <c r="V448" s="472"/>
      <c r="W448" s="16"/>
      <c r="X448" s="17" t="e">
        <f>W448/J447*100</f>
        <v>#DIV/0!</v>
      </c>
      <c r="Y448" s="470"/>
      <c r="Z448" s="471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57">+C449+D449</f>
        <v>0</v>
      </c>
      <c r="F449" s="63"/>
      <c r="G449" s="64"/>
      <c r="H449" s="64"/>
      <c r="I449" s="65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470" t="e">
        <f t="shared" si="1036"/>
        <v>#DIV/0!</v>
      </c>
      <c r="N449" s="471"/>
      <c r="O449" s="67">
        <f>G449+F449+0</f>
        <v>0</v>
      </c>
      <c r="P449" s="68" t="e">
        <f t="shared" ref="P449" si="1158">O449/J449*100</f>
        <v>#DIV/0!</v>
      </c>
      <c r="Q449" s="470" t="e">
        <f t="shared" si="1038"/>
        <v>#DIV/0!</v>
      </c>
      <c r="R449" s="471"/>
      <c r="S449" s="70">
        <f>H449+F449+G449+0</f>
        <v>0</v>
      </c>
      <c r="T449" s="68" t="e">
        <f t="shared" ref="T449" si="1159">S449/J449*100</f>
        <v>#DIV/0!</v>
      </c>
      <c r="U449" s="470" t="e">
        <f t="shared" si="1040"/>
        <v>#DIV/0!</v>
      </c>
      <c r="V449" s="472"/>
      <c r="W449" s="67">
        <f>H449+F449+G449+I449+0</f>
        <v>0</v>
      </c>
      <c r="X449" s="68" t="e">
        <f>W449/J449*100</f>
        <v>#DIV/0!</v>
      </c>
      <c r="Y449" s="470" t="e">
        <f t="shared" si="1041"/>
        <v>#DIV/0!</v>
      </c>
      <c r="Z449" s="471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38"/>
      <c r="G450" s="36"/>
      <c r="H450" s="36"/>
      <c r="I450" s="39"/>
      <c r="J450" s="40"/>
      <c r="K450" s="16"/>
      <c r="L450" s="17" t="e">
        <f>K450/J449*100</f>
        <v>#DIV/0!</v>
      </c>
      <c r="M450" s="470"/>
      <c r="N450" s="471"/>
      <c r="O450" s="16"/>
      <c r="P450" s="17" t="e">
        <f>O450/J449*100</f>
        <v>#DIV/0!</v>
      </c>
      <c r="Q450" s="470"/>
      <c r="R450" s="471"/>
      <c r="S450" s="19"/>
      <c r="T450" s="17" t="e">
        <f>S450/J449*100</f>
        <v>#DIV/0!</v>
      </c>
      <c r="U450" s="470"/>
      <c r="V450" s="472"/>
      <c r="W450" s="16"/>
      <c r="X450" s="17" t="e">
        <f>W450/J449*100</f>
        <v>#DIV/0!</v>
      </c>
      <c r="Y450" s="470"/>
      <c r="Z450" s="471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27">
        <f>SUM(F453,F455)</f>
        <v>0</v>
      </c>
      <c r="G451" s="25">
        <f t="shared" ref="G451:I451" si="1160">SUM(G453,G455)</f>
        <v>0</v>
      </c>
      <c r="H451" s="25">
        <f t="shared" si="1160"/>
        <v>0</v>
      </c>
      <c r="I451" s="28">
        <f t="shared" si="1160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61">K451/J451*100</f>
        <v>#DIV/0!</v>
      </c>
      <c r="M451" s="473" t="e">
        <f t="shared" si="1036"/>
        <v>#DIV/0!</v>
      </c>
      <c r="N451" s="474"/>
      <c r="O451" s="30">
        <f>SUM(O453,O455)</f>
        <v>0</v>
      </c>
      <c r="P451" s="31" t="e">
        <f t="shared" ref="P451" si="1162">O451/J451*100</f>
        <v>#DIV/0!</v>
      </c>
      <c r="Q451" s="473" t="e">
        <f t="shared" si="1038"/>
        <v>#DIV/0!</v>
      </c>
      <c r="R451" s="474"/>
      <c r="S451" s="32">
        <f>SUM(S453,S455)</f>
        <v>0</v>
      </c>
      <c r="T451" s="31" t="e">
        <f t="shared" ref="T451" si="1163">S451/J451*100</f>
        <v>#DIV/0!</v>
      </c>
      <c r="U451" s="473" t="e">
        <f t="shared" si="1040"/>
        <v>#DIV/0!</v>
      </c>
      <c r="V451" s="475"/>
      <c r="W451" s="30">
        <f>SUM(W453,W455)</f>
        <v>0</v>
      </c>
      <c r="X451" s="31" t="e">
        <f t="shared" ref="X451" si="1164">W451/J451*100</f>
        <v>#DIV/0!</v>
      </c>
      <c r="Y451" s="473" t="e">
        <f t="shared" si="1041"/>
        <v>#DIV/0!</v>
      </c>
      <c r="Z451" s="474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38"/>
      <c r="G452" s="36"/>
      <c r="H452" s="36"/>
      <c r="I452" s="37"/>
      <c r="J452" s="40"/>
      <c r="K452" s="30">
        <f>SUM(K454,K456)</f>
        <v>0</v>
      </c>
      <c r="L452" s="31" t="e">
        <f t="shared" ref="L452" si="1165">K452/J451*100</f>
        <v>#DIV/0!</v>
      </c>
      <c r="M452" s="473"/>
      <c r="N452" s="474"/>
      <c r="O452" s="30">
        <f>SUM(O454,O456)</f>
        <v>0</v>
      </c>
      <c r="P452" s="31" t="e">
        <f t="shared" ref="P452" si="1166">O452/J451*100</f>
        <v>#DIV/0!</v>
      </c>
      <c r="Q452" s="473"/>
      <c r="R452" s="474"/>
      <c r="S452" s="32">
        <f>SUM(S454,S456)</f>
        <v>0</v>
      </c>
      <c r="T452" s="31" t="e">
        <f t="shared" ref="T452" si="1167">S452/J451*100</f>
        <v>#DIV/0!</v>
      </c>
      <c r="U452" s="473"/>
      <c r="V452" s="475"/>
      <c r="W452" s="30">
        <f>SUM(W454,W456)</f>
        <v>0</v>
      </c>
      <c r="X452" s="31" t="e">
        <f t="shared" ref="X452" si="1168">W452/J451*100</f>
        <v>#DIV/0!</v>
      </c>
      <c r="Y452" s="473"/>
      <c r="Z452" s="474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69">+C453+D453</f>
        <v>0</v>
      </c>
      <c r="F453" s="63"/>
      <c r="G453" s="64"/>
      <c r="H453" s="64"/>
      <c r="I453" s="65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470" t="e">
        <f t="shared" si="1036"/>
        <v>#DIV/0!</v>
      </c>
      <c r="N453" s="471"/>
      <c r="O453" s="67">
        <f>G453+F453+0</f>
        <v>0</v>
      </c>
      <c r="P453" s="68" t="e">
        <f t="shared" ref="P453" si="1170">O453/J453*100</f>
        <v>#DIV/0!</v>
      </c>
      <c r="Q453" s="470" t="e">
        <f t="shared" si="1038"/>
        <v>#DIV/0!</v>
      </c>
      <c r="R453" s="471"/>
      <c r="S453" s="70">
        <f>H453+F453+G453+0</f>
        <v>0</v>
      </c>
      <c r="T453" s="68" t="e">
        <f t="shared" ref="T453" si="1171">S453/J453*100</f>
        <v>#DIV/0!</v>
      </c>
      <c r="U453" s="470" t="e">
        <f t="shared" si="1040"/>
        <v>#DIV/0!</v>
      </c>
      <c r="V453" s="472"/>
      <c r="W453" s="67">
        <f>H453+F453+G453+I453+0</f>
        <v>0</v>
      </c>
      <c r="X453" s="68" t="e">
        <f>W453/J453*100</f>
        <v>#DIV/0!</v>
      </c>
      <c r="Y453" s="470" t="e">
        <f t="shared" si="1041"/>
        <v>#DIV/0!</v>
      </c>
      <c r="Z453" s="471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38"/>
      <c r="G454" s="36"/>
      <c r="H454" s="36"/>
      <c r="I454" s="39"/>
      <c r="J454" s="40"/>
      <c r="K454" s="16"/>
      <c r="L454" s="17" t="e">
        <f>K454/J453*100</f>
        <v>#DIV/0!</v>
      </c>
      <c r="M454" s="470"/>
      <c r="N454" s="471"/>
      <c r="O454" s="16"/>
      <c r="P454" s="17" t="e">
        <f>O454/J453*100</f>
        <v>#DIV/0!</v>
      </c>
      <c r="Q454" s="470"/>
      <c r="R454" s="471"/>
      <c r="S454" s="19"/>
      <c r="T454" s="17" t="e">
        <f>S454/J453*100</f>
        <v>#DIV/0!</v>
      </c>
      <c r="U454" s="470"/>
      <c r="V454" s="472"/>
      <c r="W454" s="16"/>
      <c r="X454" s="17" t="e">
        <f>W454/J453*100</f>
        <v>#DIV/0!</v>
      </c>
      <c r="Y454" s="470"/>
      <c r="Z454" s="471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72">+C455+D455</f>
        <v>0</v>
      </c>
      <c r="F455" s="63"/>
      <c r="G455" s="64"/>
      <c r="H455" s="64"/>
      <c r="I455" s="65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470" t="e">
        <f t="shared" si="1036"/>
        <v>#DIV/0!</v>
      </c>
      <c r="N455" s="471"/>
      <c r="O455" s="67">
        <f>G455+F455+0</f>
        <v>0</v>
      </c>
      <c r="P455" s="68" t="e">
        <f t="shared" ref="P455" si="1173">O455/J455*100</f>
        <v>#DIV/0!</v>
      </c>
      <c r="Q455" s="470" t="e">
        <f t="shared" si="1038"/>
        <v>#DIV/0!</v>
      </c>
      <c r="R455" s="471"/>
      <c r="S455" s="70">
        <f>H455+F455+G455+0</f>
        <v>0</v>
      </c>
      <c r="T455" s="68" t="e">
        <f t="shared" ref="T455" si="1174">S455/J455*100</f>
        <v>#DIV/0!</v>
      </c>
      <c r="U455" s="470" t="e">
        <f t="shared" si="1040"/>
        <v>#DIV/0!</v>
      </c>
      <c r="V455" s="472"/>
      <c r="W455" s="67">
        <f>H455+F455+G455+I455+0</f>
        <v>0</v>
      </c>
      <c r="X455" s="68" t="e">
        <f>W455/J455*100</f>
        <v>#DIV/0!</v>
      </c>
      <c r="Y455" s="470" t="e">
        <f t="shared" si="1041"/>
        <v>#DIV/0!</v>
      </c>
      <c r="Z455" s="471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38"/>
      <c r="G456" s="36"/>
      <c r="H456" s="36"/>
      <c r="I456" s="39"/>
      <c r="J456" s="40"/>
      <c r="K456" s="16"/>
      <c r="L456" s="17" t="e">
        <f>K456/J455*100</f>
        <v>#DIV/0!</v>
      </c>
      <c r="M456" s="470"/>
      <c r="N456" s="471"/>
      <c r="O456" s="16"/>
      <c r="P456" s="17" t="e">
        <f>O456/J455*100</f>
        <v>#DIV/0!</v>
      </c>
      <c r="Q456" s="470"/>
      <c r="R456" s="471"/>
      <c r="S456" s="19"/>
      <c r="T456" s="17" t="e">
        <f>S456/J455*100</f>
        <v>#DIV/0!</v>
      </c>
      <c r="U456" s="470"/>
      <c r="V456" s="472"/>
      <c r="W456" s="16"/>
      <c r="X456" s="17" t="e">
        <f>W456/J455*100</f>
        <v>#DIV/0!</v>
      </c>
      <c r="Y456" s="470"/>
      <c r="Z456" s="471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75">+C457+D457</f>
        <v>0</v>
      </c>
      <c r="F457" s="63"/>
      <c r="G457" s="64"/>
      <c r="H457" s="64"/>
      <c r="I457" s="65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470" t="e">
        <f t="shared" si="1036"/>
        <v>#DIV/0!</v>
      </c>
      <c r="N457" s="471"/>
      <c r="O457" s="67">
        <f>G457+F457+0</f>
        <v>0</v>
      </c>
      <c r="P457" s="68" t="e">
        <f t="shared" ref="P457" si="1176">O457/J457*100</f>
        <v>#DIV/0!</v>
      </c>
      <c r="Q457" s="470" t="e">
        <f t="shared" si="1038"/>
        <v>#DIV/0!</v>
      </c>
      <c r="R457" s="471"/>
      <c r="S457" s="70">
        <f>H457+F457+G457+0</f>
        <v>0</v>
      </c>
      <c r="T457" s="68" t="e">
        <f t="shared" ref="T457" si="1177">S457/J457*100</f>
        <v>#DIV/0!</v>
      </c>
      <c r="U457" s="470" t="e">
        <f t="shared" si="1040"/>
        <v>#DIV/0!</v>
      </c>
      <c r="V457" s="472"/>
      <c r="W457" s="67">
        <f>H457+F457+G457+I457+0</f>
        <v>0</v>
      </c>
      <c r="X457" s="68" t="e">
        <f>W457/J457*100</f>
        <v>#DIV/0!</v>
      </c>
      <c r="Y457" s="470" t="e">
        <f t="shared" si="1041"/>
        <v>#DIV/0!</v>
      </c>
      <c r="Z457" s="471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38"/>
      <c r="G458" s="36"/>
      <c r="H458" s="36"/>
      <c r="I458" s="37"/>
      <c r="J458" s="40"/>
      <c r="K458" s="16"/>
      <c r="L458" s="17" t="e">
        <f>K458/J457*100</f>
        <v>#DIV/0!</v>
      </c>
      <c r="M458" s="470"/>
      <c r="N458" s="471"/>
      <c r="O458" s="16"/>
      <c r="P458" s="17" t="e">
        <f>O458/J457*100</f>
        <v>#DIV/0!</v>
      </c>
      <c r="Q458" s="470"/>
      <c r="R458" s="471"/>
      <c r="S458" s="19"/>
      <c r="T458" s="17" t="e">
        <f>S458/J457*100</f>
        <v>#DIV/0!</v>
      </c>
      <c r="U458" s="470"/>
      <c r="V458" s="472"/>
      <c r="W458" s="16"/>
      <c r="X458" s="17" t="e">
        <f>W458/J457*100</f>
        <v>#DIV/0!</v>
      </c>
      <c r="Y458" s="470"/>
      <c r="Z458" s="471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78">+C459+D459</f>
        <v>0</v>
      </c>
      <c r="F459" s="63"/>
      <c r="G459" s="64"/>
      <c r="H459" s="64"/>
      <c r="I459" s="65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470" t="e">
        <f t="shared" si="1036"/>
        <v>#DIV/0!</v>
      </c>
      <c r="N459" s="471"/>
      <c r="O459" s="67">
        <f>G459+F459+0</f>
        <v>0</v>
      </c>
      <c r="P459" s="68" t="e">
        <f t="shared" ref="P459" si="1179">O459/J459*100</f>
        <v>#DIV/0!</v>
      </c>
      <c r="Q459" s="470" t="e">
        <f t="shared" si="1038"/>
        <v>#DIV/0!</v>
      </c>
      <c r="R459" s="471"/>
      <c r="S459" s="70">
        <f>H459+F459+G459+0</f>
        <v>0</v>
      </c>
      <c r="T459" s="68" t="e">
        <f t="shared" ref="T459" si="1180">S459/J459*100</f>
        <v>#DIV/0!</v>
      </c>
      <c r="U459" s="470" t="e">
        <f t="shared" si="1040"/>
        <v>#DIV/0!</v>
      </c>
      <c r="V459" s="472"/>
      <c r="W459" s="67">
        <f>H459+F459+G459+I459+0</f>
        <v>0</v>
      </c>
      <c r="X459" s="68" t="e">
        <f>W459/J459*100</f>
        <v>#DIV/0!</v>
      </c>
      <c r="Y459" s="470" t="e">
        <f t="shared" si="1041"/>
        <v>#DIV/0!</v>
      </c>
      <c r="Z459" s="471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38"/>
      <c r="G460" s="36"/>
      <c r="H460" s="36"/>
      <c r="I460" s="37"/>
      <c r="J460" s="40"/>
      <c r="K460" s="16"/>
      <c r="L460" s="17" t="e">
        <f>K460/J459*100</f>
        <v>#DIV/0!</v>
      </c>
      <c r="M460" s="470"/>
      <c r="N460" s="471"/>
      <c r="O460" s="16"/>
      <c r="P460" s="17" t="e">
        <f>O460/J459*100</f>
        <v>#DIV/0!</v>
      </c>
      <c r="Q460" s="470"/>
      <c r="R460" s="471"/>
      <c r="S460" s="19"/>
      <c r="T460" s="17" t="e">
        <f>S460/J459*100</f>
        <v>#DIV/0!</v>
      </c>
      <c r="U460" s="470"/>
      <c r="V460" s="472"/>
      <c r="W460" s="16"/>
      <c r="X460" s="17" t="e">
        <f>W460/J459*100</f>
        <v>#DIV/0!</v>
      </c>
      <c r="Y460" s="470"/>
      <c r="Z460" s="471"/>
      <c r="AA460" s="74"/>
      <c r="AB460" s="74"/>
    </row>
    <row r="461" spans="1:28" s="251" customFormat="1" ht="21.75" hidden="1" customHeight="1" x14ac:dyDescent="0.2">
      <c r="A461" s="480" t="s">
        <v>45</v>
      </c>
      <c r="B461" s="54" t="s">
        <v>29</v>
      </c>
      <c r="C461" s="55">
        <f t="shared" ref="C461:K462" si="1181">SUM(C463,C469,C479,C485,C487)</f>
        <v>0</v>
      </c>
      <c r="D461" s="56">
        <f t="shared" si="1181"/>
        <v>0</v>
      </c>
      <c r="E461" s="57">
        <f t="shared" si="1181"/>
        <v>0</v>
      </c>
      <c r="F461" s="58">
        <f t="shared" si="1181"/>
        <v>0</v>
      </c>
      <c r="G461" s="56">
        <f t="shared" si="1181"/>
        <v>0</v>
      </c>
      <c r="H461" s="56">
        <f t="shared" si="1181"/>
        <v>0</v>
      </c>
      <c r="I461" s="59">
        <f t="shared" si="1181"/>
        <v>0</v>
      </c>
      <c r="J461" s="60">
        <f t="shared" si="1181"/>
        <v>0</v>
      </c>
      <c r="K461" s="55">
        <f t="shared" si="1181"/>
        <v>0</v>
      </c>
      <c r="L461" s="56" t="e">
        <f>K461/J461*100</f>
        <v>#DIV/0!</v>
      </c>
      <c r="M461" s="482" t="e">
        <f t="shared" ref="M461:M523" si="1182">L462-L461</f>
        <v>#DIV/0!</v>
      </c>
      <c r="N461" s="476"/>
      <c r="O461" s="55">
        <f>SUM(O463,O469,O479,O485,O487)</f>
        <v>0</v>
      </c>
      <c r="P461" s="56" t="e">
        <f t="shared" ref="P461" si="1183">O461/J461*100</f>
        <v>#DIV/0!</v>
      </c>
      <c r="Q461" s="482" t="e">
        <f t="shared" ref="Q461:Q523" si="1184">P462-P461</f>
        <v>#DIV/0!</v>
      </c>
      <c r="R461" s="476"/>
      <c r="S461" s="58">
        <f>SUM(S463,S469,S479,S485,S487)</f>
        <v>0</v>
      </c>
      <c r="T461" s="56" t="e">
        <f t="shared" ref="T461" si="1185">S461/J461*100</f>
        <v>#DIV/0!</v>
      </c>
      <c r="U461" s="482" t="e">
        <f t="shared" ref="U461:U523" si="1186">T462-T461</f>
        <v>#DIV/0!</v>
      </c>
      <c r="V461" s="484"/>
      <c r="W461" s="55">
        <f>SUM(W463,W469,W479,W485,W487)</f>
        <v>0</v>
      </c>
      <c r="X461" s="56" t="e">
        <f t="shared" ref="X461" si="1187">W461/J461*100</f>
        <v>#DIV/0!</v>
      </c>
      <c r="Y461" s="482" t="e">
        <f t="shared" ref="Y461:Y523" si="1188">X462-X461</f>
        <v>#DIV/0!</v>
      </c>
      <c r="Z461" s="476"/>
      <c r="AA461" s="250"/>
      <c r="AB461" s="250"/>
    </row>
    <row r="462" spans="1:28" s="251" customFormat="1" ht="21.75" hidden="1" customHeight="1" x14ac:dyDescent="0.2">
      <c r="A462" s="481"/>
      <c r="B462" s="54" t="s">
        <v>30</v>
      </c>
      <c r="C462" s="16"/>
      <c r="D462" s="17"/>
      <c r="E462" s="18"/>
      <c r="F462" s="19"/>
      <c r="G462" s="17"/>
      <c r="H462" s="17"/>
      <c r="I462" s="20"/>
      <c r="J462" s="21"/>
      <c r="K462" s="55">
        <f t="shared" si="1181"/>
        <v>0</v>
      </c>
      <c r="L462" s="56" t="e">
        <f t="shared" ref="L462" si="1189">K462/J461*100</f>
        <v>#DIV/0!</v>
      </c>
      <c r="M462" s="483"/>
      <c r="N462" s="477"/>
      <c r="O462" s="55">
        <f>SUM(O464,O470,O480,O486,O488)</f>
        <v>0</v>
      </c>
      <c r="P462" s="56" t="e">
        <f t="shared" ref="P462" si="1190">O462/J461*100</f>
        <v>#DIV/0!</v>
      </c>
      <c r="Q462" s="483"/>
      <c r="R462" s="477"/>
      <c r="S462" s="58">
        <f>SUM(S464,S470,S480,S486,S488)</f>
        <v>0</v>
      </c>
      <c r="T462" s="56" t="e">
        <f t="shared" ref="T462" si="1191">S462/J461*100</f>
        <v>#DIV/0!</v>
      </c>
      <c r="U462" s="483"/>
      <c r="V462" s="485"/>
      <c r="W462" s="55">
        <f>SUM(W464,W470,W480,W486,W488)</f>
        <v>0</v>
      </c>
      <c r="X462" s="56" t="e">
        <f t="shared" ref="X462" si="1192">W462/J461*100</f>
        <v>#DIV/0!</v>
      </c>
      <c r="Y462" s="483"/>
      <c r="Z462" s="477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27">
        <f>SUM(F465,F467)</f>
        <v>0</v>
      </c>
      <c r="G463" s="25">
        <f>SUM(G465,G467)</f>
        <v>0</v>
      </c>
      <c r="H463" s="25">
        <f t="shared" ref="H463:I463" si="1193">SUM(H465,H467)</f>
        <v>0</v>
      </c>
      <c r="I463" s="28">
        <f t="shared" si="1193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94">K463/J463*100</f>
        <v>#DIV/0!</v>
      </c>
      <c r="M463" s="478" t="e">
        <f t="shared" si="1182"/>
        <v>#DIV/0!</v>
      </c>
      <c r="N463" s="474"/>
      <c r="O463" s="30">
        <f>SUM(O465,O467)</f>
        <v>0</v>
      </c>
      <c r="P463" s="31" t="e">
        <f t="shared" ref="P463" si="1195">O463/J463*100</f>
        <v>#DIV/0!</v>
      </c>
      <c r="Q463" s="478" t="e">
        <f t="shared" si="1184"/>
        <v>#DIV/0!</v>
      </c>
      <c r="R463" s="474"/>
      <c r="S463" s="32">
        <f>SUM(S465,S467)</f>
        <v>0</v>
      </c>
      <c r="T463" s="31" t="e">
        <f t="shared" ref="T463" si="1196">S463/J463*100</f>
        <v>#DIV/0!</v>
      </c>
      <c r="U463" s="478" t="e">
        <f t="shared" si="1186"/>
        <v>#DIV/0!</v>
      </c>
      <c r="V463" s="475"/>
      <c r="W463" s="30">
        <f>SUM(W465,W467)</f>
        <v>0</v>
      </c>
      <c r="X463" s="31" t="e">
        <f t="shared" ref="X463" si="1197">W463/J463*100</f>
        <v>#DIV/0!</v>
      </c>
      <c r="Y463" s="478" t="e">
        <f t="shared" si="1188"/>
        <v>#DIV/0!</v>
      </c>
      <c r="Z463" s="474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38"/>
      <c r="G464" s="36"/>
      <c r="H464" s="36"/>
      <c r="I464" s="37"/>
      <c r="J464" s="40"/>
      <c r="K464" s="30">
        <f>SUM(K466,K468)</f>
        <v>0</v>
      </c>
      <c r="L464" s="31" t="e">
        <f>K464/J463*100</f>
        <v>#DIV/0!</v>
      </c>
      <c r="M464" s="479"/>
      <c r="N464" s="474"/>
      <c r="O464" s="30">
        <f>SUM(O466,O468)</f>
        <v>0</v>
      </c>
      <c r="P464" s="31" t="e">
        <f t="shared" ref="P464" si="1198">O464/J463*100</f>
        <v>#DIV/0!</v>
      </c>
      <c r="Q464" s="479"/>
      <c r="R464" s="474"/>
      <c r="S464" s="32">
        <f>SUM(S466,S468)</f>
        <v>0</v>
      </c>
      <c r="T464" s="31" t="e">
        <f t="shared" ref="T464" si="1199">S464/J463*100</f>
        <v>#DIV/0!</v>
      </c>
      <c r="U464" s="479"/>
      <c r="V464" s="475"/>
      <c r="W464" s="30">
        <f>SUM(W466,W468)</f>
        <v>0</v>
      </c>
      <c r="X464" s="31" t="e">
        <f t="shared" ref="X464" si="1200">W464/J463*100</f>
        <v>#DIV/0!</v>
      </c>
      <c r="Y464" s="479"/>
      <c r="Z464" s="474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201">+C465+D465</f>
        <v>0</v>
      </c>
      <c r="F465" s="63"/>
      <c r="G465" s="64"/>
      <c r="H465" s="64"/>
      <c r="I465" s="65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470" t="e">
        <f t="shared" si="1182"/>
        <v>#DIV/0!</v>
      </c>
      <c r="N465" s="471"/>
      <c r="O465" s="67">
        <f>G465+F465+0</f>
        <v>0</v>
      </c>
      <c r="P465" s="69" t="e">
        <f t="shared" ref="P465" si="1202">O465/J465*100</f>
        <v>#DIV/0!</v>
      </c>
      <c r="Q465" s="470" t="e">
        <f t="shared" si="1184"/>
        <v>#DIV/0!</v>
      </c>
      <c r="R465" s="471"/>
      <c r="S465" s="70">
        <f>H465+F465+G465+0</f>
        <v>0</v>
      </c>
      <c r="T465" s="69" t="e">
        <f t="shared" ref="T465" si="1203">S465/J465*100</f>
        <v>#DIV/0!</v>
      </c>
      <c r="U465" s="470" t="e">
        <f t="shared" si="1186"/>
        <v>#DIV/0!</v>
      </c>
      <c r="V465" s="472"/>
      <c r="W465" s="67">
        <f>H465+F465+G465+I465+0</f>
        <v>0</v>
      </c>
      <c r="X465" s="69" t="e">
        <f>W465/J465*100</f>
        <v>#DIV/0!</v>
      </c>
      <c r="Y465" s="470" t="e">
        <f t="shared" si="1188"/>
        <v>#DIV/0!</v>
      </c>
      <c r="Z465" s="471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38"/>
      <c r="G466" s="36"/>
      <c r="H466" s="36"/>
      <c r="I466" s="39"/>
      <c r="J466" s="40"/>
      <c r="K466" s="16"/>
      <c r="L466" s="17" t="e">
        <f>K466/J465*100</f>
        <v>#DIV/0!</v>
      </c>
      <c r="M466" s="470"/>
      <c r="N466" s="471"/>
      <c r="O466" s="16"/>
      <c r="P466" s="73" t="e">
        <f>O466/J465*100</f>
        <v>#DIV/0!</v>
      </c>
      <c r="Q466" s="470"/>
      <c r="R466" s="471"/>
      <c r="S466" s="19"/>
      <c r="T466" s="73" t="e">
        <f>S466/J465*100</f>
        <v>#DIV/0!</v>
      </c>
      <c r="U466" s="470"/>
      <c r="V466" s="472"/>
      <c r="W466" s="16"/>
      <c r="X466" s="73" t="e">
        <f>W466/J465*100</f>
        <v>#DIV/0!</v>
      </c>
      <c r="Y466" s="470"/>
      <c r="Z466" s="471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204">+C467+D467</f>
        <v>0</v>
      </c>
      <c r="F467" s="63"/>
      <c r="G467" s="64"/>
      <c r="H467" s="64"/>
      <c r="I467" s="65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470" t="e">
        <f t="shared" si="1182"/>
        <v>#DIV/0!</v>
      </c>
      <c r="N467" s="471"/>
      <c r="O467" s="67">
        <f>G467+F467+0</f>
        <v>0</v>
      </c>
      <c r="P467" s="69" t="e">
        <f t="shared" ref="P467" si="1205">O467/J467*100</f>
        <v>#DIV/0!</v>
      </c>
      <c r="Q467" s="470" t="e">
        <f t="shared" si="1184"/>
        <v>#DIV/0!</v>
      </c>
      <c r="R467" s="471"/>
      <c r="S467" s="70">
        <f>H467+F467+G467+0</f>
        <v>0</v>
      </c>
      <c r="T467" s="69" t="e">
        <f t="shared" ref="T467" si="1206">S467/J467*100</f>
        <v>#DIV/0!</v>
      </c>
      <c r="U467" s="470" t="e">
        <f t="shared" si="1186"/>
        <v>#DIV/0!</v>
      </c>
      <c r="V467" s="472"/>
      <c r="W467" s="67">
        <f>H467+F467+G467+I467+0</f>
        <v>0</v>
      </c>
      <c r="X467" s="69" t="e">
        <f>W467/J467*100</f>
        <v>#DIV/0!</v>
      </c>
      <c r="Y467" s="470" t="e">
        <f t="shared" si="1188"/>
        <v>#DIV/0!</v>
      </c>
      <c r="Z467" s="471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38"/>
      <c r="G468" s="36"/>
      <c r="H468" s="36"/>
      <c r="I468" s="39"/>
      <c r="J468" s="40"/>
      <c r="K468" s="16"/>
      <c r="L468" s="17" t="e">
        <f>K468/J467*100</f>
        <v>#DIV/0!</v>
      </c>
      <c r="M468" s="470"/>
      <c r="N468" s="471"/>
      <c r="O468" s="16"/>
      <c r="P468" s="73" t="e">
        <f>O468/J467*100</f>
        <v>#DIV/0!</v>
      </c>
      <c r="Q468" s="470"/>
      <c r="R468" s="471"/>
      <c r="S468" s="19"/>
      <c r="T468" s="73" t="e">
        <f>S468/J467*100</f>
        <v>#DIV/0!</v>
      </c>
      <c r="U468" s="470"/>
      <c r="V468" s="472"/>
      <c r="W468" s="16"/>
      <c r="X468" s="73" t="e">
        <f>W468/J467*100</f>
        <v>#DIV/0!</v>
      </c>
      <c r="Y468" s="470"/>
      <c r="Z468" s="471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27">
        <f>SUM(F471,F473,F475,F477)</f>
        <v>0</v>
      </c>
      <c r="G469" s="25">
        <f t="shared" ref="G469:I469" si="1207">SUM(G471,G473,G475,G477)</f>
        <v>0</v>
      </c>
      <c r="H469" s="25">
        <f t="shared" si="1207"/>
        <v>0</v>
      </c>
      <c r="I469" s="28">
        <f t="shared" si="1207"/>
        <v>0</v>
      </c>
      <c r="J469" s="29">
        <f t="shared" ref="J469" si="1208">+E469+I469+F469+G469+H469</f>
        <v>0</v>
      </c>
      <c r="K469" s="30">
        <f>SUM(K471,K473,K475,K477)</f>
        <v>0</v>
      </c>
      <c r="L469" s="31" t="e">
        <f t="shared" ref="L469" si="1209">K469/J469*100</f>
        <v>#DIV/0!</v>
      </c>
      <c r="M469" s="473" t="e">
        <f t="shared" si="1182"/>
        <v>#DIV/0!</v>
      </c>
      <c r="N469" s="474"/>
      <c r="O469" s="30">
        <f>SUM(O471,O473,O475,O477)</f>
        <v>0</v>
      </c>
      <c r="P469" s="31" t="e">
        <f t="shared" ref="P469" si="1210">O469/J469*100</f>
        <v>#DIV/0!</v>
      </c>
      <c r="Q469" s="473" t="e">
        <f t="shared" si="1184"/>
        <v>#DIV/0!</v>
      </c>
      <c r="R469" s="474"/>
      <c r="S469" s="32">
        <f>SUM(S471,S473,S475,S477)</f>
        <v>0</v>
      </c>
      <c r="T469" s="31" t="e">
        <f t="shared" ref="T469" si="1211">S469/J469*100</f>
        <v>#DIV/0!</v>
      </c>
      <c r="U469" s="473" t="e">
        <f t="shared" si="1186"/>
        <v>#DIV/0!</v>
      </c>
      <c r="V469" s="475"/>
      <c r="W469" s="30">
        <f>SUM(W471,W473,W475,W477)</f>
        <v>0</v>
      </c>
      <c r="X469" s="31" t="e">
        <f t="shared" ref="X469" si="1212">W469/J469*100</f>
        <v>#DIV/0!</v>
      </c>
      <c r="Y469" s="473" t="e">
        <f t="shared" si="1188"/>
        <v>#DIV/0!</v>
      </c>
      <c r="Z469" s="474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38"/>
      <c r="G470" s="36"/>
      <c r="H470" s="36"/>
      <c r="I470" s="37"/>
      <c r="J470" s="40"/>
      <c r="K470" s="30">
        <f>SUM(K472,K474,K476,K478)</f>
        <v>0</v>
      </c>
      <c r="L470" s="31" t="e">
        <f t="shared" ref="L470" si="1213">K470/J469*100</f>
        <v>#DIV/0!</v>
      </c>
      <c r="M470" s="473"/>
      <c r="N470" s="474"/>
      <c r="O470" s="30">
        <f>SUM(O472,O474,O476,O478)</f>
        <v>0</v>
      </c>
      <c r="P470" s="31" t="e">
        <f t="shared" ref="P470" si="1214">O470/J469*100</f>
        <v>#DIV/0!</v>
      </c>
      <c r="Q470" s="473"/>
      <c r="R470" s="474"/>
      <c r="S470" s="32">
        <f>SUM(S472,S474,S476,S478)</f>
        <v>0</v>
      </c>
      <c r="T470" s="31" t="e">
        <f t="shared" ref="T470" si="1215">S470/J469*100</f>
        <v>#DIV/0!</v>
      </c>
      <c r="U470" s="473"/>
      <c r="V470" s="475"/>
      <c r="W470" s="30">
        <f>SUM(W472,W474,W476,W478)</f>
        <v>0</v>
      </c>
      <c r="X470" s="31" t="e">
        <f t="shared" ref="X470" si="1216">W470/J469*100</f>
        <v>#DIV/0!</v>
      </c>
      <c r="Y470" s="473"/>
      <c r="Z470" s="474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217">+C471+D471</f>
        <v>0</v>
      </c>
      <c r="F471" s="63"/>
      <c r="G471" s="64"/>
      <c r="H471" s="64"/>
      <c r="I471" s="65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470" t="e">
        <f t="shared" si="1182"/>
        <v>#DIV/0!</v>
      </c>
      <c r="N471" s="471"/>
      <c r="O471" s="67">
        <f>G471+F471+0</f>
        <v>0</v>
      </c>
      <c r="P471" s="68" t="e">
        <f t="shared" ref="P471" si="1218">O471/J471*100</f>
        <v>#DIV/0!</v>
      </c>
      <c r="Q471" s="470" t="e">
        <f t="shared" si="1184"/>
        <v>#DIV/0!</v>
      </c>
      <c r="R471" s="471"/>
      <c r="S471" s="70">
        <f>H471+F471+G471+0</f>
        <v>0</v>
      </c>
      <c r="T471" s="68" t="e">
        <f t="shared" ref="T471" si="1219">S471/J471*100</f>
        <v>#DIV/0!</v>
      </c>
      <c r="U471" s="470" t="e">
        <f t="shared" si="1186"/>
        <v>#DIV/0!</v>
      </c>
      <c r="V471" s="472"/>
      <c r="W471" s="67">
        <f>H471+F471+G471+I471+0</f>
        <v>0</v>
      </c>
      <c r="X471" s="68" t="e">
        <f>W471/J471*100</f>
        <v>#DIV/0!</v>
      </c>
      <c r="Y471" s="470" t="e">
        <f t="shared" si="1188"/>
        <v>#DIV/0!</v>
      </c>
      <c r="Z471" s="471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38"/>
      <c r="G472" s="36"/>
      <c r="H472" s="36"/>
      <c r="I472" s="39"/>
      <c r="J472" s="40"/>
      <c r="K472" s="16"/>
      <c r="L472" s="17" t="e">
        <f>K472/J471*100</f>
        <v>#DIV/0!</v>
      </c>
      <c r="M472" s="470"/>
      <c r="N472" s="471"/>
      <c r="O472" s="16"/>
      <c r="P472" s="17" t="e">
        <f>O472/J471*100</f>
        <v>#DIV/0!</v>
      </c>
      <c r="Q472" s="470"/>
      <c r="R472" s="471"/>
      <c r="S472" s="19"/>
      <c r="T472" s="17" t="e">
        <f>S472/J471*100</f>
        <v>#DIV/0!</v>
      </c>
      <c r="U472" s="470"/>
      <c r="V472" s="472"/>
      <c r="W472" s="16"/>
      <c r="X472" s="17" t="e">
        <f>W472/J471*100</f>
        <v>#DIV/0!</v>
      </c>
      <c r="Y472" s="470"/>
      <c r="Z472" s="471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220">+C473+D473</f>
        <v>0</v>
      </c>
      <c r="F473" s="63"/>
      <c r="G473" s="64"/>
      <c r="H473" s="64"/>
      <c r="I473" s="65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470" t="e">
        <f t="shared" si="1182"/>
        <v>#DIV/0!</v>
      </c>
      <c r="N473" s="471"/>
      <c r="O473" s="67">
        <f>G473+F473+0</f>
        <v>0</v>
      </c>
      <c r="P473" s="68" t="e">
        <f t="shared" ref="P473" si="1221">O473/J473*100</f>
        <v>#DIV/0!</v>
      </c>
      <c r="Q473" s="470" t="e">
        <f t="shared" si="1184"/>
        <v>#DIV/0!</v>
      </c>
      <c r="R473" s="471"/>
      <c r="S473" s="70">
        <f>H473+F473+G473+0</f>
        <v>0</v>
      </c>
      <c r="T473" s="68" t="e">
        <f t="shared" ref="T473" si="1222">S473/J473*100</f>
        <v>#DIV/0!</v>
      </c>
      <c r="U473" s="470" t="e">
        <f t="shared" si="1186"/>
        <v>#DIV/0!</v>
      </c>
      <c r="V473" s="472"/>
      <c r="W473" s="67">
        <f>H473+F473+G473+I473+0</f>
        <v>0</v>
      </c>
      <c r="X473" s="68" t="e">
        <f>W473/J473*100</f>
        <v>#DIV/0!</v>
      </c>
      <c r="Y473" s="470" t="e">
        <f t="shared" si="1188"/>
        <v>#DIV/0!</v>
      </c>
      <c r="Z473" s="471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38"/>
      <c r="G474" s="36"/>
      <c r="H474" s="36"/>
      <c r="I474" s="39"/>
      <c r="J474" s="40"/>
      <c r="K474" s="16"/>
      <c r="L474" s="17" t="e">
        <f>K474/J473*100</f>
        <v>#DIV/0!</v>
      </c>
      <c r="M474" s="470"/>
      <c r="N474" s="471"/>
      <c r="O474" s="16"/>
      <c r="P474" s="17" t="e">
        <f>O474/J473*100</f>
        <v>#DIV/0!</v>
      </c>
      <c r="Q474" s="470"/>
      <c r="R474" s="471"/>
      <c r="S474" s="19"/>
      <c r="T474" s="17" t="e">
        <f>S474/J473*100</f>
        <v>#DIV/0!</v>
      </c>
      <c r="U474" s="470"/>
      <c r="V474" s="472"/>
      <c r="W474" s="16"/>
      <c r="X474" s="17" t="e">
        <f>W474/J473*100</f>
        <v>#DIV/0!</v>
      </c>
      <c r="Y474" s="470"/>
      <c r="Z474" s="471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223">+C475+D475</f>
        <v>0</v>
      </c>
      <c r="F475" s="63"/>
      <c r="G475" s="64"/>
      <c r="H475" s="64"/>
      <c r="I475" s="65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470" t="e">
        <f t="shared" si="1182"/>
        <v>#DIV/0!</v>
      </c>
      <c r="N475" s="471"/>
      <c r="O475" s="67">
        <f>G475+F475+0</f>
        <v>0</v>
      </c>
      <c r="P475" s="68" t="e">
        <f t="shared" ref="P475" si="1224">O475/J475*100</f>
        <v>#DIV/0!</v>
      </c>
      <c r="Q475" s="470" t="e">
        <f t="shared" si="1184"/>
        <v>#DIV/0!</v>
      </c>
      <c r="R475" s="471"/>
      <c r="S475" s="70">
        <f>H475+F475+G475+0</f>
        <v>0</v>
      </c>
      <c r="T475" s="68" t="e">
        <f t="shared" ref="T475" si="1225">S475/J475*100</f>
        <v>#DIV/0!</v>
      </c>
      <c r="U475" s="470" t="e">
        <f t="shared" si="1186"/>
        <v>#DIV/0!</v>
      </c>
      <c r="V475" s="472"/>
      <c r="W475" s="67">
        <f>H475+F475+G475+I475+0</f>
        <v>0</v>
      </c>
      <c r="X475" s="68" t="e">
        <f>W475/J475*100</f>
        <v>#DIV/0!</v>
      </c>
      <c r="Y475" s="470" t="e">
        <f t="shared" si="1188"/>
        <v>#DIV/0!</v>
      </c>
      <c r="Z475" s="471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38"/>
      <c r="G476" s="36"/>
      <c r="H476" s="36"/>
      <c r="I476" s="39"/>
      <c r="J476" s="40"/>
      <c r="K476" s="16"/>
      <c r="L476" s="17" t="e">
        <f>K476/J475*100</f>
        <v>#DIV/0!</v>
      </c>
      <c r="M476" s="470"/>
      <c r="N476" s="471"/>
      <c r="O476" s="16"/>
      <c r="P476" s="17" t="e">
        <f>O476/J475*100</f>
        <v>#DIV/0!</v>
      </c>
      <c r="Q476" s="470"/>
      <c r="R476" s="471"/>
      <c r="S476" s="19"/>
      <c r="T476" s="17" t="e">
        <f>S476/J475*100</f>
        <v>#DIV/0!</v>
      </c>
      <c r="U476" s="470"/>
      <c r="V476" s="472"/>
      <c r="W476" s="16"/>
      <c r="X476" s="17" t="e">
        <f>W476/J475*100</f>
        <v>#DIV/0!</v>
      </c>
      <c r="Y476" s="470"/>
      <c r="Z476" s="471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226">+C477+D477</f>
        <v>0</v>
      </c>
      <c r="F477" s="63"/>
      <c r="G477" s="64"/>
      <c r="H477" s="64"/>
      <c r="I477" s="65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470" t="e">
        <f t="shared" si="1182"/>
        <v>#DIV/0!</v>
      </c>
      <c r="N477" s="471"/>
      <c r="O477" s="67">
        <f>G477+F477+0</f>
        <v>0</v>
      </c>
      <c r="P477" s="68" t="e">
        <f t="shared" ref="P477" si="1227">O477/J477*100</f>
        <v>#DIV/0!</v>
      </c>
      <c r="Q477" s="470" t="e">
        <f t="shared" si="1184"/>
        <v>#DIV/0!</v>
      </c>
      <c r="R477" s="471"/>
      <c r="S477" s="70">
        <f>H477+F477+G477+0</f>
        <v>0</v>
      </c>
      <c r="T477" s="68" t="e">
        <f t="shared" ref="T477" si="1228">S477/J477*100</f>
        <v>#DIV/0!</v>
      </c>
      <c r="U477" s="470" t="e">
        <f t="shared" si="1186"/>
        <v>#DIV/0!</v>
      </c>
      <c r="V477" s="472"/>
      <c r="W477" s="67">
        <f>H477+F477+G477+I477+0</f>
        <v>0</v>
      </c>
      <c r="X477" s="68" t="e">
        <f>W477/J477*100</f>
        <v>#DIV/0!</v>
      </c>
      <c r="Y477" s="470" t="e">
        <f t="shared" si="1188"/>
        <v>#DIV/0!</v>
      </c>
      <c r="Z477" s="471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38"/>
      <c r="G478" s="36"/>
      <c r="H478" s="36"/>
      <c r="I478" s="39"/>
      <c r="J478" s="40"/>
      <c r="K478" s="16"/>
      <c r="L478" s="17" t="e">
        <f>K478/J477*100</f>
        <v>#DIV/0!</v>
      </c>
      <c r="M478" s="470"/>
      <c r="N478" s="471"/>
      <c r="O478" s="16"/>
      <c r="P478" s="17" t="e">
        <f>O478/J477*100</f>
        <v>#DIV/0!</v>
      </c>
      <c r="Q478" s="470"/>
      <c r="R478" s="471"/>
      <c r="S478" s="19"/>
      <c r="T478" s="17" t="e">
        <f>S478/J477*100</f>
        <v>#DIV/0!</v>
      </c>
      <c r="U478" s="470"/>
      <c r="V478" s="472"/>
      <c r="W478" s="16"/>
      <c r="X478" s="17" t="e">
        <f>W478/J477*100</f>
        <v>#DIV/0!</v>
      </c>
      <c r="Y478" s="470"/>
      <c r="Z478" s="471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27">
        <f>SUM(F481,F483)</f>
        <v>0</v>
      </c>
      <c r="G479" s="25">
        <f t="shared" ref="G479:I479" si="1229">SUM(G481,G483)</f>
        <v>0</v>
      </c>
      <c r="H479" s="25">
        <f t="shared" si="1229"/>
        <v>0</v>
      </c>
      <c r="I479" s="28">
        <f t="shared" si="1229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230">K479/J479*100</f>
        <v>#DIV/0!</v>
      </c>
      <c r="M479" s="473" t="e">
        <f t="shared" si="1182"/>
        <v>#DIV/0!</v>
      </c>
      <c r="N479" s="474"/>
      <c r="O479" s="30">
        <f>SUM(O481,O483)</f>
        <v>0</v>
      </c>
      <c r="P479" s="31" t="e">
        <f t="shared" ref="P479" si="1231">O479/J479*100</f>
        <v>#DIV/0!</v>
      </c>
      <c r="Q479" s="473" t="e">
        <f t="shared" si="1184"/>
        <v>#DIV/0!</v>
      </c>
      <c r="R479" s="474"/>
      <c r="S479" s="32">
        <f>SUM(S481,S483)</f>
        <v>0</v>
      </c>
      <c r="T479" s="31" t="e">
        <f t="shared" ref="T479" si="1232">S479/J479*100</f>
        <v>#DIV/0!</v>
      </c>
      <c r="U479" s="473" t="e">
        <f t="shared" si="1186"/>
        <v>#DIV/0!</v>
      </c>
      <c r="V479" s="475"/>
      <c r="W479" s="30">
        <f>SUM(W481,W483)</f>
        <v>0</v>
      </c>
      <c r="X479" s="31" t="e">
        <f t="shared" ref="X479" si="1233">W479/J479*100</f>
        <v>#DIV/0!</v>
      </c>
      <c r="Y479" s="473" t="e">
        <f t="shared" si="1188"/>
        <v>#DIV/0!</v>
      </c>
      <c r="Z479" s="474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38"/>
      <c r="G480" s="36"/>
      <c r="H480" s="36"/>
      <c r="I480" s="37"/>
      <c r="J480" s="40"/>
      <c r="K480" s="30">
        <f>SUM(K482,K484)</f>
        <v>0</v>
      </c>
      <c r="L480" s="31" t="e">
        <f t="shared" ref="L480" si="1234">K480/J479*100</f>
        <v>#DIV/0!</v>
      </c>
      <c r="M480" s="473"/>
      <c r="N480" s="474"/>
      <c r="O480" s="30">
        <f>SUM(O482,O484)</f>
        <v>0</v>
      </c>
      <c r="P480" s="31" t="e">
        <f t="shared" ref="P480" si="1235">O480/J479*100</f>
        <v>#DIV/0!</v>
      </c>
      <c r="Q480" s="473"/>
      <c r="R480" s="474"/>
      <c r="S480" s="32">
        <f>SUM(S482,S484)</f>
        <v>0</v>
      </c>
      <c r="T480" s="31" t="e">
        <f t="shared" ref="T480" si="1236">S480/J479*100</f>
        <v>#DIV/0!</v>
      </c>
      <c r="U480" s="473"/>
      <c r="V480" s="475"/>
      <c r="W480" s="30">
        <f>SUM(W482,W484)</f>
        <v>0</v>
      </c>
      <c r="X480" s="31" t="e">
        <f t="shared" ref="X480" si="1237">W480/J479*100</f>
        <v>#DIV/0!</v>
      </c>
      <c r="Y480" s="473"/>
      <c r="Z480" s="474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238">+C481+D481</f>
        <v>0</v>
      </c>
      <c r="F481" s="63"/>
      <c r="G481" s="64"/>
      <c r="H481" s="64"/>
      <c r="I481" s="65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470" t="e">
        <f t="shared" si="1182"/>
        <v>#DIV/0!</v>
      </c>
      <c r="N481" s="471"/>
      <c r="O481" s="67">
        <f>G481+F481+0</f>
        <v>0</v>
      </c>
      <c r="P481" s="68" t="e">
        <f t="shared" ref="P481" si="1239">O481/J481*100</f>
        <v>#DIV/0!</v>
      </c>
      <c r="Q481" s="470" t="e">
        <f t="shared" si="1184"/>
        <v>#DIV/0!</v>
      </c>
      <c r="R481" s="471"/>
      <c r="S481" s="70">
        <f>H481+F481+G481+0</f>
        <v>0</v>
      </c>
      <c r="T481" s="68" t="e">
        <f t="shared" ref="T481" si="1240">S481/J481*100</f>
        <v>#DIV/0!</v>
      </c>
      <c r="U481" s="470" t="e">
        <f t="shared" si="1186"/>
        <v>#DIV/0!</v>
      </c>
      <c r="V481" s="472"/>
      <c r="W481" s="67">
        <f>H481+F481+G481+I481+0</f>
        <v>0</v>
      </c>
      <c r="X481" s="68" t="e">
        <f>W481/J481*100</f>
        <v>#DIV/0!</v>
      </c>
      <c r="Y481" s="470" t="e">
        <f t="shared" si="1188"/>
        <v>#DIV/0!</v>
      </c>
      <c r="Z481" s="471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38"/>
      <c r="G482" s="36"/>
      <c r="H482" s="36"/>
      <c r="I482" s="39"/>
      <c r="J482" s="40"/>
      <c r="K482" s="16"/>
      <c r="L482" s="17" t="e">
        <f>K482/J481*100</f>
        <v>#DIV/0!</v>
      </c>
      <c r="M482" s="470"/>
      <c r="N482" s="471"/>
      <c r="O482" s="16"/>
      <c r="P482" s="17" t="e">
        <f>O482/J481*100</f>
        <v>#DIV/0!</v>
      </c>
      <c r="Q482" s="470"/>
      <c r="R482" s="471"/>
      <c r="S482" s="19"/>
      <c r="T482" s="17" t="e">
        <f>S482/J481*100</f>
        <v>#DIV/0!</v>
      </c>
      <c r="U482" s="470"/>
      <c r="V482" s="472"/>
      <c r="W482" s="16"/>
      <c r="X482" s="17" t="e">
        <f>W482/J481*100</f>
        <v>#DIV/0!</v>
      </c>
      <c r="Y482" s="470"/>
      <c r="Z482" s="471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241">+C483+D483</f>
        <v>0</v>
      </c>
      <c r="F483" s="63"/>
      <c r="G483" s="64"/>
      <c r="H483" s="64"/>
      <c r="I483" s="65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470" t="e">
        <f t="shared" si="1182"/>
        <v>#DIV/0!</v>
      </c>
      <c r="N483" s="471"/>
      <c r="O483" s="67">
        <f>G483+F483+0</f>
        <v>0</v>
      </c>
      <c r="P483" s="68" t="e">
        <f t="shared" ref="P483" si="1242">O483/J483*100</f>
        <v>#DIV/0!</v>
      </c>
      <c r="Q483" s="470" t="e">
        <f t="shared" si="1184"/>
        <v>#DIV/0!</v>
      </c>
      <c r="R483" s="471"/>
      <c r="S483" s="70">
        <f>H483+F483+G483+0</f>
        <v>0</v>
      </c>
      <c r="T483" s="68" t="e">
        <f t="shared" ref="T483" si="1243">S483/J483*100</f>
        <v>#DIV/0!</v>
      </c>
      <c r="U483" s="470" t="e">
        <f t="shared" si="1186"/>
        <v>#DIV/0!</v>
      </c>
      <c r="V483" s="472"/>
      <c r="W483" s="67">
        <f>H483+F483+G483+I483+0</f>
        <v>0</v>
      </c>
      <c r="X483" s="68" t="e">
        <f>W483/J483*100</f>
        <v>#DIV/0!</v>
      </c>
      <c r="Y483" s="470" t="e">
        <f t="shared" si="1188"/>
        <v>#DIV/0!</v>
      </c>
      <c r="Z483" s="471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38"/>
      <c r="G484" s="36"/>
      <c r="H484" s="36"/>
      <c r="I484" s="39"/>
      <c r="J484" s="40"/>
      <c r="K484" s="16"/>
      <c r="L484" s="17" t="e">
        <f>K484/J483*100</f>
        <v>#DIV/0!</v>
      </c>
      <c r="M484" s="470"/>
      <c r="N484" s="471"/>
      <c r="O484" s="16"/>
      <c r="P484" s="17" t="e">
        <f>O484/J483*100</f>
        <v>#DIV/0!</v>
      </c>
      <c r="Q484" s="470"/>
      <c r="R484" s="471"/>
      <c r="S484" s="19"/>
      <c r="T484" s="17" t="e">
        <f>S484/J483*100</f>
        <v>#DIV/0!</v>
      </c>
      <c r="U484" s="470"/>
      <c r="V484" s="472"/>
      <c r="W484" s="16"/>
      <c r="X484" s="17" t="e">
        <f>W484/J483*100</f>
        <v>#DIV/0!</v>
      </c>
      <c r="Y484" s="470"/>
      <c r="Z484" s="471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244">+C485+D485</f>
        <v>0</v>
      </c>
      <c r="F485" s="63"/>
      <c r="G485" s="64"/>
      <c r="H485" s="64"/>
      <c r="I485" s="65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470" t="e">
        <f t="shared" si="1182"/>
        <v>#DIV/0!</v>
      </c>
      <c r="N485" s="471"/>
      <c r="O485" s="67">
        <f>G485+F485+0</f>
        <v>0</v>
      </c>
      <c r="P485" s="68" t="e">
        <f t="shared" ref="P485" si="1245">O485/J485*100</f>
        <v>#DIV/0!</v>
      </c>
      <c r="Q485" s="470" t="e">
        <f t="shared" si="1184"/>
        <v>#DIV/0!</v>
      </c>
      <c r="R485" s="471"/>
      <c r="S485" s="70">
        <f>H485+F485+G485+0</f>
        <v>0</v>
      </c>
      <c r="T485" s="68" t="e">
        <f t="shared" ref="T485" si="1246">S485/J485*100</f>
        <v>#DIV/0!</v>
      </c>
      <c r="U485" s="470" t="e">
        <f t="shared" si="1186"/>
        <v>#DIV/0!</v>
      </c>
      <c r="V485" s="472"/>
      <c r="W485" s="67">
        <f>H485+F485+G485+I485+0</f>
        <v>0</v>
      </c>
      <c r="X485" s="68" t="e">
        <f>W485/J485*100</f>
        <v>#DIV/0!</v>
      </c>
      <c r="Y485" s="470" t="e">
        <f t="shared" si="1188"/>
        <v>#DIV/0!</v>
      </c>
      <c r="Z485" s="471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38"/>
      <c r="G486" s="36"/>
      <c r="H486" s="36"/>
      <c r="I486" s="37"/>
      <c r="J486" s="40"/>
      <c r="K486" s="16"/>
      <c r="L486" s="17" t="e">
        <f>K486/J485*100</f>
        <v>#DIV/0!</v>
      </c>
      <c r="M486" s="470"/>
      <c r="N486" s="471"/>
      <c r="O486" s="16"/>
      <c r="P486" s="17" t="e">
        <f>O486/J485*100</f>
        <v>#DIV/0!</v>
      </c>
      <c r="Q486" s="470"/>
      <c r="R486" s="471"/>
      <c r="S486" s="19"/>
      <c r="T486" s="17" t="e">
        <f>S486/J485*100</f>
        <v>#DIV/0!</v>
      </c>
      <c r="U486" s="470"/>
      <c r="V486" s="472"/>
      <c r="W486" s="16"/>
      <c r="X486" s="17" t="e">
        <f>W486/J485*100</f>
        <v>#DIV/0!</v>
      </c>
      <c r="Y486" s="470"/>
      <c r="Z486" s="471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247">+C487+D487</f>
        <v>0</v>
      </c>
      <c r="F487" s="63"/>
      <c r="G487" s="64"/>
      <c r="H487" s="64"/>
      <c r="I487" s="65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470" t="e">
        <f t="shared" si="1182"/>
        <v>#DIV/0!</v>
      </c>
      <c r="N487" s="471"/>
      <c r="O487" s="67">
        <f>G487+F487+0</f>
        <v>0</v>
      </c>
      <c r="P487" s="68" t="e">
        <f t="shared" ref="P487" si="1248">O487/J487*100</f>
        <v>#DIV/0!</v>
      </c>
      <c r="Q487" s="470" t="e">
        <f t="shared" si="1184"/>
        <v>#DIV/0!</v>
      </c>
      <c r="R487" s="471"/>
      <c r="S487" s="70">
        <f>H487+F487+G487+0</f>
        <v>0</v>
      </c>
      <c r="T487" s="68" t="e">
        <f t="shared" ref="T487" si="1249">S487/J487*100</f>
        <v>#DIV/0!</v>
      </c>
      <c r="U487" s="470" t="e">
        <f t="shared" si="1186"/>
        <v>#DIV/0!</v>
      </c>
      <c r="V487" s="472"/>
      <c r="W487" s="67">
        <f>H487+F487+G487+I487+0</f>
        <v>0</v>
      </c>
      <c r="X487" s="68" t="e">
        <f>W487/J487*100</f>
        <v>#DIV/0!</v>
      </c>
      <c r="Y487" s="470" t="e">
        <f t="shared" si="1188"/>
        <v>#DIV/0!</v>
      </c>
      <c r="Z487" s="471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38"/>
      <c r="G488" s="36"/>
      <c r="H488" s="36"/>
      <c r="I488" s="37"/>
      <c r="J488" s="40"/>
      <c r="K488" s="16"/>
      <c r="L488" s="17" t="e">
        <f>K488/J487*100</f>
        <v>#DIV/0!</v>
      </c>
      <c r="M488" s="470"/>
      <c r="N488" s="471"/>
      <c r="O488" s="16"/>
      <c r="P488" s="17" t="e">
        <f>O488/J487*100</f>
        <v>#DIV/0!</v>
      </c>
      <c r="Q488" s="470"/>
      <c r="R488" s="471"/>
      <c r="S488" s="19"/>
      <c r="T488" s="17" t="e">
        <f>S488/J487*100</f>
        <v>#DIV/0!</v>
      </c>
      <c r="U488" s="470"/>
      <c r="V488" s="472"/>
      <c r="W488" s="16"/>
      <c r="X488" s="17" t="e">
        <f>W488/J487*100</f>
        <v>#DIV/0!</v>
      </c>
      <c r="Y488" s="470"/>
      <c r="Z488" s="471"/>
      <c r="AA488" s="74"/>
      <c r="AB488" s="74"/>
    </row>
    <row r="489" spans="1:28" s="251" customFormat="1" ht="21.75" hidden="1" customHeight="1" x14ac:dyDescent="0.2">
      <c r="A489" s="480" t="s">
        <v>45</v>
      </c>
      <c r="B489" s="54" t="s">
        <v>29</v>
      </c>
      <c r="C489" s="55">
        <f t="shared" ref="C489:K490" si="1250">SUM(C491,C497,C507,C513,C515)</f>
        <v>0</v>
      </c>
      <c r="D489" s="56">
        <f t="shared" si="1250"/>
        <v>0</v>
      </c>
      <c r="E489" s="57">
        <f t="shared" si="1250"/>
        <v>0</v>
      </c>
      <c r="F489" s="58">
        <f t="shared" si="1250"/>
        <v>0</v>
      </c>
      <c r="G489" s="56">
        <f t="shared" si="1250"/>
        <v>0</v>
      </c>
      <c r="H489" s="56">
        <f t="shared" si="1250"/>
        <v>0</v>
      </c>
      <c r="I489" s="59">
        <f t="shared" si="1250"/>
        <v>0</v>
      </c>
      <c r="J489" s="60">
        <f t="shared" si="1250"/>
        <v>0</v>
      </c>
      <c r="K489" s="55">
        <f t="shared" si="1250"/>
        <v>0</v>
      </c>
      <c r="L489" s="56" t="e">
        <f>K489/J489*100</f>
        <v>#DIV/0!</v>
      </c>
      <c r="M489" s="482" t="e">
        <f t="shared" si="1182"/>
        <v>#DIV/0!</v>
      </c>
      <c r="N489" s="476"/>
      <c r="O489" s="55">
        <f>SUM(O491,O497,O507,O513,O515)</f>
        <v>0</v>
      </c>
      <c r="P489" s="56" t="e">
        <f t="shared" ref="P489" si="1251">O489/J489*100</f>
        <v>#DIV/0!</v>
      </c>
      <c r="Q489" s="482" t="e">
        <f t="shared" si="1184"/>
        <v>#DIV/0!</v>
      </c>
      <c r="R489" s="476"/>
      <c r="S489" s="58">
        <f>SUM(S491,S497,S507,S513,S515)</f>
        <v>0</v>
      </c>
      <c r="T489" s="56" t="e">
        <f t="shared" ref="T489" si="1252">S489/J489*100</f>
        <v>#DIV/0!</v>
      </c>
      <c r="U489" s="482" t="e">
        <f t="shared" si="1186"/>
        <v>#DIV/0!</v>
      </c>
      <c r="V489" s="484"/>
      <c r="W489" s="55">
        <f>SUM(W491,W497,W507,W513,W515)</f>
        <v>0</v>
      </c>
      <c r="X489" s="56" t="e">
        <f t="shared" ref="X489" si="1253">W489/J489*100</f>
        <v>#DIV/0!</v>
      </c>
      <c r="Y489" s="482" t="e">
        <f t="shared" si="1188"/>
        <v>#DIV/0!</v>
      </c>
      <c r="Z489" s="476"/>
      <c r="AA489" s="250"/>
      <c r="AB489" s="250"/>
    </row>
    <row r="490" spans="1:28" s="251" customFormat="1" ht="21.75" hidden="1" customHeight="1" x14ac:dyDescent="0.2">
      <c r="A490" s="481"/>
      <c r="B490" s="54" t="s">
        <v>30</v>
      </c>
      <c r="C490" s="16"/>
      <c r="D490" s="17"/>
      <c r="E490" s="18"/>
      <c r="F490" s="19"/>
      <c r="G490" s="17"/>
      <c r="H490" s="17"/>
      <c r="I490" s="20"/>
      <c r="J490" s="21"/>
      <c r="K490" s="55">
        <f t="shared" si="1250"/>
        <v>0</v>
      </c>
      <c r="L490" s="56" t="e">
        <f t="shared" ref="L490" si="1254">K490/J489*100</f>
        <v>#DIV/0!</v>
      </c>
      <c r="M490" s="483"/>
      <c r="N490" s="477"/>
      <c r="O490" s="55">
        <f>SUM(O492,O498,O508,O514,O516)</f>
        <v>0</v>
      </c>
      <c r="P490" s="56" t="e">
        <f t="shared" ref="P490" si="1255">O490/J489*100</f>
        <v>#DIV/0!</v>
      </c>
      <c r="Q490" s="483"/>
      <c r="R490" s="477"/>
      <c r="S490" s="58">
        <f>SUM(S492,S498,S508,S514,S516)</f>
        <v>0</v>
      </c>
      <c r="T490" s="56" t="e">
        <f t="shared" ref="T490" si="1256">S490/J489*100</f>
        <v>#DIV/0!</v>
      </c>
      <c r="U490" s="483"/>
      <c r="V490" s="485"/>
      <c r="W490" s="55">
        <f>SUM(W492,W498,W508,W514,W516)</f>
        <v>0</v>
      </c>
      <c r="X490" s="56" t="e">
        <f t="shared" ref="X490" si="1257">W490/J489*100</f>
        <v>#DIV/0!</v>
      </c>
      <c r="Y490" s="483"/>
      <c r="Z490" s="477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27">
        <f>SUM(F493,F495)</f>
        <v>0</v>
      </c>
      <c r="G491" s="25">
        <f>SUM(G493,G495)</f>
        <v>0</v>
      </c>
      <c r="H491" s="25">
        <f t="shared" ref="H491:I491" si="1258">SUM(H493,H495)</f>
        <v>0</v>
      </c>
      <c r="I491" s="28">
        <f t="shared" si="1258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59">K491/J491*100</f>
        <v>#DIV/0!</v>
      </c>
      <c r="M491" s="478" t="e">
        <f t="shared" si="1182"/>
        <v>#DIV/0!</v>
      </c>
      <c r="N491" s="474"/>
      <c r="O491" s="30">
        <f>SUM(O493,O495)</f>
        <v>0</v>
      </c>
      <c r="P491" s="31" t="e">
        <f t="shared" ref="P491" si="1260">O491/J491*100</f>
        <v>#DIV/0!</v>
      </c>
      <c r="Q491" s="478" t="e">
        <f t="shared" si="1184"/>
        <v>#DIV/0!</v>
      </c>
      <c r="R491" s="474"/>
      <c r="S491" s="32">
        <f>SUM(S493,S495)</f>
        <v>0</v>
      </c>
      <c r="T491" s="31" t="e">
        <f t="shared" ref="T491" si="1261">S491/J491*100</f>
        <v>#DIV/0!</v>
      </c>
      <c r="U491" s="478" t="e">
        <f t="shared" si="1186"/>
        <v>#DIV/0!</v>
      </c>
      <c r="V491" s="475"/>
      <c r="W491" s="30">
        <f>SUM(W493,W495)</f>
        <v>0</v>
      </c>
      <c r="X491" s="31" t="e">
        <f t="shared" ref="X491" si="1262">W491/J491*100</f>
        <v>#DIV/0!</v>
      </c>
      <c r="Y491" s="478" t="e">
        <f t="shared" si="1188"/>
        <v>#DIV/0!</v>
      </c>
      <c r="Z491" s="474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38"/>
      <c r="G492" s="36"/>
      <c r="H492" s="36"/>
      <c r="I492" s="37"/>
      <c r="J492" s="40"/>
      <c r="K492" s="30">
        <f>SUM(K494,K496)</f>
        <v>0</v>
      </c>
      <c r="L492" s="31" t="e">
        <f>K492/J491*100</f>
        <v>#DIV/0!</v>
      </c>
      <c r="M492" s="479"/>
      <c r="N492" s="474"/>
      <c r="O492" s="30">
        <f>SUM(O494,O496)</f>
        <v>0</v>
      </c>
      <c r="P492" s="31" t="e">
        <f t="shared" ref="P492" si="1263">O492/J491*100</f>
        <v>#DIV/0!</v>
      </c>
      <c r="Q492" s="479"/>
      <c r="R492" s="474"/>
      <c r="S492" s="32">
        <f>SUM(S494,S496)</f>
        <v>0</v>
      </c>
      <c r="T492" s="31" t="e">
        <f t="shared" ref="T492" si="1264">S492/J491*100</f>
        <v>#DIV/0!</v>
      </c>
      <c r="U492" s="479"/>
      <c r="V492" s="475"/>
      <c r="W492" s="30">
        <f>SUM(W494,W496)</f>
        <v>0</v>
      </c>
      <c r="X492" s="31" t="e">
        <f t="shared" ref="X492" si="1265">W492/J491*100</f>
        <v>#DIV/0!</v>
      </c>
      <c r="Y492" s="479"/>
      <c r="Z492" s="474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66">+C493+D493</f>
        <v>0</v>
      </c>
      <c r="F493" s="63"/>
      <c r="G493" s="64"/>
      <c r="H493" s="64"/>
      <c r="I493" s="65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470" t="e">
        <f t="shared" si="1182"/>
        <v>#DIV/0!</v>
      </c>
      <c r="N493" s="471"/>
      <c r="O493" s="67">
        <f>G493+F493+0</f>
        <v>0</v>
      </c>
      <c r="P493" s="69" t="e">
        <f t="shared" ref="P493" si="1267">O493/J493*100</f>
        <v>#DIV/0!</v>
      </c>
      <c r="Q493" s="470" t="e">
        <f t="shared" si="1184"/>
        <v>#DIV/0!</v>
      </c>
      <c r="R493" s="471"/>
      <c r="S493" s="70">
        <f>H493+F493+G493+0</f>
        <v>0</v>
      </c>
      <c r="T493" s="69" t="e">
        <f t="shared" ref="T493" si="1268">S493/J493*100</f>
        <v>#DIV/0!</v>
      </c>
      <c r="U493" s="470" t="e">
        <f t="shared" si="1186"/>
        <v>#DIV/0!</v>
      </c>
      <c r="V493" s="472"/>
      <c r="W493" s="67">
        <f>H493+F493+G493+I493+0</f>
        <v>0</v>
      </c>
      <c r="X493" s="69" t="e">
        <f>W493/J493*100</f>
        <v>#DIV/0!</v>
      </c>
      <c r="Y493" s="470" t="e">
        <f t="shared" si="1188"/>
        <v>#DIV/0!</v>
      </c>
      <c r="Z493" s="471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38"/>
      <c r="G494" s="36"/>
      <c r="H494" s="36"/>
      <c r="I494" s="39"/>
      <c r="J494" s="40"/>
      <c r="K494" s="16"/>
      <c r="L494" s="17" t="e">
        <f>K494/J493*100</f>
        <v>#DIV/0!</v>
      </c>
      <c r="M494" s="470"/>
      <c r="N494" s="471"/>
      <c r="O494" s="16"/>
      <c r="P494" s="73" t="e">
        <f>O494/J493*100</f>
        <v>#DIV/0!</v>
      </c>
      <c r="Q494" s="470"/>
      <c r="R494" s="471"/>
      <c r="S494" s="19"/>
      <c r="T494" s="73" t="e">
        <f>S494/J493*100</f>
        <v>#DIV/0!</v>
      </c>
      <c r="U494" s="470"/>
      <c r="V494" s="472"/>
      <c r="W494" s="16"/>
      <c r="X494" s="73" t="e">
        <f>W494/J493*100</f>
        <v>#DIV/0!</v>
      </c>
      <c r="Y494" s="470"/>
      <c r="Z494" s="471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69">+C495+D495</f>
        <v>0</v>
      </c>
      <c r="F495" s="63"/>
      <c r="G495" s="64"/>
      <c r="H495" s="64"/>
      <c r="I495" s="65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470" t="e">
        <f t="shared" si="1182"/>
        <v>#DIV/0!</v>
      </c>
      <c r="N495" s="471"/>
      <c r="O495" s="67">
        <f>G495+F495+0</f>
        <v>0</v>
      </c>
      <c r="P495" s="69" t="e">
        <f t="shared" ref="P495" si="1270">O495/J495*100</f>
        <v>#DIV/0!</v>
      </c>
      <c r="Q495" s="470" t="e">
        <f t="shared" si="1184"/>
        <v>#DIV/0!</v>
      </c>
      <c r="R495" s="471"/>
      <c r="S495" s="70">
        <f>H495+F495+G495+0</f>
        <v>0</v>
      </c>
      <c r="T495" s="69" t="e">
        <f t="shared" ref="T495" si="1271">S495/J495*100</f>
        <v>#DIV/0!</v>
      </c>
      <c r="U495" s="470" t="e">
        <f t="shared" si="1186"/>
        <v>#DIV/0!</v>
      </c>
      <c r="V495" s="472"/>
      <c r="W495" s="67">
        <f>H495+F495+G495+I495+0</f>
        <v>0</v>
      </c>
      <c r="X495" s="69" t="e">
        <f>W495/J495*100</f>
        <v>#DIV/0!</v>
      </c>
      <c r="Y495" s="470" t="e">
        <f t="shared" si="1188"/>
        <v>#DIV/0!</v>
      </c>
      <c r="Z495" s="471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38"/>
      <c r="G496" s="36"/>
      <c r="H496" s="36"/>
      <c r="I496" s="39"/>
      <c r="J496" s="40"/>
      <c r="K496" s="16"/>
      <c r="L496" s="17" t="e">
        <f>K496/J495*100</f>
        <v>#DIV/0!</v>
      </c>
      <c r="M496" s="470"/>
      <c r="N496" s="471"/>
      <c r="O496" s="16"/>
      <c r="P496" s="73" t="e">
        <f>O496/J495*100</f>
        <v>#DIV/0!</v>
      </c>
      <c r="Q496" s="470"/>
      <c r="R496" s="471"/>
      <c r="S496" s="19"/>
      <c r="T496" s="73" t="e">
        <f>S496/J495*100</f>
        <v>#DIV/0!</v>
      </c>
      <c r="U496" s="470"/>
      <c r="V496" s="472"/>
      <c r="W496" s="16"/>
      <c r="X496" s="73" t="e">
        <f>W496/J495*100</f>
        <v>#DIV/0!</v>
      </c>
      <c r="Y496" s="470"/>
      <c r="Z496" s="471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27">
        <f>SUM(F499,F501,F503,F505)</f>
        <v>0</v>
      </c>
      <c r="G497" s="25">
        <f t="shared" ref="G497:I497" si="1272">SUM(G499,G501,G503,G505)</f>
        <v>0</v>
      </c>
      <c r="H497" s="25">
        <f t="shared" si="1272"/>
        <v>0</v>
      </c>
      <c r="I497" s="28">
        <f t="shared" si="1272"/>
        <v>0</v>
      </c>
      <c r="J497" s="29">
        <f t="shared" ref="J497" si="1273">+E497+I497+F497+G497+H497</f>
        <v>0</v>
      </c>
      <c r="K497" s="30">
        <f>SUM(K499,K501,K503,K505)</f>
        <v>0</v>
      </c>
      <c r="L497" s="31" t="e">
        <f t="shared" ref="L497" si="1274">K497/J497*100</f>
        <v>#DIV/0!</v>
      </c>
      <c r="M497" s="473" t="e">
        <f t="shared" si="1182"/>
        <v>#DIV/0!</v>
      </c>
      <c r="N497" s="474"/>
      <c r="O497" s="30">
        <f>SUM(O499,O501,O503,O505)</f>
        <v>0</v>
      </c>
      <c r="P497" s="31" t="e">
        <f t="shared" ref="P497" si="1275">O497/J497*100</f>
        <v>#DIV/0!</v>
      </c>
      <c r="Q497" s="473" t="e">
        <f t="shared" si="1184"/>
        <v>#DIV/0!</v>
      </c>
      <c r="R497" s="474"/>
      <c r="S497" s="32">
        <f>SUM(S499,S501,S503,S505)</f>
        <v>0</v>
      </c>
      <c r="T497" s="31" t="e">
        <f t="shared" ref="T497" si="1276">S497/J497*100</f>
        <v>#DIV/0!</v>
      </c>
      <c r="U497" s="473" t="e">
        <f t="shared" si="1186"/>
        <v>#DIV/0!</v>
      </c>
      <c r="V497" s="475"/>
      <c r="W497" s="30">
        <f>SUM(W499,W501,W503,W505)</f>
        <v>0</v>
      </c>
      <c r="X497" s="31" t="e">
        <f t="shared" ref="X497" si="1277">W497/J497*100</f>
        <v>#DIV/0!</v>
      </c>
      <c r="Y497" s="473" t="e">
        <f t="shared" si="1188"/>
        <v>#DIV/0!</v>
      </c>
      <c r="Z497" s="474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38"/>
      <c r="G498" s="36"/>
      <c r="H498" s="36"/>
      <c r="I498" s="37"/>
      <c r="J498" s="40"/>
      <c r="K498" s="30">
        <f>SUM(K500,K502,K504,K506)</f>
        <v>0</v>
      </c>
      <c r="L498" s="31" t="e">
        <f t="shared" ref="L498" si="1278">K498/J497*100</f>
        <v>#DIV/0!</v>
      </c>
      <c r="M498" s="473"/>
      <c r="N498" s="474"/>
      <c r="O498" s="30">
        <f>SUM(O500,O502,O504,O506)</f>
        <v>0</v>
      </c>
      <c r="P498" s="31" t="e">
        <f t="shared" ref="P498" si="1279">O498/J497*100</f>
        <v>#DIV/0!</v>
      </c>
      <c r="Q498" s="473"/>
      <c r="R498" s="474"/>
      <c r="S498" s="32">
        <f>SUM(S500,S502,S504,S506)</f>
        <v>0</v>
      </c>
      <c r="T498" s="31" t="e">
        <f t="shared" ref="T498" si="1280">S498/J497*100</f>
        <v>#DIV/0!</v>
      </c>
      <c r="U498" s="473"/>
      <c r="V498" s="475"/>
      <c r="W498" s="30">
        <f>SUM(W500,W502,W504,W506)</f>
        <v>0</v>
      </c>
      <c r="X498" s="31" t="e">
        <f t="shared" ref="X498" si="1281">W498/J497*100</f>
        <v>#DIV/0!</v>
      </c>
      <c r="Y498" s="473"/>
      <c r="Z498" s="474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82">+C499+D499</f>
        <v>0</v>
      </c>
      <c r="F499" s="63"/>
      <c r="G499" s="64"/>
      <c r="H499" s="64"/>
      <c r="I499" s="65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470" t="e">
        <f t="shared" si="1182"/>
        <v>#DIV/0!</v>
      </c>
      <c r="N499" s="471"/>
      <c r="O499" s="67">
        <f>G499+F499+0</f>
        <v>0</v>
      </c>
      <c r="P499" s="68" t="e">
        <f t="shared" ref="P499" si="1283">O499/J499*100</f>
        <v>#DIV/0!</v>
      </c>
      <c r="Q499" s="470" t="e">
        <f t="shared" si="1184"/>
        <v>#DIV/0!</v>
      </c>
      <c r="R499" s="471"/>
      <c r="S499" s="70">
        <f>H499+F499+G499+0</f>
        <v>0</v>
      </c>
      <c r="T499" s="68" t="e">
        <f t="shared" ref="T499" si="1284">S499/J499*100</f>
        <v>#DIV/0!</v>
      </c>
      <c r="U499" s="470" t="e">
        <f t="shared" si="1186"/>
        <v>#DIV/0!</v>
      </c>
      <c r="V499" s="472"/>
      <c r="W499" s="67">
        <f>H499+F499+G499+I499+0</f>
        <v>0</v>
      </c>
      <c r="X499" s="68" t="e">
        <f>W499/J499*100</f>
        <v>#DIV/0!</v>
      </c>
      <c r="Y499" s="470" t="e">
        <f t="shared" si="1188"/>
        <v>#DIV/0!</v>
      </c>
      <c r="Z499" s="471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38"/>
      <c r="G500" s="36"/>
      <c r="H500" s="36"/>
      <c r="I500" s="39"/>
      <c r="J500" s="40"/>
      <c r="K500" s="16"/>
      <c r="L500" s="17" t="e">
        <f>K500/J499*100</f>
        <v>#DIV/0!</v>
      </c>
      <c r="M500" s="470"/>
      <c r="N500" s="471"/>
      <c r="O500" s="16"/>
      <c r="P500" s="17" t="e">
        <f>O500/J499*100</f>
        <v>#DIV/0!</v>
      </c>
      <c r="Q500" s="470"/>
      <c r="R500" s="471"/>
      <c r="S500" s="19"/>
      <c r="T500" s="17" t="e">
        <f>S500/J499*100</f>
        <v>#DIV/0!</v>
      </c>
      <c r="U500" s="470"/>
      <c r="V500" s="472"/>
      <c r="W500" s="16"/>
      <c r="X500" s="17" t="e">
        <f>W500/J499*100</f>
        <v>#DIV/0!</v>
      </c>
      <c r="Y500" s="470"/>
      <c r="Z500" s="471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85">+C501+D501</f>
        <v>0</v>
      </c>
      <c r="F501" s="63"/>
      <c r="G501" s="64"/>
      <c r="H501" s="64"/>
      <c r="I501" s="65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470" t="e">
        <f t="shared" si="1182"/>
        <v>#DIV/0!</v>
      </c>
      <c r="N501" s="471"/>
      <c r="O501" s="67">
        <f>G501+F501+0</f>
        <v>0</v>
      </c>
      <c r="P501" s="68" t="e">
        <f t="shared" ref="P501" si="1286">O501/J501*100</f>
        <v>#DIV/0!</v>
      </c>
      <c r="Q501" s="470" t="e">
        <f t="shared" si="1184"/>
        <v>#DIV/0!</v>
      </c>
      <c r="R501" s="471"/>
      <c r="S501" s="70">
        <f>H501+F501+G501+0</f>
        <v>0</v>
      </c>
      <c r="T501" s="68" t="e">
        <f t="shared" ref="T501" si="1287">S501/J501*100</f>
        <v>#DIV/0!</v>
      </c>
      <c r="U501" s="470" t="e">
        <f t="shared" si="1186"/>
        <v>#DIV/0!</v>
      </c>
      <c r="V501" s="472"/>
      <c r="W501" s="67">
        <f>H501+F501+G501+I501+0</f>
        <v>0</v>
      </c>
      <c r="X501" s="68" t="e">
        <f>W501/J501*100</f>
        <v>#DIV/0!</v>
      </c>
      <c r="Y501" s="470" t="e">
        <f t="shared" si="1188"/>
        <v>#DIV/0!</v>
      </c>
      <c r="Z501" s="471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38"/>
      <c r="G502" s="36"/>
      <c r="H502" s="36"/>
      <c r="I502" s="39"/>
      <c r="J502" s="40"/>
      <c r="K502" s="16"/>
      <c r="L502" s="17" t="e">
        <f>K502/J501*100</f>
        <v>#DIV/0!</v>
      </c>
      <c r="M502" s="470"/>
      <c r="N502" s="471"/>
      <c r="O502" s="16"/>
      <c r="P502" s="17" t="e">
        <f>O502/J501*100</f>
        <v>#DIV/0!</v>
      </c>
      <c r="Q502" s="470"/>
      <c r="R502" s="471"/>
      <c r="S502" s="19"/>
      <c r="T502" s="17" t="e">
        <f>S502/J501*100</f>
        <v>#DIV/0!</v>
      </c>
      <c r="U502" s="470"/>
      <c r="V502" s="472"/>
      <c r="W502" s="16"/>
      <c r="X502" s="17" t="e">
        <f>W502/J501*100</f>
        <v>#DIV/0!</v>
      </c>
      <c r="Y502" s="470"/>
      <c r="Z502" s="471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88">+C503+D503</f>
        <v>0</v>
      </c>
      <c r="F503" s="63"/>
      <c r="G503" s="64"/>
      <c r="H503" s="64"/>
      <c r="I503" s="65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470" t="e">
        <f t="shared" si="1182"/>
        <v>#DIV/0!</v>
      </c>
      <c r="N503" s="471"/>
      <c r="O503" s="67">
        <f>G503+F503+0</f>
        <v>0</v>
      </c>
      <c r="P503" s="68" t="e">
        <f t="shared" ref="P503" si="1289">O503/J503*100</f>
        <v>#DIV/0!</v>
      </c>
      <c r="Q503" s="470" t="e">
        <f t="shared" si="1184"/>
        <v>#DIV/0!</v>
      </c>
      <c r="R503" s="471"/>
      <c r="S503" s="70">
        <f>H503+F503+G503+0</f>
        <v>0</v>
      </c>
      <c r="T503" s="68" t="e">
        <f t="shared" ref="T503" si="1290">S503/J503*100</f>
        <v>#DIV/0!</v>
      </c>
      <c r="U503" s="470" t="e">
        <f t="shared" si="1186"/>
        <v>#DIV/0!</v>
      </c>
      <c r="V503" s="472"/>
      <c r="W503" s="67">
        <f>H503+F503+G503+I503+0</f>
        <v>0</v>
      </c>
      <c r="X503" s="68" t="e">
        <f>W503/J503*100</f>
        <v>#DIV/0!</v>
      </c>
      <c r="Y503" s="470" t="e">
        <f t="shared" si="1188"/>
        <v>#DIV/0!</v>
      </c>
      <c r="Z503" s="471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38"/>
      <c r="G504" s="36"/>
      <c r="H504" s="36"/>
      <c r="I504" s="39"/>
      <c r="J504" s="40"/>
      <c r="K504" s="16"/>
      <c r="L504" s="17" t="e">
        <f>K504/J503*100</f>
        <v>#DIV/0!</v>
      </c>
      <c r="M504" s="470"/>
      <c r="N504" s="471"/>
      <c r="O504" s="16"/>
      <c r="P504" s="17" t="e">
        <f>O504/J503*100</f>
        <v>#DIV/0!</v>
      </c>
      <c r="Q504" s="470"/>
      <c r="R504" s="471"/>
      <c r="S504" s="19"/>
      <c r="T504" s="17" t="e">
        <f>S504/J503*100</f>
        <v>#DIV/0!</v>
      </c>
      <c r="U504" s="470"/>
      <c r="V504" s="472"/>
      <c r="W504" s="16"/>
      <c r="X504" s="17" t="e">
        <f>W504/J503*100</f>
        <v>#DIV/0!</v>
      </c>
      <c r="Y504" s="470"/>
      <c r="Z504" s="471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91">+C505+D505</f>
        <v>0</v>
      </c>
      <c r="F505" s="63"/>
      <c r="G505" s="64"/>
      <c r="H505" s="64"/>
      <c r="I505" s="65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470" t="e">
        <f t="shared" si="1182"/>
        <v>#DIV/0!</v>
      </c>
      <c r="N505" s="471"/>
      <c r="O505" s="67">
        <f>G505+F505+0</f>
        <v>0</v>
      </c>
      <c r="P505" s="68" t="e">
        <f t="shared" ref="P505" si="1292">O505/J505*100</f>
        <v>#DIV/0!</v>
      </c>
      <c r="Q505" s="470" t="e">
        <f t="shared" si="1184"/>
        <v>#DIV/0!</v>
      </c>
      <c r="R505" s="471"/>
      <c r="S505" s="70">
        <f>H505+F505+G505+0</f>
        <v>0</v>
      </c>
      <c r="T505" s="68" t="e">
        <f t="shared" ref="T505" si="1293">S505/J505*100</f>
        <v>#DIV/0!</v>
      </c>
      <c r="U505" s="470" t="e">
        <f t="shared" si="1186"/>
        <v>#DIV/0!</v>
      </c>
      <c r="V505" s="472"/>
      <c r="W505" s="67">
        <f>H505+F505+G505+I505+0</f>
        <v>0</v>
      </c>
      <c r="X505" s="68" t="e">
        <f>W505/J505*100</f>
        <v>#DIV/0!</v>
      </c>
      <c r="Y505" s="470" t="e">
        <f t="shared" si="1188"/>
        <v>#DIV/0!</v>
      </c>
      <c r="Z505" s="471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38"/>
      <c r="G506" s="36"/>
      <c r="H506" s="36"/>
      <c r="I506" s="39"/>
      <c r="J506" s="40"/>
      <c r="K506" s="16"/>
      <c r="L506" s="17" t="e">
        <f>K506/J505*100</f>
        <v>#DIV/0!</v>
      </c>
      <c r="M506" s="470"/>
      <c r="N506" s="471"/>
      <c r="O506" s="16"/>
      <c r="P506" s="17" t="e">
        <f>O506/J505*100</f>
        <v>#DIV/0!</v>
      </c>
      <c r="Q506" s="470"/>
      <c r="R506" s="471"/>
      <c r="S506" s="19"/>
      <c r="T506" s="17" t="e">
        <f>S506/J505*100</f>
        <v>#DIV/0!</v>
      </c>
      <c r="U506" s="470"/>
      <c r="V506" s="472"/>
      <c r="W506" s="16"/>
      <c r="X506" s="17" t="e">
        <f>W506/J505*100</f>
        <v>#DIV/0!</v>
      </c>
      <c r="Y506" s="470"/>
      <c r="Z506" s="471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27">
        <f>SUM(F509,F511)</f>
        <v>0</v>
      </c>
      <c r="G507" s="25">
        <f t="shared" ref="G507:I507" si="1294">SUM(G509,G511)</f>
        <v>0</v>
      </c>
      <c r="H507" s="25">
        <f t="shared" si="1294"/>
        <v>0</v>
      </c>
      <c r="I507" s="28">
        <f t="shared" si="1294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95">K507/J507*100</f>
        <v>#DIV/0!</v>
      </c>
      <c r="M507" s="473" t="e">
        <f t="shared" si="1182"/>
        <v>#DIV/0!</v>
      </c>
      <c r="N507" s="474"/>
      <c r="O507" s="30">
        <f>SUM(O509,O511)</f>
        <v>0</v>
      </c>
      <c r="P507" s="31" t="e">
        <f t="shared" ref="P507" si="1296">O507/J507*100</f>
        <v>#DIV/0!</v>
      </c>
      <c r="Q507" s="473" t="e">
        <f t="shared" si="1184"/>
        <v>#DIV/0!</v>
      </c>
      <c r="R507" s="474"/>
      <c r="S507" s="32">
        <f>SUM(S509,S511)</f>
        <v>0</v>
      </c>
      <c r="T507" s="31" t="e">
        <f t="shared" ref="T507" si="1297">S507/J507*100</f>
        <v>#DIV/0!</v>
      </c>
      <c r="U507" s="473" t="e">
        <f t="shared" si="1186"/>
        <v>#DIV/0!</v>
      </c>
      <c r="V507" s="475"/>
      <c r="W507" s="30">
        <f>SUM(W509,W511)</f>
        <v>0</v>
      </c>
      <c r="X507" s="31" t="e">
        <f t="shared" ref="X507" si="1298">W507/J507*100</f>
        <v>#DIV/0!</v>
      </c>
      <c r="Y507" s="473" t="e">
        <f t="shared" si="1188"/>
        <v>#DIV/0!</v>
      </c>
      <c r="Z507" s="474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38"/>
      <c r="G508" s="36"/>
      <c r="H508" s="36"/>
      <c r="I508" s="37"/>
      <c r="J508" s="40"/>
      <c r="K508" s="30">
        <f>SUM(K510,K512)</f>
        <v>0</v>
      </c>
      <c r="L508" s="31" t="e">
        <f t="shared" ref="L508" si="1299">K508/J507*100</f>
        <v>#DIV/0!</v>
      </c>
      <c r="M508" s="473"/>
      <c r="N508" s="474"/>
      <c r="O508" s="30">
        <f>SUM(O510,O512)</f>
        <v>0</v>
      </c>
      <c r="P508" s="31" t="e">
        <f t="shared" ref="P508" si="1300">O508/J507*100</f>
        <v>#DIV/0!</v>
      </c>
      <c r="Q508" s="473"/>
      <c r="R508" s="474"/>
      <c r="S508" s="32">
        <f>SUM(S510,S512)</f>
        <v>0</v>
      </c>
      <c r="T508" s="31" t="e">
        <f t="shared" ref="T508" si="1301">S508/J507*100</f>
        <v>#DIV/0!</v>
      </c>
      <c r="U508" s="473"/>
      <c r="V508" s="475"/>
      <c r="W508" s="30">
        <f>SUM(W510,W512)</f>
        <v>0</v>
      </c>
      <c r="X508" s="31" t="e">
        <f t="shared" ref="X508" si="1302">W508/J507*100</f>
        <v>#DIV/0!</v>
      </c>
      <c r="Y508" s="473"/>
      <c r="Z508" s="474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303">+C509+D509</f>
        <v>0</v>
      </c>
      <c r="F509" s="63"/>
      <c r="G509" s="64"/>
      <c r="H509" s="64"/>
      <c r="I509" s="65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470" t="e">
        <f t="shared" si="1182"/>
        <v>#DIV/0!</v>
      </c>
      <c r="N509" s="471"/>
      <c r="O509" s="67">
        <f>G509+F509+0</f>
        <v>0</v>
      </c>
      <c r="P509" s="68" t="e">
        <f t="shared" ref="P509" si="1304">O509/J509*100</f>
        <v>#DIV/0!</v>
      </c>
      <c r="Q509" s="470" t="e">
        <f t="shared" si="1184"/>
        <v>#DIV/0!</v>
      </c>
      <c r="R509" s="471"/>
      <c r="S509" s="70">
        <f>H509+F509+G509+0</f>
        <v>0</v>
      </c>
      <c r="T509" s="68" t="e">
        <f t="shared" ref="T509" si="1305">S509/J509*100</f>
        <v>#DIV/0!</v>
      </c>
      <c r="U509" s="470" t="e">
        <f t="shared" si="1186"/>
        <v>#DIV/0!</v>
      </c>
      <c r="V509" s="472"/>
      <c r="W509" s="67">
        <f>H509+F509+G509+I509+0</f>
        <v>0</v>
      </c>
      <c r="X509" s="68" t="e">
        <f>W509/J509*100</f>
        <v>#DIV/0!</v>
      </c>
      <c r="Y509" s="470" t="e">
        <f t="shared" si="1188"/>
        <v>#DIV/0!</v>
      </c>
      <c r="Z509" s="471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38"/>
      <c r="G510" s="36"/>
      <c r="H510" s="36"/>
      <c r="I510" s="39"/>
      <c r="J510" s="40"/>
      <c r="K510" s="16"/>
      <c r="L510" s="17" t="e">
        <f>K510/J509*100</f>
        <v>#DIV/0!</v>
      </c>
      <c r="M510" s="470"/>
      <c r="N510" s="471"/>
      <c r="O510" s="16"/>
      <c r="P510" s="17" t="e">
        <f>O510/J509*100</f>
        <v>#DIV/0!</v>
      </c>
      <c r="Q510" s="470"/>
      <c r="R510" s="471"/>
      <c r="S510" s="19"/>
      <c r="T510" s="17" t="e">
        <f>S510/J509*100</f>
        <v>#DIV/0!</v>
      </c>
      <c r="U510" s="470"/>
      <c r="V510" s="472"/>
      <c r="W510" s="16"/>
      <c r="X510" s="17" t="e">
        <f>W510/J509*100</f>
        <v>#DIV/0!</v>
      </c>
      <c r="Y510" s="470"/>
      <c r="Z510" s="471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306">+C511+D511</f>
        <v>0</v>
      </c>
      <c r="F511" s="63"/>
      <c r="G511" s="64"/>
      <c r="H511" s="64"/>
      <c r="I511" s="65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470" t="e">
        <f t="shared" si="1182"/>
        <v>#DIV/0!</v>
      </c>
      <c r="N511" s="471"/>
      <c r="O511" s="67">
        <f>G511+F511+0</f>
        <v>0</v>
      </c>
      <c r="P511" s="68" t="e">
        <f t="shared" ref="P511" si="1307">O511/J511*100</f>
        <v>#DIV/0!</v>
      </c>
      <c r="Q511" s="470" t="e">
        <f t="shared" si="1184"/>
        <v>#DIV/0!</v>
      </c>
      <c r="R511" s="471"/>
      <c r="S511" s="70">
        <f>H511+F511+G511+0</f>
        <v>0</v>
      </c>
      <c r="T511" s="68" t="e">
        <f t="shared" ref="T511" si="1308">S511/J511*100</f>
        <v>#DIV/0!</v>
      </c>
      <c r="U511" s="470" t="e">
        <f t="shared" si="1186"/>
        <v>#DIV/0!</v>
      </c>
      <c r="V511" s="472"/>
      <c r="W511" s="67">
        <f>H511+F511+G511+I511+0</f>
        <v>0</v>
      </c>
      <c r="X511" s="68" t="e">
        <f>W511/J511*100</f>
        <v>#DIV/0!</v>
      </c>
      <c r="Y511" s="470" t="e">
        <f t="shared" si="1188"/>
        <v>#DIV/0!</v>
      </c>
      <c r="Z511" s="471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38"/>
      <c r="G512" s="36"/>
      <c r="H512" s="36"/>
      <c r="I512" s="39"/>
      <c r="J512" s="40"/>
      <c r="K512" s="16"/>
      <c r="L512" s="17" t="e">
        <f>K512/J511*100</f>
        <v>#DIV/0!</v>
      </c>
      <c r="M512" s="470"/>
      <c r="N512" s="471"/>
      <c r="O512" s="16"/>
      <c r="P512" s="17" t="e">
        <f>O512/J511*100</f>
        <v>#DIV/0!</v>
      </c>
      <c r="Q512" s="470"/>
      <c r="R512" s="471"/>
      <c r="S512" s="19"/>
      <c r="T512" s="17" t="e">
        <f>S512/J511*100</f>
        <v>#DIV/0!</v>
      </c>
      <c r="U512" s="470"/>
      <c r="V512" s="472"/>
      <c r="W512" s="16"/>
      <c r="X512" s="17" t="e">
        <f>W512/J511*100</f>
        <v>#DIV/0!</v>
      </c>
      <c r="Y512" s="470"/>
      <c r="Z512" s="471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309">+C513+D513</f>
        <v>0</v>
      </c>
      <c r="F513" s="63"/>
      <c r="G513" s="64"/>
      <c r="H513" s="64"/>
      <c r="I513" s="65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470" t="e">
        <f t="shared" si="1182"/>
        <v>#DIV/0!</v>
      </c>
      <c r="N513" s="471"/>
      <c r="O513" s="67">
        <f>G513+F513+0</f>
        <v>0</v>
      </c>
      <c r="P513" s="68" t="e">
        <f t="shared" ref="P513" si="1310">O513/J513*100</f>
        <v>#DIV/0!</v>
      </c>
      <c r="Q513" s="470" t="e">
        <f t="shared" si="1184"/>
        <v>#DIV/0!</v>
      </c>
      <c r="R513" s="471"/>
      <c r="S513" s="70">
        <f>H513+F513+G513+0</f>
        <v>0</v>
      </c>
      <c r="T513" s="68" t="e">
        <f t="shared" ref="T513" si="1311">S513/J513*100</f>
        <v>#DIV/0!</v>
      </c>
      <c r="U513" s="470" t="e">
        <f t="shared" si="1186"/>
        <v>#DIV/0!</v>
      </c>
      <c r="V513" s="472"/>
      <c r="W513" s="67">
        <f>H513+F513+G513+I513+0</f>
        <v>0</v>
      </c>
      <c r="X513" s="68" t="e">
        <f>W513/J513*100</f>
        <v>#DIV/0!</v>
      </c>
      <c r="Y513" s="470" t="e">
        <f t="shared" si="1188"/>
        <v>#DIV/0!</v>
      </c>
      <c r="Z513" s="471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38"/>
      <c r="G514" s="36"/>
      <c r="H514" s="36"/>
      <c r="I514" s="37"/>
      <c r="J514" s="40"/>
      <c r="K514" s="16"/>
      <c r="L514" s="17" t="e">
        <f>K514/J513*100</f>
        <v>#DIV/0!</v>
      </c>
      <c r="M514" s="470"/>
      <c r="N514" s="471"/>
      <c r="O514" s="16"/>
      <c r="P514" s="17" t="e">
        <f>O514/J513*100</f>
        <v>#DIV/0!</v>
      </c>
      <c r="Q514" s="470"/>
      <c r="R514" s="471"/>
      <c r="S514" s="19"/>
      <c r="T514" s="17" t="e">
        <f>S514/J513*100</f>
        <v>#DIV/0!</v>
      </c>
      <c r="U514" s="470"/>
      <c r="V514" s="472"/>
      <c r="W514" s="16"/>
      <c r="X514" s="17" t="e">
        <f>W514/J513*100</f>
        <v>#DIV/0!</v>
      </c>
      <c r="Y514" s="470"/>
      <c r="Z514" s="471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312">+C515+D515</f>
        <v>0</v>
      </c>
      <c r="F515" s="63"/>
      <c r="G515" s="64"/>
      <c r="H515" s="64"/>
      <c r="I515" s="65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470" t="e">
        <f t="shared" si="1182"/>
        <v>#DIV/0!</v>
      </c>
      <c r="N515" s="471"/>
      <c r="O515" s="67">
        <f>G515+F515+0</f>
        <v>0</v>
      </c>
      <c r="P515" s="68" t="e">
        <f t="shared" ref="P515" si="1313">O515/J515*100</f>
        <v>#DIV/0!</v>
      </c>
      <c r="Q515" s="470" t="e">
        <f t="shared" si="1184"/>
        <v>#DIV/0!</v>
      </c>
      <c r="R515" s="471"/>
      <c r="S515" s="70">
        <f>H515+F515+G515+0</f>
        <v>0</v>
      </c>
      <c r="T515" s="68" t="e">
        <f t="shared" ref="T515" si="1314">S515/J515*100</f>
        <v>#DIV/0!</v>
      </c>
      <c r="U515" s="470" t="e">
        <f t="shared" si="1186"/>
        <v>#DIV/0!</v>
      </c>
      <c r="V515" s="472"/>
      <c r="W515" s="67">
        <f>H515+F515+G515+I515+0</f>
        <v>0</v>
      </c>
      <c r="X515" s="68" t="e">
        <f>W515/J515*100</f>
        <v>#DIV/0!</v>
      </c>
      <c r="Y515" s="470" t="e">
        <f t="shared" si="1188"/>
        <v>#DIV/0!</v>
      </c>
      <c r="Z515" s="471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38"/>
      <c r="G516" s="36"/>
      <c r="H516" s="36"/>
      <c r="I516" s="37"/>
      <c r="J516" s="40"/>
      <c r="K516" s="16"/>
      <c r="L516" s="17" t="e">
        <f>K516/J515*100</f>
        <v>#DIV/0!</v>
      </c>
      <c r="M516" s="470"/>
      <c r="N516" s="471"/>
      <c r="O516" s="16"/>
      <c r="P516" s="17" t="e">
        <f>O516/J515*100</f>
        <v>#DIV/0!</v>
      </c>
      <c r="Q516" s="470"/>
      <c r="R516" s="471"/>
      <c r="S516" s="19"/>
      <c r="T516" s="17" t="e">
        <f>S516/J515*100</f>
        <v>#DIV/0!</v>
      </c>
      <c r="U516" s="470"/>
      <c r="V516" s="472"/>
      <c r="W516" s="16"/>
      <c r="X516" s="17" t="e">
        <f>W516/J515*100</f>
        <v>#DIV/0!</v>
      </c>
      <c r="Y516" s="470"/>
      <c r="Z516" s="471"/>
      <c r="AA516" s="74"/>
      <c r="AB516" s="74"/>
    </row>
    <row r="517" spans="1:28" s="251" customFormat="1" ht="21.75" hidden="1" customHeight="1" x14ac:dyDescent="0.2">
      <c r="A517" s="480" t="s">
        <v>45</v>
      </c>
      <c r="B517" s="54" t="s">
        <v>29</v>
      </c>
      <c r="C517" s="55">
        <f t="shared" ref="C517:K518" si="1315">SUM(C519,C525,C535,C541,C543)</f>
        <v>0</v>
      </c>
      <c r="D517" s="56">
        <f t="shared" si="1315"/>
        <v>0</v>
      </c>
      <c r="E517" s="57">
        <f t="shared" si="1315"/>
        <v>0</v>
      </c>
      <c r="F517" s="58">
        <f t="shared" si="1315"/>
        <v>0</v>
      </c>
      <c r="G517" s="56">
        <f t="shared" si="1315"/>
        <v>0</v>
      </c>
      <c r="H517" s="56">
        <f t="shared" si="1315"/>
        <v>0</v>
      </c>
      <c r="I517" s="59">
        <f t="shared" si="1315"/>
        <v>0</v>
      </c>
      <c r="J517" s="60">
        <f t="shared" si="1315"/>
        <v>0</v>
      </c>
      <c r="K517" s="55">
        <f t="shared" si="1315"/>
        <v>0</v>
      </c>
      <c r="L517" s="56" t="e">
        <f>K517/J517*100</f>
        <v>#DIV/0!</v>
      </c>
      <c r="M517" s="482" t="e">
        <f t="shared" si="1182"/>
        <v>#DIV/0!</v>
      </c>
      <c r="N517" s="476"/>
      <c r="O517" s="55">
        <f>SUM(O519,O525,O535,O541,O543)</f>
        <v>0</v>
      </c>
      <c r="P517" s="56" t="e">
        <f t="shared" ref="P517" si="1316">O517/J517*100</f>
        <v>#DIV/0!</v>
      </c>
      <c r="Q517" s="482" t="e">
        <f t="shared" si="1184"/>
        <v>#DIV/0!</v>
      </c>
      <c r="R517" s="476"/>
      <c r="S517" s="58">
        <f>SUM(S519,S525,S535,S541,S543)</f>
        <v>0</v>
      </c>
      <c r="T517" s="56" t="e">
        <f t="shared" ref="T517" si="1317">S517/J517*100</f>
        <v>#DIV/0!</v>
      </c>
      <c r="U517" s="482" t="e">
        <f t="shared" si="1186"/>
        <v>#DIV/0!</v>
      </c>
      <c r="V517" s="484"/>
      <c r="W517" s="55">
        <f>SUM(W519,W525,W535,W541,W543)</f>
        <v>0</v>
      </c>
      <c r="X517" s="56" t="e">
        <f t="shared" ref="X517" si="1318">W517/J517*100</f>
        <v>#DIV/0!</v>
      </c>
      <c r="Y517" s="482" t="e">
        <f t="shared" si="1188"/>
        <v>#DIV/0!</v>
      </c>
      <c r="Z517" s="476"/>
      <c r="AA517" s="250"/>
      <c r="AB517" s="250"/>
    </row>
    <row r="518" spans="1:28" s="251" customFormat="1" ht="21.75" hidden="1" customHeight="1" x14ac:dyDescent="0.2">
      <c r="A518" s="481"/>
      <c r="B518" s="54" t="s">
        <v>30</v>
      </c>
      <c r="C518" s="16"/>
      <c r="D518" s="17"/>
      <c r="E518" s="18"/>
      <c r="F518" s="19"/>
      <c r="G518" s="17"/>
      <c r="H518" s="17"/>
      <c r="I518" s="20"/>
      <c r="J518" s="21"/>
      <c r="K518" s="55">
        <f t="shared" si="1315"/>
        <v>0</v>
      </c>
      <c r="L518" s="56" t="e">
        <f t="shared" ref="L518" si="1319">K518/J517*100</f>
        <v>#DIV/0!</v>
      </c>
      <c r="M518" s="483"/>
      <c r="N518" s="477"/>
      <c r="O518" s="55">
        <f>SUM(O520,O526,O536,O542,O544)</f>
        <v>0</v>
      </c>
      <c r="P518" s="56" t="e">
        <f t="shared" ref="P518" si="1320">O518/J517*100</f>
        <v>#DIV/0!</v>
      </c>
      <c r="Q518" s="483"/>
      <c r="R518" s="477"/>
      <c r="S518" s="58">
        <f>SUM(S520,S526,S536,S542,S544)</f>
        <v>0</v>
      </c>
      <c r="T518" s="56" t="e">
        <f t="shared" ref="T518" si="1321">S518/J517*100</f>
        <v>#DIV/0!</v>
      </c>
      <c r="U518" s="483"/>
      <c r="V518" s="485"/>
      <c r="W518" s="55">
        <f>SUM(W520,W526,W536,W542,W544)</f>
        <v>0</v>
      </c>
      <c r="X518" s="56" t="e">
        <f t="shared" ref="X518" si="1322">W518/J517*100</f>
        <v>#DIV/0!</v>
      </c>
      <c r="Y518" s="483"/>
      <c r="Z518" s="477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27">
        <f>SUM(F521,F523)</f>
        <v>0</v>
      </c>
      <c r="G519" s="25">
        <f>SUM(G521,G523)</f>
        <v>0</v>
      </c>
      <c r="H519" s="25">
        <f t="shared" ref="H519:I519" si="1323">SUM(H521,H523)</f>
        <v>0</v>
      </c>
      <c r="I519" s="28">
        <f t="shared" si="1323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324">K519/J519*100</f>
        <v>#DIV/0!</v>
      </c>
      <c r="M519" s="478" t="e">
        <f t="shared" si="1182"/>
        <v>#DIV/0!</v>
      </c>
      <c r="N519" s="474"/>
      <c r="O519" s="30">
        <f>SUM(O521,O523)</f>
        <v>0</v>
      </c>
      <c r="P519" s="31" t="e">
        <f t="shared" ref="P519" si="1325">O519/J519*100</f>
        <v>#DIV/0!</v>
      </c>
      <c r="Q519" s="478" t="e">
        <f t="shared" si="1184"/>
        <v>#DIV/0!</v>
      </c>
      <c r="R519" s="474"/>
      <c r="S519" s="32">
        <f>SUM(S521,S523)</f>
        <v>0</v>
      </c>
      <c r="T519" s="31" t="e">
        <f t="shared" ref="T519" si="1326">S519/J519*100</f>
        <v>#DIV/0!</v>
      </c>
      <c r="U519" s="478" t="e">
        <f t="shared" si="1186"/>
        <v>#DIV/0!</v>
      </c>
      <c r="V519" s="475"/>
      <c r="W519" s="30">
        <f>SUM(W521,W523)</f>
        <v>0</v>
      </c>
      <c r="X519" s="31" t="e">
        <f t="shared" ref="X519" si="1327">W519/J519*100</f>
        <v>#DIV/0!</v>
      </c>
      <c r="Y519" s="478" t="e">
        <f t="shared" si="1188"/>
        <v>#DIV/0!</v>
      </c>
      <c r="Z519" s="474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38"/>
      <c r="G520" s="36"/>
      <c r="H520" s="36"/>
      <c r="I520" s="37"/>
      <c r="J520" s="40"/>
      <c r="K520" s="30">
        <f>SUM(K522,K524)</f>
        <v>0</v>
      </c>
      <c r="L520" s="31" t="e">
        <f>K520/J519*100</f>
        <v>#DIV/0!</v>
      </c>
      <c r="M520" s="479"/>
      <c r="N520" s="474"/>
      <c r="O520" s="30">
        <f>SUM(O522,O524)</f>
        <v>0</v>
      </c>
      <c r="P520" s="31" t="e">
        <f t="shared" ref="P520" si="1328">O520/J519*100</f>
        <v>#DIV/0!</v>
      </c>
      <c r="Q520" s="479"/>
      <c r="R520" s="474"/>
      <c r="S520" s="32">
        <f>SUM(S522,S524)</f>
        <v>0</v>
      </c>
      <c r="T520" s="31" t="e">
        <f t="shared" ref="T520" si="1329">S520/J519*100</f>
        <v>#DIV/0!</v>
      </c>
      <c r="U520" s="479"/>
      <c r="V520" s="475"/>
      <c r="W520" s="30">
        <f>SUM(W522,W524)</f>
        <v>0</v>
      </c>
      <c r="X520" s="31" t="e">
        <f t="shared" ref="X520" si="1330">W520/J519*100</f>
        <v>#DIV/0!</v>
      </c>
      <c r="Y520" s="479"/>
      <c r="Z520" s="474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331">+C521+D521</f>
        <v>0</v>
      </c>
      <c r="F521" s="63"/>
      <c r="G521" s="64"/>
      <c r="H521" s="64"/>
      <c r="I521" s="65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470" t="e">
        <f t="shared" si="1182"/>
        <v>#DIV/0!</v>
      </c>
      <c r="N521" s="471"/>
      <c r="O521" s="67">
        <f>G521+F521+0</f>
        <v>0</v>
      </c>
      <c r="P521" s="69" t="e">
        <f t="shared" ref="P521" si="1332">O521/J521*100</f>
        <v>#DIV/0!</v>
      </c>
      <c r="Q521" s="470" t="e">
        <f t="shared" si="1184"/>
        <v>#DIV/0!</v>
      </c>
      <c r="R521" s="471"/>
      <c r="S521" s="70">
        <f>H521+F521+G521+0</f>
        <v>0</v>
      </c>
      <c r="T521" s="69" t="e">
        <f t="shared" ref="T521" si="1333">S521/J521*100</f>
        <v>#DIV/0!</v>
      </c>
      <c r="U521" s="470" t="e">
        <f t="shared" si="1186"/>
        <v>#DIV/0!</v>
      </c>
      <c r="V521" s="472"/>
      <c r="W521" s="67">
        <f>H521+F521+G521+I521+0</f>
        <v>0</v>
      </c>
      <c r="X521" s="69" t="e">
        <f>W521/J521*100</f>
        <v>#DIV/0!</v>
      </c>
      <c r="Y521" s="470" t="e">
        <f t="shared" si="1188"/>
        <v>#DIV/0!</v>
      </c>
      <c r="Z521" s="471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38"/>
      <c r="G522" s="36"/>
      <c r="H522" s="36"/>
      <c r="I522" s="39"/>
      <c r="J522" s="40"/>
      <c r="K522" s="16"/>
      <c r="L522" s="17" t="e">
        <f>K522/J521*100</f>
        <v>#DIV/0!</v>
      </c>
      <c r="M522" s="470"/>
      <c r="N522" s="471"/>
      <c r="O522" s="16"/>
      <c r="P522" s="73" t="e">
        <f>O522/J521*100</f>
        <v>#DIV/0!</v>
      </c>
      <c r="Q522" s="470"/>
      <c r="R522" s="471"/>
      <c r="S522" s="19"/>
      <c r="T522" s="73" t="e">
        <f>S522/J521*100</f>
        <v>#DIV/0!</v>
      </c>
      <c r="U522" s="470"/>
      <c r="V522" s="472"/>
      <c r="W522" s="16"/>
      <c r="X522" s="73" t="e">
        <f>W522/J521*100</f>
        <v>#DIV/0!</v>
      </c>
      <c r="Y522" s="470"/>
      <c r="Z522" s="471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334">+C523+D523</f>
        <v>0</v>
      </c>
      <c r="F523" s="63"/>
      <c r="G523" s="64"/>
      <c r="H523" s="64"/>
      <c r="I523" s="65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470" t="e">
        <f t="shared" si="1182"/>
        <v>#DIV/0!</v>
      </c>
      <c r="N523" s="471"/>
      <c r="O523" s="67">
        <f>G523+F523+0</f>
        <v>0</v>
      </c>
      <c r="P523" s="69" t="e">
        <f t="shared" ref="P523" si="1335">O523/J523*100</f>
        <v>#DIV/0!</v>
      </c>
      <c r="Q523" s="470" t="e">
        <f t="shared" si="1184"/>
        <v>#DIV/0!</v>
      </c>
      <c r="R523" s="471"/>
      <c r="S523" s="70">
        <f>H523+F523+G523+0</f>
        <v>0</v>
      </c>
      <c r="T523" s="69" t="e">
        <f t="shared" ref="T523" si="1336">S523/J523*100</f>
        <v>#DIV/0!</v>
      </c>
      <c r="U523" s="470" t="e">
        <f t="shared" si="1186"/>
        <v>#DIV/0!</v>
      </c>
      <c r="V523" s="472"/>
      <c r="W523" s="67">
        <f>H523+F523+G523+I523+0</f>
        <v>0</v>
      </c>
      <c r="X523" s="69" t="e">
        <f>W523/J523*100</f>
        <v>#DIV/0!</v>
      </c>
      <c r="Y523" s="470" t="e">
        <f t="shared" si="1188"/>
        <v>#DIV/0!</v>
      </c>
      <c r="Z523" s="471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38"/>
      <c r="G524" s="36"/>
      <c r="H524" s="36"/>
      <c r="I524" s="39"/>
      <c r="J524" s="40"/>
      <c r="K524" s="16"/>
      <c r="L524" s="17" t="e">
        <f>K524/J523*100</f>
        <v>#DIV/0!</v>
      </c>
      <c r="M524" s="470"/>
      <c r="N524" s="471"/>
      <c r="O524" s="16"/>
      <c r="P524" s="73" t="e">
        <f>O524/J523*100</f>
        <v>#DIV/0!</v>
      </c>
      <c r="Q524" s="470"/>
      <c r="R524" s="471"/>
      <c r="S524" s="19"/>
      <c r="T524" s="73" t="e">
        <f>S524/J523*100</f>
        <v>#DIV/0!</v>
      </c>
      <c r="U524" s="470"/>
      <c r="V524" s="472"/>
      <c r="W524" s="16"/>
      <c r="X524" s="73" t="e">
        <f>W524/J523*100</f>
        <v>#DIV/0!</v>
      </c>
      <c r="Y524" s="470"/>
      <c r="Z524" s="471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27">
        <f>SUM(F527,F529,F531,F533)</f>
        <v>0</v>
      </c>
      <c r="G525" s="25">
        <f t="shared" ref="G525:I525" si="1337">SUM(G527,G529,G531,G533)</f>
        <v>0</v>
      </c>
      <c r="H525" s="25">
        <f t="shared" si="1337"/>
        <v>0</v>
      </c>
      <c r="I525" s="28">
        <f t="shared" si="1337"/>
        <v>0</v>
      </c>
      <c r="J525" s="29">
        <f t="shared" ref="J525" si="1338">+E525+I525+F525+G525+H525</f>
        <v>0</v>
      </c>
      <c r="K525" s="30">
        <f>SUM(K527,K529,K531,K533)</f>
        <v>0</v>
      </c>
      <c r="L525" s="31" t="e">
        <f t="shared" ref="L525" si="1339">K525/J525*100</f>
        <v>#DIV/0!</v>
      </c>
      <c r="M525" s="473" t="e">
        <f t="shared" ref="M525:M587" si="1340">L526-L525</f>
        <v>#DIV/0!</v>
      </c>
      <c r="N525" s="474"/>
      <c r="O525" s="30">
        <f>SUM(O527,O529,O531,O533)</f>
        <v>0</v>
      </c>
      <c r="P525" s="31" t="e">
        <f t="shared" ref="P525" si="1341">O525/J525*100</f>
        <v>#DIV/0!</v>
      </c>
      <c r="Q525" s="473" t="e">
        <f t="shared" ref="Q525:Q587" si="1342">P526-P525</f>
        <v>#DIV/0!</v>
      </c>
      <c r="R525" s="474"/>
      <c r="S525" s="32">
        <f>SUM(S527,S529,S531,S533)</f>
        <v>0</v>
      </c>
      <c r="T525" s="31" t="e">
        <f t="shared" ref="T525" si="1343">S525/J525*100</f>
        <v>#DIV/0!</v>
      </c>
      <c r="U525" s="473" t="e">
        <f t="shared" ref="U525:U587" si="1344">T526-T525</f>
        <v>#DIV/0!</v>
      </c>
      <c r="V525" s="475"/>
      <c r="W525" s="30">
        <f>SUM(W527,W529,W531,W533)</f>
        <v>0</v>
      </c>
      <c r="X525" s="31" t="e">
        <f t="shared" ref="X525" si="1345">W525/J525*100</f>
        <v>#DIV/0!</v>
      </c>
      <c r="Y525" s="473" t="e">
        <f t="shared" ref="Y525:Y587" si="1346">X526-X525</f>
        <v>#DIV/0!</v>
      </c>
      <c r="Z525" s="474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38"/>
      <c r="G526" s="36"/>
      <c r="H526" s="36"/>
      <c r="I526" s="37"/>
      <c r="J526" s="40"/>
      <c r="K526" s="30">
        <f>SUM(K528,K530,K532,K534)</f>
        <v>0</v>
      </c>
      <c r="L526" s="31" t="e">
        <f t="shared" ref="L526" si="1347">K526/J525*100</f>
        <v>#DIV/0!</v>
      </c>
      <c r="M526" s="473"/>
      <c r="N526" s="474"/>
      <c r="O526" s="30">
        <f>SUM(O528,O530,O532,O534)</f>
        <v>0</v>
      </c>
      <c r="P526" s="31" t="e">
        <f t="shared" ref="P526" si="1348">O526/J525*100</f>
        <v>#DIV/0!</v>
      </c>
      <c r="Q526" s="473"/>
      <c r="R526" s="474"/>
      <c r="S526" s="32">
        <f>SUM(S528,S530,S532,S534)</f>
        <v>0</v>
      </c>
      <c r="T526" s="31" t="e">
        <f t="shared" ref="T526" si="1349">S526/J525*100</f>
        <v>#DIV/0!</v>
      </c>
      <c r="U526" s="473"/>
      <c r="V526" s="475"/>
      <c r="W526" s="30">
        <f>SUM(W528,W530,W532,W534)</f>
        <v>0</v>
      </c>
      <c r="X526" s="31" t="e">
        <f t="shared" ref="X526" si="1350">W526/J525*100</f>
        <v>#DIV/0!</v>
      </c>
      <c r="Y526" s="473"/>
      <c r="Z526" s="474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351">+C527+D527</f>
        <v>0</v>
      </c>
      <c r="F527" s="63"/>
      <c r="G527" s="64"/>
      <c r="H527" s="64"/>
      <c r="I527" s="65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470" t="e">
        <f t="shared" si="1340"/>
        <v>#DIV/0!</v>
      </c>
      <c r="N527" s="471"/>
      <c r="O527" s="67">
        <f>G527+F527+0</f>
        <v>0</v>
      </c>
      <c r="P527" s="68" t="e">
        <f t="shared" ref="P527" si="1352">O527/J527*100</f>
        <v>#DIV/0!</v>
      </c>
      <c r="Q527" s="470" t="e">
        <f t="shared" si="1342"/>
        <v>#DIV/0!</v>
      </c>
      <c r="R527" s="471"/>
      <c r="S527" s="70">
        <f>H527+F527+G527+0</f>
        <v>0</v>
      </c>
      <c r="T527" s="68" t="e">
        <f t="shared" ref="T527" si="1353">S527/J527*100</f>
        <v>#DIV/0!</v>
      </c>
      <c r="U527" s="470" t="e">
        <f t="shared" si="1344"/>
        <v>#DIV/0!</v>
      </c>
      <c r="V527" s="472"/>
      <c r="W527" s="67">
        <f>H527+F527+G527+I527+0</f>
        <v>0</v>
      </c>
      <c r="X527" s="68" t="e">
        <f>W527/J527*100</f>
        <v>#DIV/0!</v>
      </c>
      <c r="Y527" s="470" t="e">
        <f t="shared" si="1346"/>
        <v>#DIV/0!</v>
      </c>
      <c r="Z527" s="471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38"/>
      <c r="G528" s="36"/>
      <c r="H528" s="36"/>
      <c r="I528" s="39"/>
      <c r="J528" s="40"/>
      <c r="K528" s="16"/>
      <c r="L528" s="17" t="e">
        <f>K528/J527*100</f>
        <v>#DIV/0!</v>
      </c>
      <c r="M528" s="470"/>
      <c r="N528" s="471"/>
      <c r="O528" s="16"/>
      <c r="P528" s="17" t="e">
        <f>O528/J527*100</f>
        <v>#DIV/0!</v>
      </c>
      <c r="Q528" s="470"/>
      <c r="R528" s="471"/>
      <c r="S528" s="19"/>
      <c r="T528" s="17" t="e">
        <f>S528/J527*100</f>
        <v>#DIV/0!</v>
      </c>
      <c r="U528" s="470"/>
      <c r="V528" s="472"/>
      <c r="W528" s="16"/>
      <c r="X528" s="17" t="e">
        <f>W528/J527*100</f>
        <v>#DIV/0!</v>
      </c>
      <c r="Y528" s="470"/>
      <c r="Z528" s="471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54">+C529+D529</f>
        <v>0</v>
      </c>
      <c r="F529" s="63"/>
      <c r="G529" s="64"/>
      <c r="H529" s="64"/>
      <c r="I529" s="65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470" t="e">
        <f t="shared" si="1340"/>
        <v>#DIV/0!</v>
      </c>
      <c r="N529" s="471"/>
      <c r="O529" s="67">
        <f>G529+F529+0</f>
        <v>0</v>
      </c>
      <c r="P529" s="68" t="e">
        <f t="shared" ref="P529" si="1355">O529/J529*100</f>
        <v>#DIV/0!</v>
      </c>
      <c r="Q529" s="470" t="e">
        <f t="shared" si="1342"/>
        <v>#DIV/0!</v>
      </c>
      <c r="R529" s="471"/>
      <c r="S529" s="70">
        <f>H529+F529+G529+0</f>
        <v>0</v>
      </c>
      <c r="T529" s="68" t="e">
        <f t="shared" ref="T529" si="1356">S529/J529*100</f>
        <v>#DIV/0!</v>
      </c>
      <c r="U529" s="470" t="e">
        <f t="shared" si="1344"/>
        <v>#DIV/0!</v>
      </c>
      <c r="V529" s="472"/>
      <c r="W529" s="67">
        <f>H529+F529+G529+I529+0</f>
        <v>0</v>
      </c>
      <c r="X529" s="68" t="e">
        <f>W529/J529*100</f>
        <v>#DIV/0!</v>
      </c>
      <c r="Y529" s="470" t="e">
        <f t="shared" si="1346"/>
        <v>#DIV/0!</v>
      </c>
      <c r="Z529" s="471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38"/>
      <c r="G530" s="36"/>
      <c r="H530" s="36"/>
      <c r="I530" s="39"/>
      <c r="J530" s="40"/>
      <c r="K530" s="16"/>
      <c r="L530" s="17" t="e">
        <f>K530/J529*100</f>
        <v>#DIV/0!</v>
      </c>
      <c r="M530" s="470"/>
      <c r="N530" s="471"/>
      <c r="O530" s="16"/>
      <c r="P530" s="17" t="e">
        <f>O530/J529*100</f>
        <v>#DIV/0!</v>
      </c>
      <c r="Q530" s="470"/>
      <c r="R530" s="471"/>
      <c r="S530" s="19"/>
      <c r="T530" s="17" t="e">
        <f>S530/J529*100</f>
        <v>#DIV/0!</v>
      </c>
      <c r="U530" s="470"/>
      <c r="V530" s="472"/>
      <c r="W530" s="16"/>
      <c r="X530" s="17" t="e">
        <f>W530/J529*100</f>
        <v>#DIV/0!</v>
      </c>
      <c r="Y530" s="470"/>
      <c r="Z530" s="471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57">+C531+D531</f>
        <v>0</v>
      </c>
      <c r="F531" s="63"/>
      <c r="G531" s="64"/>
      <c r="H531" s="64"/>
      <c r="I531" s="65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470" t="e">
        <f t="shared" si="1340"/>
        <v>#DIV/0!</v>
      </c>
      <c r="N531" s="471"/>
      <c r="O531" s="67">
        <f>G531+F531+0</f>
        <v>0</v>
      </c>
      <c r="P531" s="68" t="e">
        <f t="shared" ref="P531" si="1358">O531/J531*100</f>
        <v>#DIV/0!</v>
      </c>
      <c r="Q531" s="470" t="e">
        <f t="shared" si="1342"/>
        <v>#DIV/0!</v>
      </c>
      <c r="R531" s="471"/>
      <c r="S531" s="70">
        <f>H531+F531+G531+0</f>
        <v>0</v>
      </c>
      <c r="T531" s="68" t="e">
        <f t="shared" ref="T531" si="1359">S531/J531*100</f>
        <v>#DIV/0!</v>
      </c>
      <c r="U531" s="470" t="e">
        <f t="shared" si="1344"/>
        <v>#DIV/0!</v>
      </c>
      <c r="V531" s="472"/>
      <c r="W531" s="67">
        <f>H531+F531+G531+I531+0</f>
        <v>0</v>
      </c>
      <c r="X531" s="68" t="e">
        <f>W531/J531*100</f>
        <v>#DIV/0!</v>
      </c>
      <c r="Y531" s="470" t="e">
        <f t="shared" si="1346"/>
        <v>#DIV/0!</v>
      </c>
      <c r="Z531" s="471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38"/>
      <c r="G532" s="36"/>
      <c r="H532" s="36"/>
      <c r="I532" s="39"/>
      <c r="J532" s="40"/>
      <c r="K532" s="16"/>
      <c r="L532" s="17" t="e">
        <f>K532/J531*100</f>
        <v>#DIV/0!</v>
      </c>
      <c r="M532" s="470"/>
      <c r="N532" s="471"/>
      <c r="O532" s="16"/>
      <c r="P532" s="17" t="e">
        <f>O532/J531*100</f>
        <v>#DIV/0!</v>
      </c>
      <c r="Q532" s="470"/>
      <c r="R532" s="471"/>
      <c r="S532" s="19"/>
      <c r="T532" s="17" t="e">
        <f>S532/J531*100</f>
        <v>#DIV/0!</v>
      </c>
      <c r="U532" s="470"/>
      <c r="V532" s="472"/>
      <c r="W532" s="16"/>
      <c r="X532" s="17" t="e">
        <f>W532/J531*100</f>
        <v>#DIV/0!</v>
      </c>
      <c r="Y532" s="470"/>
      <c r="Z532" s="471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60">+C533+D533</f>
        <v>0</v>
      </c>
      <c r="F533" s="63"/>
      <c r="G533" s="64"/>
      <c r="H533" s="64"/>
      <c r="I533" s="65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470" t="e">
        <f t="shared" si="1340"/>
        <v>#DIV/0!</v>
      </c>
      <c r="N533" s="471"/>
      <c r="O533" s="67">
        <f>G533+F533+0</f>
        <v>0</v>
      </c>
      <c r="P533" s="68" t="e">
        <f t="shared" ref="P533" si="1361">O533/J533*100</f>
        <v>#DIV/0!</v>
      </c>
      <c r="Q533" s="470" t="e">
        <f t="shared" si="1342"/>
        <v>#DIV/0!</v>
      </c>
      <c r="R533" s="471"/>
      <c r="S533" s="70">
        <f>H533+F533+G533+0</f>
        <v>0</v>
      </c>
      <c r="T533" s="68" t="e">
        <f t="shared" ref="T533" si="1362">S533/J533*100</f>
        <v>#DIV/0!</v>
      </c>
      <c r="U533" s="470" t="e">
        <f t="shared" si="1344"/>
        <v>#DIV/0!</v>
      </c>
      <c r="V533" s="472"/>
      <c r="W533" s="67">
        <f>H533+F533+G533+I533+0</f>
        <v>0</v>
      </c>
      <c r="X533" s="68" t="e">
        <f>W533/J533*100</f>
        <v>#DIV/0!</v>
      </c>
      <c r="Y533" s="470" t="e">
        <f t="shared" si="1346"/>
        <v>#DIV/0!</v>
      </c>
      <c r="Z533" s="471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38"/>
      <c r="G534" s="36"/>
      <c r="H534" s="36"/>
      <c r="I534" s="39"/>
      <c r="J534" s="40"/>
      <c r="K534" s="16"/>
      <c r="L534" s="17" t="e">
        <f>K534/J533*100</f>
        <v>#DIV/0!</v>
      </c>
      <c r="M534" s="470"/>
      <c r="N534" s="471"/>
      <c r="O534" s="16"/>
      <c r="P534" s="17" t="e">
        <f>O534/J533*100</f>
        <v>#DIV/0!</v>
      </c>
      <c r="Q534" s="470"/>
      <c r="R534" s="471"/>
      <c r="S534" s="19"/>
      <c r="T534" s="17" t="e">
        <f>S534/J533*100</f>
        <v>#DIV/0!</v>
      </c>
      <c r="U534" s="470"/>
      <c r="V534" s="472"/>
      <c r="W534" s="16"/>
      <c r="X534" s="17" t="e">
        <f>W534/J533*100</f>
        <v>#DIV/0!</v>
      </c>
      <c r="Y534" s="470"/>
      <c r="Z534" s="471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27">
        <f>SUM(F537,F539)</f>
        <v>0</v>
      </c>
      <c r="G535" s="25">
        <f t="shared" ref="G535:I535" si="1363">SUM(G537,G539)</f>
        <v>0</v>
      </c>
      <c r="H535" s="25">
        <f t="shared" si="1363"/>
        <v>0</v>
      </c>
      <c r="I535" s="28">
        <f t="shared" si="1363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64">K535/J535*100</f>
        <v>#DIV/0!</v>
      </c>
      <c r="M535" s="473" t="e">
        <f t="shared" si="1340"/>
        <v>#DIV/0!</v>
      </c>
      <c r="N535" s="474"/>
      <c r="O535" s="30">
        <f>SUM(O537,O539)</f>
        <v>0</v>
      </c>
      <c r="P535" s="31" t="e">
        <f t="shared" ref="P535" si="1365">O535/J535*100</f>
        <v>#DIV/0!</v>
      </c>
      <c r="Q535" s="473" t="e">
        <f t="shared" si="1342"/>
        <v>#DIV/0!</v>
      </c>
      <c r="R535" s="474"/>
      <c r="S535" s="32">
        <f>SUM(S537,S539)</f>
        <v>0</v>
      </c>
      <c r="T535" s="31" t="e">
        <f t="shared" ref="T535" si="1366">S535/J535*100</f>
        <v>#DIV/0!</v>
      </c>
      <c r="U535" s="473" t="e">
        <f t="shared" si="1344"/>
        <v>#DIV/0!</v>
      </c>
      <c r="V535" s="475"/>
      <c r="W535" s="30">
        <f>SUM(W537,W539)</f>
        <v>0</v>
      </c>
      <c r="X535" s="31" t="e">
        <f t="shared" ref="X535" si="1367">W535/J535*100</f>
        <v>#DIV/0!</v>
      </c>
      <c r="Y535" s="473" t="e">
        <f t="shared" si="1346"/>
        <v>#DIV/0!</v>
      </c>
      <c r="Z535" s="474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38"/>
      <c r="G536" s="36"/>
      <c r="H536" s="36"/>
      <c r="I536" s="37"/>
      <c r="J536" s="40"/>
      <c r="K536" s="30">
        <f>SUM(K538,K540)</f>
        <v>0</v>
      </c>
      <c r="L536" s="31" t="e">
        <f t="shared" ref="L536" si="1368">K536/J535*100</f>
        <v>#DIV/0!</v>
      </c>
      <c r="M536" s="473"/>
      <c r="N536" s="474"/>
      <c r="O536" s="30">
        <f>SUM(O538,O540)</f>
        <v>0</v>
      </c>
      <c r="P536" s="31" t="e">
        <f t="shared" ref="P536" si="1369">O536/J535*100</f>
        <v>#DIV/0!</v>
      </c>
      <c r="Q536" s="473"/>
      <c r="R536" s="474"/>
      <c r="S536" s="32">
        <f>SUM(S538,S540)</f>
        <v>0</v>
      </c>
      <c r="T536" s="31" t="e">
        <f t="shared" ref="T536" si="1370">S536/J535*100</f>
        <v>#DIV/0!</v>
      </c>
      <c r="U536" s="473"/>
      <c r="V536" s="475"/>
      <c r="W536" s="30">
        <f>SUM(W538,W540)</f>
        <v>0</v>
      </c>
      <c r="X536" s="31" t="e">
        <f t="shared" ref="X536" si="1371">W536/J535*100</f>
        <v>#DIV/0!</v>
      </c>
      <c r="Y536" s="473"/>
      <c r="Z536" s="474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72">+C537+D537</f>
        <v>0</v>
      </c>
      <c r="F537" s="63"/>
      <c r="G537" s="64"/>
      <c r="H537" s="64"/>
      <c r="I537" s="65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470" t="e">
        <f t="shared" si="1340"/>
        <v>#DIV/0!</v>
      </c>
      <c r="N537" s="471"/>
      <c r="O537" s="67">
        <f>G537+F537+0</f>
        <v>0</v>
      </c>
      <c r="P537" s="68" t="e">
        <f t="shared" ref="P537" si="1373">O537/J537*100</f>
        <v>#DIV/0!</v>
      </c>
      <c r="Q537" s="470" t="e">
        <f t="shared" si="1342"/>
        <v>#DIV/0!</v>
      </c>
      <c r="R537" s="471"/>
      <c r="S537" s="70">
        <f>H537+F537+G537+0</f>
        <v>0</v>
      </c>
      <c r="T537" s="68" t="e">
        <f t="shared" ref="T537" si="1374">S537/J537*100</f>
        <v>#DIV/0!</v>
      </c>
      <c r="U537" s="470" t="e">
        <f t="shared" si="1344"/>
        <v>#DIV/0!</v>
      </c>
      <c r="V537" s="472"/>
      <c r="W537" s="67">
        <f>H537+F537+G537+I537+0</f>
        <v>0</v>
      </c>
      <c r="X537" s="68" t="e">
        <f>W537/J537*100</f>
        <v>#DIV/0!</v>
      </c>
      <c r="Y537" s="470" t="e">
        <f t="shared" si="1346"/>
        <v>#DIV/0!</v>
      </c>
      <c r="Z537" s="471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38"/>
      <c r="G538" s="36"/>
      <c r="H538" s="36"/>
      <c r="I538" s="39"/>
      <c r="J538" s="40"/>
      <c r="K538" s="16"/>
      <c r="L538" s="17" t="e">
        <f>K538/J537*100</f>
        <v>#DIV/0!</v>
      </c>
      <c r="M538" s="470"/>
      <c r="N538" s="471"/>
      <c r="O538" s="16"/>
      <c r="P538" s="17" t="e">
        <f>O538/J537*100</f>
        <v>#DIV/0!</v>
      </c>
      <c r="Q538" s="470"/>
      <c r="R538" s="471"/>
      <c r="S538" s="19"/>
      <c r="T538" s="17" t="e">
        <f>S538/J537*100</f>
        <v>#DIV/0!</v>
      </c>
      <c r="U538" s="470"/>
      <c r="V538" s="472"/>
      <c r="W538" s="16"/>
      <c r="X538" s="17" t="e">
        <f>W538/J537*100</f>
        <v>#DIV/0!</v>
      </c>
      <c r="Y538" s="470"/>
      <c r="Z538" s="471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75">+C539+D539</f>
        <v>0</v>
      </c>
      <c r="F539" s="63"/>
      <c r="G539" s="64"/>
      <c r="H539" s="64"/>
      <c r="I539" s="65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470" t="e">
        <f t="shared" si="1340"/>
        <v>#DIV/0!</v>
      </c>
      <c r="N539" s="471"/>
      <c r="O539" s="67">
        <f>G539+F539+0</f>
        <v>0</v>
      </c>
      <c r="P539" s="68" t="e">
        <f t="shared" ref="P539" si="1376">O539/J539*100</f>
        <v>#DIV/0!</v>
      </c>
      <c r="Q539" s="470" t="e">
        <f t="shared" si="1342"/>
        <v>#DIV/0!</v>
      </c>
      <c r="R539" s="471"/>
      <c r="S539" s="70">
        <f>H539+F539+G539+0</f>
        <v>0</v>
      </c>
      <c r="T539" s="68" t="e">
        <f t="shared" ref="T539" si="1377">S539/J539*100</f>
        <v>#DIV/0!</v>
      </c>
      <c r="U539" s="470" t="e">
        <f t="shared" si="1344"/>
        <v>#DIV/0!</v>
      </c>
      <c r="V539" s="472"/>
      <c r="W539" s="67">
        <f>H539+F539+G539+I539+0</f>
        <v>0</v>
      </c>
      <c r="X539" s="68" t="e">
        <f>W539/J539*100</f>
        <v>#DIV/0!</v>
      </c>
      <c r="Y539" s="470" t="e">
        <f t="shared" si="1346"/>
        <v>#DIV/0!</v>
      </c>
      <c r="Z539" s="471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38"/>
      <c r="G540" s="36"/>
      <c r="H540" s="36"/>
      <c r="I540" s="39"/>
      <c r="J540" s="40"/>
      <c r="K540" s="16"/>
      <c r="L540" s="17" t="e">
        <f>K540/J539*100</f>
        <v>#DIV/0!</v>
      </c>
      <c r="M540" s="470"/>
      <c r="N540" s="471"/>
      <c r="O540" s="16"/>
      <c r="P540" s="17" t="e">
        <f>O540/J539*100</f>
        <v>#DIV/0!</v>
      </c>
      <c r="Q540" s="470"/>
      <c r="R540" s="471"/>
      <c r="S540" s="19"/>
      <c r="T540" s="17" t="e">
        <f>S540/J539*100</f>
        <v>#DIV/0!</v>
      </c>
      <c r="U540" s="470"/>
      <c r="V540" s="472"/>
      <c r="W540" s="16"/>
      <c r="X540" s="17" t="e">
        <f>W540/J539*100</f>
        <v>#DIV/0!</v>
      </c>
      <c r="Y540" s="470"/>
      <c r="Z540" s="471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78">+C541+D541</f>
        <v>0</v>
      </c>
      <c r="F541" s="63"/>
      <c r="G541" s="64"/>
      <c r="H541" s="64"/>
      <c r="I541" s="65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470" t="e">
        <f t="shared" si="1340"/>
        <v>#DIV/0!</v>
      </c>
      <c r="N541" s="471"/>
      <c r="O541" s="67">
        <f>G541+F541+0</f>
        <v>0</v>
      </c>
      <c r="P541" s="68" t="e">
        <f t="shared" ref="P541" si="1379">O541/J541*100</f>
        <v>#DIV/0!</v>
      </c>
      <c r="Q541" s="470" t="e">
        <f t="shared" si="1342"/>
        <v>#DIV/0!</v>
      </c>
      <c r="R541" s="471"/>
      <c r="S541" s="70">
        <f>H541+F541+G541+0</f>
        <v>0</v>
      </c>
      <c r="T541" s="68" t="e">
        <f t="shared" ref="T541" si="1380">S541/J541*100</f>
        <v>#DIV/0!</v>
      </c>
      <c r="U541" s="470" t="e">
        <f t="shared" si="1344"/>
        <v>#DIV/0!</v>
      </c>
      <c r="V541" s="472"/>
      <c r="W541" s="67">
        <f>H541+F541+G541+I541+0</f>
        <v>0</v>
      </c>
      <c r="X541" s="68" t="e">
        <f>W541/J541*100</f>
        <v>#DIV/0!</v>
      </c>
      <c r="Y541" s="470" t="e">
        <f t="shared" si="1346"/>
        <v>#DIV/0!</v>
      </c>
      <c r="Z541" s="471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38"/>
      <c r="G542" s="36"/>
      <c r="H542" s="36"/>
      <c r="I542" s="37"/>
      <c r="J542" s="40"/>
      <c r="K542" s="16"/>
      <c r="L542" s="17" t="e">
        <f>K542/J541*100</f>
        <v>#DIV/0!</v>
      </c>
      <c r="M542" s="470"/>
      <c r="N542" s="471"/>
      <c r="O542" s="16"/>
      <c r="P542" s="17" t="e">
        <f>O542/J541*100</f>
        <v>#DIV/0!</v>
      </c>
      <c r="Q542" s="470"/>
      <c r="R542" s="471"/>
      <c r="S542" s="19"/>
      <c r="T542" s="17" t="e">
        <f>S542/J541*100</f>
        <v>#DIV/0!</v>
      </c>
      <c r="U542" s="470"/>
      <c r="V542" s="472"/>
      <c r="W542" s="16"/>
      <c r="X542" s="17" t="e">
        <f>W542/J541*100</f>
        <v>#DIV/0!</v>
      </c>
      <c r="Y542" s="470"/>
      <c r="Z542" s="471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81">+C543+D543</f>
        <v>0</v>
      </c>
      <c r="F543" s="63"/>
      <c r="G543" s="64"/>
      <c r="H543" s="64"/>
      <c r="I543" s="65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470" t="e">
        <f t="shared" si="1340"/>
        <v>#DIV/0!</v>
      </c>
      <c r="N543" s="471"/>
      <c r="O543" s="67">
        <f>G543+F543+0</f>
        <v>0</v>
      </c>
      <c r="P543" s="68" t="e">
        <f t="shared" ref="P543" si="1382">O543/J543*100</f>
        <v>#DIV/0!</v>
      </c>
      <c r="Q543" s="470" t="e">
        <f t="shared" si="1342"/>
        <v>#DIV/0!</v>
      </c>
      <c r="R543" s="471"/>
      <c r="S543" s="70">
        <f>H543+F543+G543+0</f>
        <v>0</v>
      </c>
      <c r="T543" s="68" t="e">
        <f t="shared" ref="T543" si="1383">S543/J543*100</f>
        <v>#DIV/0!</v>
      </c>
      <c r="U543" s="470" t="e">
        <f t="shared" si="1344"/>
        <v>#DIV/0!</v>
      </c>
      <c r="V543" s="472"/>
      <c r="W543" s="67">
        <f>H543+F543+G543+I543+0</f>
        <v>0</v>
      </c>
      <c r="X543" s="68" t="e">
        <f>W543/J543*100</f>
        <v>#DIV/0!</v>
      </c>
      <c r="Y543" s="470" t="e">
        <f t="shared" si="1346"/>
        <v>#DIV/0!</v>
      </c>
      <c r="Z543" s="471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38"/>
      <c r="G544" s="36"/>
      <c r="H544" s="36"/>
      <c r="I544" s="37"/>
      <c r="J544" s="40"/>
      <c r="K544" s="16"/>
      <c r="L544" s="17" t="e">
        <f>K544/J543*100</f>
        <v>#DIV/0!</v>
      </c>
      <c r="M544" s="470"/>
      <c r="N544" s="471"/>
      <c r="O544" s="16"/>
      <c r="P544" s="17" t="e">
        <f>O544/J543*100</f>
        <v>#DIV/0!</v>
      </c>
      <c r="Q544" s="470"/>
      <c r="R544" s="471"/>
      <c r="S544" s="19"/>
      <c r="T544" s="17" t="e">
        <f>S544/J543*100</f>
        <v>#DIV/0!</v>
      </c>
      <c r="U544" s="470"/>
      <c r="V544" s="472"/>
      <c r="W544" s="16"/>
      <c r="X544" s="17" t="e">
        <f>W544/J543*100</f>
        <v>#DIV/0!</v>
      </c>
      <c r="Y544" s="470"/>
      <c r="Z544" s="471"/>
      <c r="AA544" s="74"/>
      <c r="AB544" s="74"/>
    </row>
    <row r="545" spans="1:28" s="251" customFormat="1" ht="21.75" hidden="1" customHeight="1" x14ac:dyDescent="0.2">
      <c r="A545" s="480" t="s">
        <v>45</v>
      </c>
      <c r="B545" s="54" t="s">
        <v>29</v>
      </c>
      <c r="C545" s="55">
        <f t="shared" ref="C545:K546" si="1384">SUM(C547,C553,C563,C569,C571)</f>
        <v>0</v>
      </c>
      <c r="D545" s="56">
        <f t="shared" si="1384"/>
        <v>0</v>
      </c>
      <c r="E545" s="57">
        <f t="shared" si="1384"/>
        <v>0</v>
      </c>
      <c r="F545" s="58">
        <f t="shared" si="1384"/>
        <v>0</v>
      </c>
      <c r="G545" s="56">
        <f t="shared" si="1384"/>
        <v>0</v>
      </c>
      <c r="H545" s="56">
        <f t="shared" si="1384"/>
        <v>0</v>
      </c>
      <c r="I545" s="59">
        <f t="shared" si="1384"/>
        <v>0</v>
      </c>
      <c r="J545" s="60">
        <f t="shared" si="1384"/>
        <v>0</v>
      </c>
      <c r="K545" s="55">
        <f t="shared" si="1384"/>
        <v>0</v>
      </c>
      <c r="L545" s="56" t="e">
        <f>K545/J545*100</f>
        <v>#DIV/0!</v>
      </c>
      <c r="M545" s="482" t="e">
        <f t="shared" si="1340"/>
        <v>#DIV/0!</v>
      </c>
      <c r="N545" s="476"/>
      <c r="O545" s="55">
        <f>SUM(O547,O553,O563,O569,O571)</f>
        <v>0</v>
      </c>
      <c r="P545" s="56" t="e">
        <f t="shared" ref="P545" si="1385">O545/J545*100</f>
        <v>#DIV/0!</v>
      </c>
      <c r="Q545" s="482" t="e">
        <f t="shared" si="1342"/>
        <v>#DIV/0!</v>
      </c>
      <c r="R545" s="476"/>
      <c r="S545" s="58">
        <f>SUM(S547,S553,S563,S569,S571)</f>
        <v>0</v>
      </c>
      <c r="T545" s="56" t="e">
        <f t="shared" ref="T545" si="1386">S545/J545*100</f>
        <v>#DIV/0!</v>
      </c>
      <c r="U545" s="482" t="e">
        <f t="shared" si="1344"/>
        <v>#DIV/0!</v>
      </c>
      <c r="V545" s="484"/>
      <c r="W545" s="55">
        <f>SUM(W547,W553,W563,W569,W571)</f>
        <v>0</v>
      </c>
      <c r="X545" s="56" t="e">
        <f t="shared" ref="X545" si="1387">W545/J545*100</f>
        <v>#DIV/0!</v>
      </c>
      <c r="Y545" s="482" t="e">
        <f t="shared" si="1346"/>
        <v>#DIV/0!</v>
      </c>
      <c r="Z545" s="476"/>
      <c r="AA545" s="250"/>
      <c r="AB545" s="250"/>
    </row>
    <row r="546" spans="1:28" s="251" customFormat="1" ht="21.75" hidden="1" customHeight="1" x14ac:dyDescent="0.2">
      <c r="A546" s="481"/>
      <c r="B546" s="54" t="s">
        <v>30</v>
      </c>
      <c r="C546" s="16"/>
      <c r="D546" s="17"/>
      <c r="E546" s="18"/>
      <c r="F546" s="19"/>
      <c r="G546" s="17"/>
      <c r="H546" s="17"/>
      <c r="I546" s="20"/>
      <c r="J546" s="21"/>
      <c r="K546" s="55">
        <f t="shared" si="1384"/>
        <v>0</v>
      </c>
      <c r="L546" s="56" t="e">
        <f t="shared" ref="L546" si="1388">K546/J545*100</f>
        <v>#DIV/0!</v>
      </c>
      <c r="M546" s="483"/>
      <c r="N546" s="477"/>
      <c r="O546" s="55">
        <f>SUM(O548,O554,O564,O570,O572)</f>
        <v>0</v>
      </c>
      <c r="P546" s="56" t="e">
        <f t="shared" ref="P546" si="1389">O546/J545*100</f>
        <v>#DIV/0!</v>
      </c>
      <c r="Q546" s="483"/>
      <c r="R546" s="477"/>
      <c r="S546" s="58">
        <f>SUM(S548,S554,S564,S570,S572)</f>
        <v>0</v>
      </c>
      <c r="T546" s="56" t="e">
        <f t="shared" ref="T546" si="1390">S546/J545*100</f>
        <v>#DIV/0!</v>
      </c>
      <c r="U546" s="483"/>
      <c r="V546" s="485"/>
      <c r="W546" s="55">
        <f>SUM(W548,W554,W564,W570,W572)</f>
        <v>0</v>
      </c>
      <c r="X546" s="56" t="e">
        <f t="shared" ref="X546" si="1391">W546/J545*100</f>
        <v>#DIV/0!</v>
      </c>
      <c r="Y546" s="483"/>
      <c r="Z546" s="477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27">
        <f>SUM(F549,F551)</f>
        <v>0</v>
      </c>
      <c r="G547" s="25">
        <f>SUM(G549,G551)</f>
        <v>0</v>
      </c>
      <c r="H547" s="25">
        <f t="shared" ref="H547:I547" si="1392">SUM(H549,H551)</f>
        <v>0</v>
      </c>
      <c r="I547" s="28">
        <f t="shared" si="1392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93">K547/J547*100</f>
        <v>#DIV/0!</v>
      </c>
      <c r="M547" s="478" t="e">
        <f t="shared" si="1340"/>
        <v>#DIV/0!</v>
      </c>
      <c r="N547" s="474"/>
      <c r="O547" s="30">
        <f>SUM(O549,O551)</f>
        <v>0</v>
      </c>
      <c r="P547" s="31" t="e">
        <f t="shared" ref="P547" si="1394">O547/J547*100</f>
        <v>#DIV/0!</v>
      </c>
      <c r="Q547" s="478" t="e">
        <f t="shared" si="1342"/>
        <v>#DIV/0!</v>
      </c>
      <c r="R547" s="474"/>
      <c r="S547" s="32">
        <f>SUM(S549,S551)</f>
        <v>0</v>
      </c>
      <c r="T547" s="31" t="e">
        <f t="shared" ref="T547" si="1395">S547/J547*100</f>
        <v>#DIV/0!</v>
      </c>
      <c r="U547" s="478" t="e">
        <f t="shared" si="1344"/>
        <v>#DIV/0!</v>
      </c>
      <c r="V547" s="475"/>
      <c r="W547" s="30">
        <f>SUM(W549,W551)</f>
        <v>0</v>
      </c>
      <c r="X547" s="31" t="e">
        <f t="shared" ref="X547" si="1396">W547/J547*100</f>
        <v>#DIV/0!</v>
      </c>
      <c r="Y547" s="478" t="e">
        <f t="shared" si="1346"/>
        <v>#DIV/0!</v>
      </c>
      <c r="Z547" s="474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38"/>
      <c r="G548" s="36"/>
      <c r="H548" s="36"/>
      <c r="I548" s="37"/>
      <c r="J548" s="40"/>
      <c r="K548" s="30">
        <f>SUM(K550,K552)</f>
        <v>0</v>
      </c>
      <c r="L548" s="31" t="e">
        <f>K548/J547*100</f>
        <v>#DIV/0!</v>
      </c>
      <c r="M548" s="479"/>
      <c r="N548" s="474"/>
      <c r="O548" s="30">
        <f>SUM(O550,O552)</f>
        <v>0</v>
      </c>
      <c r="P548" s="31" t="e">
        <f t="shared" ref="P548" si="1397">O548/J547*100</f>
        <v>#DIV/0!</v>
      </c>
      <c r="Q548" s="479"/>
      <c r="R548" s="474"/>
      <c r="S548" s="32">
        <f>SUM(S550,S552)</f>
        <v>0</v>
      </c>
      <c r="T548" s="31" t="e">
        <f t="shared" ref="T548" si="1398">S548/J547*100</f>
        <v>#DIV/0!</v>
      </c>
      <c r="U548" s="479"/>
      <c r="V548" s="475"/>
      <c r="W548" s="30">
        <f>SUM(W550,W552)</f>
        <v>0</v>
      </c>
      <c r="X548" s="31" t="e">
        <f t="shared" ref="X548" si="1399">W548/J547*100</f>
        <v>#DIV/0!</v>
      </c>
      <c r="Y548" s="479"/>
      <c r="Z548" s="474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400">+C549+D549</f>
        <v>0</v>
      </c>
      <c r="F549" s="63"/>
      <c r="G549" s="64"/>
      <c r="H549" s="64"/>
      <c r="I549" s="65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470" t="e">
        <f t="shared" si="1340"/>
        <v>#DIV/0!</v>
      </c>
      <c r="N549" s="471"/>
      <c r="O549" s="67">
        <f>G549+F549+0</f>
        <v>0</v>
      </c>
      <c r="P549" s="69" t="e">
        <f t="shared" ref="P549" si="1401">O549/J549*100</f>
        <v>#DIV/0!</v>
      </c>
      <c r="Q549" s="470" t="e">
        <f t="shared" si="1342"/>
        <v>#DIV/0!</v>
      </c>
      <c r="R549" s="471"/>
      <c r="S549" s="70">
        <f>H549+F549+G549+0</f>
        <v>0</v>
      </c>
      <c r="T549" s="69" t="e">
        <f t="shared" ref="T549" si="1402">S549/J549*100</f>
        <v>#DIV/0!</v>
      </c>
      <c r="U549" s="470" t="e">
        <f t="shared" si="1344"/>
        <v>#DIV/0!</v>
      </c>
      <c r="V549" s="472"/>
      <c r="W549" s="67">
        <f>H549+F549+G549+I549+0</f>
        <v>0</v>
      </c>
      <c r="X549" s="69" t="e">
        <f>W549/J549*100</f>
        <v>#DIV/0!</v>
      </c>
      <c r="Y549" s="470" t="e">
        <f t="shared" si="1346"/>
        <v>#DIV/0!</v>
      </c>
      <c r="Z549" s="471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38"/>
      <c r="G550" s="36"/>
      <c r="H550" s="36"/>
      <c r="I550" s="39"/>
      <c r="J550" s="40"/>
      <c r="K550" s="16"/>
      <c r="L550" s="17" t="e">
        <f>K550/J549*100</f>
        <v>#DIV/0!</v>
      </c>
      <c r="M550" s="470"/>
      <c r="N550" s="471"/>
      <c r="O550" s="16"/>
      <c r="P550" s="73" t="e">
        <f>O550/J549*100</f>
        <v>#DIV/0!</v>
      </c>
      <c r="Q550" s="470"/>
      <c r="R550" s="471"/>
      <c r="S550" s="19"/>
      <c r="T550" s="73" t="e">
        <f>S550/J549*100</f>
        <v>#DIV/0!</v>
      </c>
      <c r="U550" s="470"/>
      <c r="V550" s="472"/>
      <c r="W550" s="16"/>
      <c r="X550" s="73" t="e">
        <f>W550/J549*100</f>
        <v>#DIV/0!</v>
      </c>
      <c r="Y550" s="470"/>
      <c r="Z550" s="471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403">+C551+D551</f>
        <v>0</v>
      </c>
      <c r="F551" s="63"/>
      <c r="G551" s="64"/>
      <c r="H551" s="64"/>
      <c r="I551" s="65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470" t="e">
        <f t="shared" si="1340"/>
        <v>#DIV/0!</v>
      </c>
      <c r="N551" s="471"/>
      <c r="O551" s="67">
        <f>G551+F551+0</f>
        <v>0</v>
      </c>
      <c r="P551" s="69" t="e">
        <f t="shared" ref="P551" si="1404">O551/J551*100</f>
        <v>#DIV/0!</v>
      </c>
      <c r="Q551" s="470" t="e">
        <f t="shared" si="1342"/>
        <v>#DIV/0!</v>
      </c>
      <c r="R551" s="471"/>
      <c r="S551" s="70">
        <f>H551+F551+G551+0</f>
        <v>0</v>
      </c>
      <c r="T551" s="69" t="e">
        <f t="shared" ref="T551" si="1405">S551/J551*100</f>
        <v>#DIV/0!</v>
      </c>
      <c r="U551" s="470" t="e">
        <f t="shared" si="1344"/>
        <v>#DIV/0!</v>
      </c>
      <c r="V551" s="472"/>
      <c r="W551" s="67">
        <f>H551+F551+G551+I551+0</f>
        <v>0</v>
      </c>
      <c r="X551" s="69" t="e">
        <f>W551/J551*100</f>
        <v>#DIV/0!</v>
      </c>
      <c r="Y551" s="470" t="e">
        <f t="shared" si="1346"/>
        <v>#DIV/0!</v>
      </c>
      <c r="Z551" s="471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38"/>
      <c r="G552" s="36"/>
      <c r="H552" s="36"/>
      <c r="I552" s="39"/>
      <c r="J552" s="40"/>
      <c r="K552" s="16"/>
      <c r="L552" s="17" t="e">
        <f>K552/J551*100</f>
        <v>#DIV/0!</v>
      </c>
      <c r="M552" s="470"/>
      <c r="N552" s="471"/>
      <c r="O552" s="16"/>
      <c r="P552" s="73" t="e">
        <f>O552/J551*100</f>
        <v>#DIV/0!</v>
      </c>
      <c r="Q552" s="470"/>
      <c r="R552" s="471"/>
      <c r="S552" s="19"/>
      <c r="T552" s="73" t="e">
        <f>S552/J551*100</f>
        <v>#DIV/0!</v>
      </c>
      <c r="U552" s="470"/>
      <c r="V552" s="472"/>
      <c r="W552" s="16"/>
      <c r="X552" s="73" t="e">
        <f>W552/J551*100</f>
        <v>#DIV/0!</v>
      </c>
      <c r="Y552" s="470"/>
      <c r="Z552" s="471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27">
        <f>SUM(F555,F557,F559,F561)</f>
        <v>0</v>
      </c>
      <c r="G553" s="25">
        <f t="shared" ref="G553:I553" si="1406">SUM(G555,G557,G559,G561)</f>
        <v>0</v>
      </c>
      <c r="H553" s="25">
        <f t="shared" si="1406"/>
        <v>0</v>
      </c>
      <c r="I553" s="28">
        <f t="shared" si="1406"/>
        <v>0</v>
      </c>
      <c r="J553" s="29">
        <f t="shared" ref="J553" si="1407">+E553+I553+F553+G553+H553</f>
        <v>0</v>
      </c>
      <c r="K553" s="30">
        <f>SUM(K555,K557,K559,K561)</f>
        <v>0</v>
      </c>
      <c r="L553" s="31" t="e">
        <f t="shared" ref="L553" si="1408">K553/J553*100</f>
        <v>#DIV/0!</v>
      </c>
      <c r="M553" s="473" t="e">
        <f t="shared" si="1340"/>
        <v>#DIV/0!</v>
      </c>
      <c r="N553" s="474"/>
      <c r="O553" s="30">
        <f>SUM(O555,O557,O559,O561)</f>
        <v>0</v>
      </c>
      <c r="P553" s="31" t="e">
        <f t="shared" ref="P553" si="1409">O553/J553*100</f>
        <v>#DIV/0!</v>
      </c>
      <c r="Q553" s="473" t="e">
        <f t="shared" si="1342"/>
        <v>#DIV/0!</v>
      </c>
      <c r="R553" s="474"/>
      <c r="S553" s="32">
        <f>SUM(S555,S557,S559,S561)</f>
        <v>0</v>
      </c>
      <c r="T553" s="31" t="e">
        <f t="shared" ref="T553" si="1410">S553/J553*100</f>
        <v>#DIV/0!</v>
      </c>
      <c r="U553" s="473" t="e">
        <f t="shared" si="1344"/>
        <v>#DIV/0!</v>
      </c>
      <c r="V553" s="475"/>
      <c r="W553" s="30">
        <f>SUM(W555,W557,W559,W561)</f>
        <v>0</v>
      </c>
      <c r="X553" s="31" t="e">
        <f t="shared" ref="X553" si="1411">W553/J553*100</f>
        <v>#DIV/0!</v>
      </c>
      <c r="Y553" s="473" t="e">
        <f t="shared" si="1346"/>
        <v>#DIV/0!</v>
      </c>
      <c r="Z553" s="474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38"/>
      <c r="G554" s="36"/>
      <c r="H554" s="36"/>
      <c r="I554" s="37"/>
      <c r="J554" s="40"/>
      <c r="K554" s="30">
        <f>SUM(K556,K558,K560,K562)</f>
        <v>0</v>
      </c>
      <c r="L554" s="31" t="e">
        <f t="shared" ref="L554" si="1412">K554/J553*100</f>
        <v>#DIV/0!</v>
      </c>
      <c r="M554" s="473"/>
      <c r="N554" s="474"/>
      <c r="O554" s="30">
        <f>SUM(O556,O558,O560,O562)</f>
        <v>0</v>
      </c>
      <c r="P554" s="31" t="e">
        <f t="shared" ref="P554" si="1413">O554/J553*100</f>
        <v>#DIV/0!</v>
      </c>
      <c r="Q554" s="473"/>
      <c r="R554" s="474"/>
      <c r="S554" s="32">
        <f>SUM(S556,S558,S560,S562)</f>
        <v>0</v>
      </c>
      <c r="T554" s="31" t="e">
        <f t="shared" ref="T554" si="1414">S554/J553*100</f>
        <v>#DIV/0!</v>
      </c>
      <c r="U554" s="473"/>
      <c r="V554" s="475"/>
      <c r="W554" s="30">
        <f>SUM(W556,W558,W560,W562)</f>
        <v>0</v>
      </c>
      <c r="X554" s="31" t="e">
        <f t="shared" ref="X554" si="1415">W554/J553*100</f>
        <v>#DIV/0!</v>
      </c>
      <c r="Y554" s="473"/>
      <c r="Z554" s="474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416">+C555+D555</f>
        <v>0</v>
      </c>
      <c r="F555" s="63"/>
      <c r="G555" s="64"/>
      <c r="H555" s="64"/>
      <c r="I555" s="65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470" t="e">
        <f t="shared" si="1340"/>
        <v>#DIV/0!</v>
      </c>
      <c r="N555" s="471"/>
      <c r="O555" s="67">
        <f>G555+F555+0</f>
        <v>0</v>
      </c>
      <c r="P555" s="68" t="e">
        <f t="shared" ref="P555" si="1417">O555/J555*100</f>
        <v>#DIV/0!</v>
      </c>
      <c r="Q555" s="470" t="e">
        <f t="shared" si="1342"/>
        <v>#DIV/0!</v>
      </c>
      <c r="R555" s="471"/>
      <c r="S555" s="70">
        <f>H555+F555+G555+0</f>
        <v>0</v>
      </c>
      <c r="T555" s="68" t="e">
        <f t="shared" ref="T555" si="1418">S555/J555*100</f>
        <v>#DIV/0!</v>
      </c>
      <c r="U555" s="470" t="e">
        <f t="shared" si="1344"/>
        <v>#DIV/0!</v>
      </c>
      <c r="V555" s="472"/>
      <c r="W555" s="67">
        <f>H555+F555+G555+I555+0</f>
        <v>0</v>
      </c>
      <c r="X555" s="68" t="e">
        <f>W555/J555*100</f>
        <v>#DIV/0!</v>
      </c>
      <c r="Y555" s="470" t="e">
        <f t="shared" si="1346"/>
        <v>#DIV/0!</v>
      </c>
      <c r="Z555" s="471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38"/>
      <c r="G556" s="36"/>
      <c r="H556" s="36"/>
      <c r="I556" s="39"/>
      <c r="J556" s="40"/>
      <c r="K556" s="16"/>
      <c r="L556" s="17" t="e">
        <f>K556/J555*100</f>
        <v>#DIV/0!</v>
      </c>
      <c r="M556" s="470"/>
      <c r="N556" s="471"/>
      <c r="O556" s="16"/>
      <c r="P556" s="17" t="e">
        <f>O556/J555*100</f>
        <v>#DIV/0!</v>
      </c>
      <c r="Q556" s="470"/>
      <c r="R556" s="471"/>
      <c r="S556" s="19"/>
      <c r="T556" s="17" t="e">
        <f>S556/J555*100</f>
        <v>#DIV/0!</v>
      </c>
      <c r="U556" s="470"/>
      <c r="V556" s="472"/>
      <c r="W556" s="16"/>
      <c r="X556" s="17" t="e">
        <f>W556/J555*100</f>
        <v>#DIV/0!</v>
      </c>
      <c r="Y556" s="470"/>
      <c r="Z556" s="471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419">+C557+D557</f>
        <v>0</v>
      </c>
      <c r="F557" s="63"/>
      <c r="G557" s="64"/>
      <c r="H557" s="64"/>
      <c r="I557" s="65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470" t="e">
        <f t="shared" si="1340"/>
        <v>#DIV/0!</v>
      </c>
      <c r="N557" s="471"/>
      <c r="O557" s="67">
        <f>G557+F557+0</f>
        <v>0</v>
      </c>
      <c r="P557" s="68" t="e">
        <f t="shared" ref="P557" si="1420">O557/J557*100</f>
        <v>#DIV/0!</v>
      </c>
      <c r="Q557" s="470" t="e">
        <f t="shared" si="1342"/>
        <v>#DIV/0!</v>
      </c>
      <c r="R557" s="471"/>
      <c r="S557" s="70">
        <f>H557+F557+G557+0</f>
        <v>0</v>
      </c>
      <c r="T557" s="68" t="e">
        <f t="shared" ref="T557" si="1421">S557/J557*100</f>
        <v>#DIV/0!</v>
      </c>
      <c r="U557" s="470" t="e">
        <f t="shared" si="1344"/>
        <v>#DIV/0!</v>
      </c>
      <c r="V557" s="472"/>
      <c r="W557" s="67">
        <f>H557+F557+G557+I557+0</f>
        <v>0</v>
      </c>
      <c r="X557" s="68" t="e">
        <f>W557/J557*100</f>
        <v>#DIV/0!</v>
      </c>
      <c r="Y557" s="470" t="e">
        <f t="shared" si="1346"/>
        <v>#DIV/0!</v>
      </c>
      <c r="Z557" s="471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38"/>
      <c r="G558" s="36"/>
      <c r="H558" s="36"/>
      <c r="I558" s="39"/>
      <c r="J558" s="40"/>
      <c r="K558" s="16"/>
      <c r="L558" s="17" t="e">
        <f>K558/J557*100</f>
        <v>#DIV/0!</v>
      </c>
      <c r="M558" s="470"/>
      <c r="N558" s="471"/>
      <c r="O558" s="16"/>
      <c r="P558" s="17" t="e">
        <f>O558/J557*100</f>
        <v>#DIV/0!</v>
      </c>
      <c r="Q558" s="470"/>
      <c r="R558" s="471"/>
      <c r="S558" s="19"/>
      <c r="T558" s="17" t="e">
        <f>S558/J557*100</f>
        <v>#DIV/0!</v>
      </c>
      <c r="U558" s="470"/>
      <c r="V558" s="472"/>
      <c r="W558" s="16"/>
      <c r="X558" s="17" t="e">
        <f>W558/J557*100</f>
        <v>#DIV/0!</v>
      </c>
      <c r="Y558" s="470"/>
      <c r="Z558" s="471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422">+C559+D559</f>
        <v>0</v>
      </c>
      <c r="F559" s="63"/>
      <c r="G559" s="64"/>
      <c r="H559" s="64"/>
      <c r="I559" s="65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470" t="e">
        <f t="shared" si="1340"/>
        <v>#DIV/0!</v>
      </c>
      <c r="N559" s="471"/>
      <c r="O559" s="67">
        <f>G559+F559+0</f>
        <v>0</v>
      </c>
      <c r="P559" s="68" t="e">
        <f t="shared" ref="P559" si="1423">O559/J559*100</f>
        <v>#DIV/0!</v>
      </c>
      <c r="Q559" s="470" t="e">
        <f t="shared" si="1342"/>
        <v>#DIV/0!</v>
      </c>
      <c r="R559" s="471"/>
      <c r="S559" s="70">
        <f>H559+F559+G559+0</f>
        <v>0</v>
      </c>
      <c r="T559" s="68" t="e">
        <f t="shared" ref="T559" si="1424">S559/J559*100</f>
        <v>#DIV/0!</v>
      </c>
      <c r="U559" s="470" t="e">
        <f t="shared" si="1344"/>
        <v>#DIV/0!</v>
      </c>
      <c r="V559" s="472"/>
      <c r="W559" s="67">
        <f>H559+F559+G559+I559+0</f>
        <v>0</v>
      </c>
      <c r="X559" s="68" t="e">
        <f>W559/J559*100</f>
        <v>#DIV/0!</v>
      </c>
      <c r="Y559" s="470" t="e">
        <f t="shared" si="1346"/>
        <v>#DIV/0!</v>
      </c>
      <c r="Z559" s="471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38"/>
      <c r="G560" s="36"/>
      <c r="H560" s="36"/>
      <c r="I560" s="39"/>
      <c r="J560" s="40"/>
      <c r="K560" s="16"/>
      <c r="L560" s="17" t="e">
        <f>K560/J559*100</f>
        <v>#DIV/0!</v>
      </c>
      <c r="M560" s="470"/>
      <c r="N560" s="471"/>
      <c r="O560" s="16"/>
      <c r="P560" s="17" t="e">
        <f>O560/J559*100</f>
        <v>#DIV/0!</v>
      </c>
      <c r="Q560" s="470"/>
      <c r="R560" s="471"/>
      <c r="S560" s="19"/>
      <c r="T560" s="17" t="e">
        <f>S560/J559*100</f>
        <v>#DIV/0!</v>
      </c>
      <c r="U560" s="470"/>
      <c r="V560" s="472"/>
      <c r="W560" s="16"/>
      <c r="X560" s="17" t="e">
        <f>W560/J559*100</f>
        <v>#DIV/0!</v>
      </c>
      <c r="Y560" s="470"/>
      <c r="Z560" s="471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425">+C561+D561</f>
        <v>0</v>
      </c>
      <c r="F561" s="63"/>
      <c r="G561" s="64"/>
      <c r="H561" s="64"/>
      <c r="I561" s="65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470" t="e">
        <f t="shared" si="1340"/>
        <v>#DIV/0!</v>
      </c>
      <c r="N561" s="471"/>
      <c r="O561" s="67">
        <f>G561+F561+0</f>
        <v>0</v>
      </c>
      <c r="P561" s="68" t="e">
        <f t="shared" ref="P561" si="1426">O561/J561*100</f>
        <v>#DIV/0!</v>
      </c>
      <c r="Q561" s="470" t="e">
        <f t="shared" si="1342"/>
        <v>#DIV/0!</v>
      </c>
      <c r="R561" s="471"/>
      <c r="S561" s="70">
        <f>H561+F561+G561+0</f>
        <v>0</v>
      </c>
      <c r="T561" s="68" t="e">
        <f t="shared" ref="T561" si="1427">S561/J561*100</f>
        <v>#DIV/0!</v>
      </c>
      <c r="U561" s="470" t="e">
        <f t="shared" si="1344"/>
        <v>#DIV/0!</v>
      </c>
      <c r="V561" s="472"/>
      <c r="W561" s="67">
        <f>H561+F561+G561+I561+0</f>
        <v>0</v>
      </c>
      <c r="X561" s="68" t="e">
        <f>W561/J561*100</f>
        <v>#DIV/0!</v>
      </c>
      <c r="Y561" s="470" t="e">
        <f t="shared" si="1346"/>
        <v>#DIV/0!</v>
      </c>
      <c r="Z561" s="471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38"/>
      <c r="G562" s="36"/>
      <c r="H562" s="36"/>
      <c r="I562" s="39"/>
      <c r="J562" s="40"/>
      <c r="K562" s="16"/>
      <c r="L562" s="17" t="e">
        <f>K562/J561*100</f>
        <v>#DIV/0!</v>
      </c>
      <c r="M562" s="470"/>
      <c r="N562" s="471"/>
      <c r="O562" s="16"/>
      <c r="P562" s="17" t="e">
        <f>O562/J561*100</f>
        <v>#DIV/0!</v>
      </c>
      <c r="Q562" s="470"/>
      <c r="R562" s="471"/>
      <c r="S562" s="19"/>
      <c r="T562" s="17" t="e">
        <f>S562/J561*100</f>
        <v>#DIV/0!</v>
      </c>
      <c r="U562" s="470"/>
      <c r="V562" s="472"/>
      <c r="W562" s="16"/>
      <c r="X562" s="17" t="e">
        <f>W562/J561*100</f>
        <v>#DIV/0!</v>
      </c>
      <c r="Y562" s="470"/>
      <c r="Z562" s="471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27">
        <f>SUM(F565,F567)</f>
        <v>0</v>
      </c>
      <c r="G563" s="25">
        <f t="shared" ref="G563:I563" si="1428">SUM(G565,G567)</f>
        <v>0</v>
      </c>
      <c r="H563" s="25">
        <f t="shared" si="1428"/>
        <v>0</v>
      </c>
      <c r="I563" s="28">
        <f t="shared" si="1428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429">K563/J563*100</f>
        <v>#DIV/0!</v>
      </c>
      <c r="M563" s="473" t="e">
        <f t="shared" si="1340"/>
        <v>#DIV/0!</v>
      </c>
      <c r="N563" s="474"/>
      <c r="O563" s="30">
        <f>SUM(O565,O567)</f>
        <v>0</v>
      </c>
      <c r="P563" s="31" t="e">
        <f t="shared" ref="P563" si="1430">O563/J563*100</f>
        <v>#DIV/0!</v>
      </c>
      <c r="Q563" s="473" t="e">
        <f t="shared" si="1342"/>
        <v>#DIV/0!</v>
      </c>
      <c r="R563" s="474"/>
      <c r="S563" s="32">
        <f>SUM(S565,S567)</f>
        <v>0</v>
      </c>
      <c r="T563" s="31" t="e">
        <f t="shared" ref="T563" si="1431">S563/J563*100</f>
        <v>#DIV/0!</v>
      </c>
      <c r="U563" s="473" t="e">
        <f t="shared" si="1344"/>
        <v>#DIV/0!</v>
      </c>
      <c r="V563" s="475"/>
      <c r="W563" s="30">
        <f>SUM(W565,W567)</f>
        <v>0</v>
      </c>
      <c r="X563" s="31" t="e">
        <f t="shared" ref="X563" si="1432">W563/J563*100</f>
        <v>#DIV/0!</v>
      </c>
      <c r="Y563" s="473" t="e">
        <f t="shared" si="1346"/>
        <v>#DIV/0!</v>
      </c>
      <c r="Z563" s="474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38"/>
      <c r="G564" s="36"/>
      <c r="H564" s="36"/>
      <c r="I564" s="37"/>
      <c r="J564" s="40"/>
      <c r="K564" s="30">
        <f>SUM(K566,K568)</f>
        <v>0</v>
      </c>
      <c r="L564" s="31" t="e">
        <f t="shared" ref="L564" si="1433">K564/J563*100</f>
        <v>#DIV/0!</v>
      </c>
      <c r="M564" s="473"/>
      <c r="N564" s="474"/>
      <c r="O564" s="30">
        <f>SUM(O566,O568)</f>
        <v>0</v>
      </c>
      <c r="P564" s="31" t="e">
        <f t="shared" ref="P564" si="1434">O564/J563*100</f>
        <v>#DIV/0!</v>
      </c>
      <c r="Q564" s="473"/>
      <c r="R564" s="474"/>
      <c r="S564" s="32">
        <f>SUM(S566,S568)</f>
        <v>0</v>
      </c>
      <c r="T564" s="31" t="e">
        <f t="shared" ref="T564" si="1435">S564/J563*100</f>
        <v>#DIV/0!</v>
      </c>
      <c r="U564" s="473"/>
      <c r="V564" s="475"/>
      <c r="W564" s="30">
        <f>SUM(W566,W568)</f>
        <v>0</v>
      </c>
      <c r="X564" s="31" t="e">
        <f t="shared" ref="X564" si="1436">W564/J563*100</f>
        <v>#DIV/0!</v>
      </c>
      <c r="Y564" s="473"/>
      <c r="Z564" s="474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437">+C565+D565</f>
        <v>0</v>
      </c>
      <c r="F565" s="63"/>
      <c r="G565" s="64"/>
      <c r="H565" s="64"/>
      <c r="I565" s="65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470" t="e">
        <f t="shared" si="1340"/>
        <v>#DIV/0!</v>
      </c>
      <c r="N565" s="471"/>
      <c r="O565" s="67">
        <f>G565+F565+0</f>
        <v>0</v>
      </c>
      <c r="P565" s="68" t="e">
        <f t="shared" ref="P565" si="1438">O565/J565*100</f>
        <v>#DIV/0!</v>
      </c>
      <c r="Q565" s="470" t="e">
        <f t="shared" si="1342"/>
        <v>#DIV/0!</v>
      </c>
      <c r="R565" s="471"/>
      <c r="S565" s="70">
        <f>H565+F565+G565+0</f>
        <v>0</v>
      </c>
      <c r="T565" s="68" t="e">
        <f t="shared" ref="T565" si="1439">S565/J565*100</f>
        <v>#DIV/0!</v>
      </c>
      <c r="U565" s="470" t="e">
        <f t="shared" si="1344"/>
        <v>#DIV/0!</v>
      </c>
      <c r="V565" s="472"/>
      <c r="W565" s="67">
        <f>H565+F565+G565+I565+0</f>
        <v>0</v>
      </c>
      <c r="X565" s="68" t="e">
        <f>W565/J565*100</f>
        <v>#DIV/0!</v>
      </c>
      <c r="Y565" s="470" t="e">
        <f t="shared" si="1346"/>
        <v>#DIV/0!</v>
      </c>
      <c r="Z565" s="471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38"/>
      <c r="G566" s="36"/>
      <c r="H566" s="36"/>
      <c r="I566" s="39"/>
      <c r="J566" s="40"/>
      <c r="K566" s="16"/>
      <c r="L566" s="17" t="e">
        <f>K566/J565*100</f>
        <v>#DIV/0!</v>
      </c>
      <c r="M566" s="470"/>
      <c r="N566" s="471"/>
      <c r="O566" s="16"/>
      <c r="P566" s="17" t="e">
        <f>O566/J565*100</f>
        <v>#DIV/0!</v>
      </c>
      <c r="Q566" s="470"/>
      <c r="R566" s="471"/>
      <c r="S566" s="19"/>
      <c r="T566" s="17" t="e">
        <f>S566/J565*100</f>
        <v>#DIV/0!</v>
      </c>
      <c r="U566" s="470"/>
      <c r="V566" s="472"/>
      <c r="W566" s="16"/>
      <c r="X566" s="17" t="e">
        <f>W566/J565*100</f>
        <v>#DIV/0!</v>
      </c>
      <c r="Y566" s="470"/>
      <c r="Z566" s="471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440">+C567+D567</f>
        <v>0</v>
      </c>
      <c r="F567" s="63"/>
      <c r="G567" s="64"/>
      <c r="H567" s="64"/>
      <c r="I567" s="65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470" t="e">
        <f t="shared" si="1340"/>
        <v>#DIV/0!</v>
      </c>
      <c r="N567" s="471"/>
      <c r="O567" s="67">
        <f>G567+F567+0</f>
        <v>0</v>
      </c>
      <c r="P567" s="68" t="e">
        <f t="shared" ref="P567" si="1441">O567/J567*100</f>
        <v>#DIV/0!</v>
      </c>
      <c r="Q567" s="470" t="e">
        <f t="shared" si="1342"/>
        <v>#DIV/0!</v>
      </c>
      <c r="R567" s="471"/>
      <c r="S567" s="70">
        <f>H567+F567+G567+0</f>
        <v>0</v>
      </c>
      <c r="T567" s="68" t="e">
        <f t="shared" ref="T567" si="1442">S567/J567*100</f>
        <v>#DIV/0!</v>
      </c>
      <c r="U567" s="470" t="e">
        <f t="shared" si="1344"/>
        <v>#DIV/0!</v>
      </c>
      <c r="V567" s="472"/>
      <c r="W567" s="67">
        <f>H567+F567+G567+I567+0</f>
        <v>0</v>
      </c>
      <c r="X567" s="68" t="e">
        <f>W567/J567*100</f>
        <v>#DIV/0!</v>
      </c>
      <c r="Y567" s="470" t="e">
        <f t="shared" si="1346"/>
        <v>#DIV/0!</v>
      </c>
      <c r="Z567" s="471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38"/>
      <c r="G568" s="36"/>
      <c r="H568" s="36"/>
      <c r="I568" s="39"/>
      <c r="J568" s="40"/>
      <c r="K568" s="16"/>
      <c r="L568" s="17" t="e">
        <f>K568/J567*100</f>
        <v>#DIV/0!</v>
      </c>
      <c r="M568" s="470"/>
      <c r="N568" s="471"/>
      <c r="O568" s="16"/>
      <c r="P568" s="17" t="e">
        <f>O568/J567*100</f>
        <v>#DIV/0!</v>
      </c>
      <c r="Q568" s="470"/>
      <c r="R568" s="471"/>
      <c r="S568" s="19"/>
      <c r="T568" s="17" t="e">
        <f>S568/J567*100</f>
        <v>#DIV/0!</v>
      </c>
      <c r="U568" s="470"/>
      <c r="V568" s="472"/>
      <c r="W568" s="16"/>
      <c r="X568" s="17" t="e">
        <f>W568/J567*100</f>
        <v>#DIV/0!</v>
      </c>
      <c r="Y568" s="470"/>
      <c r="Z568" s="471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443">+C569+D569</f>
        <v>0</v>
      </c>
      <c r="F569" s="63"/>
      <c r="G569" s="64"/>
      <c r="H569" s="64"/>
      <c r="I569" s="65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470" t="e">
        <f t="shared" si="1340"/>
        <v>#DIV/0!</v>
      </c>
      <c r="N569" s="471"/>
      <c r="O569" s="67">
        <f>G569+F569+0</f>
        <v>0</v>
      </c>
      <c r="P569" s="68" t="e">
        <f t="shared" ref="P569" si="1444">O569/J569*100</f>
        <v>#DIV/0!</v>
      </c>
      <c r="Q569" s="470" t="e">
        <f t="shared" si="1342"/>
        <v>#DIV/0!</v>
      </c>
      <c r="R569" s="471"/>
      <c r="S569" s="70">
        <f>H569+F569+G569+0</f>
        <v>0</v>
      </c>
      <c r="T569" s="68" t="e">
        <f t="shared" ref="T569" si="1445">S569/J569*100</f>
        <v>#DIV/0!</v>
      </c>
      <c r="U569" s="470" t="e">
        <f t="shared" si="1344"/>
        <v>#DIV/0!</v>
      </c>
      <c r="V569" s="472"/>
      <c r="W569" s="67">
        <f>H569+F569+G569+I569+0</f>
        <v>0</v>
      </c>
      <c r="X569" s="68" t="e">
        <f>W569/J569*100</f>
        <v>#DIV/0!</v>
      </c>
      <c r="Y569" s="470" t="e">
        <f t="shared" si="1346"/>
        <v>#DIV/0!</v>
      </c>
      <c r="Z569" s="471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38"/>
      <c r="G570" s="36"/>
      <c r="H570" s="36"/>
      <c r="I570" s="37"/>
      <c r="J570" s="40"/>
      <c r="K570" s="16"/>
      <c r="L570" s="17" t="e">
        <f>K570/J569*100</f>
        <v>#DIV/0!</v>
      </c>
      <c r="M570" s="470"/>
      <c r="N570" s="471"/>
      <c r="O570" s="16"/>
      <c r="P570" s="17" t="e">
        <f>O570/J569*100</f>
        <v>#DIV/0!</v>
      </c>
      <c r="Q570" s="470"/>
      <c r="R570" s="471"/>
      <c r="S570" s="19"/>
      <c r="T570" s="17" t="e">
        <f>S570/J569*100</f>
        <v>#DIV/0!</v>
      </c>
      <c r="U570" s="470"/>
      <c r="V570" s="472"/>
      <c r="W570" s="16"/>
      <c r="X570" s="17" t="e">
        <f>W570/J569*100</f>
        <v>#DIV/0!</v>
      </c>
      <c r="Y570" s="470"/>
      <c r="Z570" s="471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446">+C571+D571</f>
        <v>0</v>
      </c>
      <c r="F571" s="63"/>
      <c r="G571" s="64"/>
      <c r="H571" s="64"/>
      <c r="I571" s="65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470" t="e">
        <f t="shared" si="1340"/>
        <v>#DIV/0!</v>
      </c>
      <c r="N571" s="471"/>
      <c r="O571" s="67">
        <f>G571+F571+0</f>
        <v>0</v>
      </c>
      <c r="P571" s="68" t="e">
        <f t="shared" ref="P571" si="1447">O571/J571*100</f>
        <v>#DIV/0!</v>
      </c>
      <c r="Q571" s="470" t="e">
        <f t="shared" si="1342"/>
        <v>#DIV/0!</v>
      </c>
      <c r="R571" s="471"/>
      <c r="S571" s="70">
        <f>H571+F571+G571+0</f>
        <v>0</v>
      </c>
      <c r="T571" s="68" t="e">
        <f t="shared" ref="T571" si="1448">S571/J571*100</f>
        <v>#DIV/0!</v>
      </c>
      <c r="U571" s="470" t="e">
        <f t="shared" si="1344"/>
        <v>#DIV/0!</v>
      </c>
      <c r="V571" s="472"/>
      <c r="W571" s="67">
        <f>H571+F571+G571+I571+0</f>
        <v>0</v>
      </c>
      <c r="X571" s="68" t="e">
        <f>W571/J571*100</f>
        <v>#DIV/0!</v>
      </c>
      <c r="Y571" s="470" t="e">
        <f t="shared" si="1346"/>
        <v>#DIV/0!</v>
      </c>
      <c r="Z571" s="471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38"/>
      <c r="G572" s="36"/>
      <c r="H572" s="36"/>
      <c r="I572" s="37"/>
      <c r="J572" s="40"/>
      <c r="K572" s="16"/>
      <c r="L572" s="17" t="e">
        <f>K572/J571*100</f>
        <v>#DIV/0!</v>
      </c>
      <c r="M572" s="470"/>
      <c r="N572" s="471"/>
      <c r="O572" s="16"/>
      <c r="P572" s="17" t="e">
        <f>O572/J571*100</f>
        <v>#DIV/0!</v>
      </c>
      <c r="Q572" s="470"/>
      <c r="R572" s="471"/>
      <c r="S572" s="19"/>
      <c r="T572" s="17" t="e">
        <f>S572/J571*100</f>
        <v>#DIV/0!</v>
      </c>
      <c r="U572" s="470"/>
      <c r="V572" s="472"/>
      <c r="W572" s="16"/>
      <c r="X572" s="17" t="e">
        <f>W572/J571*100</f>
        <v>#DIV/0!</v>
      </c>
      <c r="Y572" s="470"/>
      <c r="Z572" s="471"/>
      <c r="AA572" s="74"/>
      <c r="AB572" s="74"/>
    </row>
    <row r="573" spans="1:28" s="251" customFormat="1" ht="21.75" hidden="1" customHeight="1" x14ac:dyDescent="0.2">
      <c r="A573" s="480" t="s">
        <v>45</v>
      </c>
      <c r="B573" s="54" t="s">
        <v>29</v>
      </c>
      <c r="C573" s="55">
        <f t="shared" ref="C573:K574" si="1449">SUM(C575,C581,C591,C597,C599)</f>
        <v>0</v>
      </c>
      <c r="D573" s="56">
        <f t="shared" si="1449"/>
        <v>0</v>
      </c>
      <c r="E573" s="57">
        <f t="shared" si="1449"/>
        <v>0</v>
      </c>
      <c r="F573" s="58">
        <f t="shared" si="1449"/>
        <v>0</v>
      </c>
      <c r="G573" s="56">
        <f t="shared" si="1449"/>
        <v>0</v>
      </c>
      <c r="H573" s="56">
        <f t="shared" si="1449"/>
        <v>0</v>
      </c>
      <c r="I573" s="59">
        <f t="shared" si="1449"/>
        <v>0</v>
      </c>
      <c r="J573" s="60">
        <f t="shared" si="1449"/>
        <v>0</v>
      </c>
      <c r="K573" s="55">
        <f t="shared" si="1449"/>
        <v>0</v>
      </c>
      <c r="L573" s="56" t="e">
        <f>K573/J573*100</f>
        <v>#DIV/0!</v>
      </c>
      <c r="M573" s="482" t="e">
        <f t="shared" si="1340"/>
        <v>#DIV/0!</v>
      </c>
      <c r="N573" s="476"/>
      <c r="O573" s="55">
        <f>SUM(O575,O581,O591,O597,O599)</f>
        <v>0</v>
      </c>
      <c r="P573" s="56" t="e">
        <f t="shared" ref="P573" si="1450">O573/J573*100</f>
        <v>#DIV/0!</v>
      </c>
      <c r="Q573" s="482" t="e">
        <f t="shared" si="1342"/>
        <v>#DIV/0!</v>
      </c>
      <c r="R573" s="476"/>
      <c r="S573" s="58">
        <f>SUM(S575,S581,S591,S597,S599)</f>
        <v>0</v>
      </c>
      <c r="T573" s="56" t="e">
        <f t="shared" ref="T573" si="1451">S573/J573*100</f>
        <v>#DIV/0!</v>
      </c>
      <c r="U573" s="482" t="e">
        <f t="shared" si="1344"/>
        <v>#DIV/0!</v>
      </c>
      <c r="V573" s="484"/>
      <c r="W573" s="55">
        <f>SUM(W575,W581,W591,W597,W599)</f>
        <v>0</v>
      </c>
      <c r="X573" s="56" t="e">
        <f t="shared" ref="X573" si="1452">W573/J573*100</f>
        <v>#DIV/0!</v>
      </c>
      <c r="Y573" s="482" t="e">
        <f t="shared" si="1346"/>
        <v>#DIV/0!</v>
      </c>
      <c r="Z573" s="476"/>
      <c r="AA573" s="250"/>
      <c r="AB573" s="250"/>
    </row>
    <row r="574" spans="1:28" s="251" customFormat="1" ht="21.75" hidden="1" customHeight="1" x14ac:dyDescent="0.2">
      <c r="A574" s="481"/>
      <c r="B574" s="54" t="s">
        <v>30</v>
      </c>
      <c r="C574" s="16"/>
      <c r="D574" s="17"/>
      <c r="E574" s="18"/>
      <c r="F574" s="19"/>
      <c r="G574" s="17"/>
      <c r="H574" s="17"/>
      <c r="I574" s="20"/>
      <c r="J574" s="21"/>
      <c r="K574" s="55">
        <f t="shared" si="1449"/>
        <v>0</v>
      </c>
      <c r="L574" s="56" t="e">
        <f t="shared" ref="L574" si="1453">K574/J573*100</f>
        <v>#DIV/0!</v>
      </c>
      <c r="M574" s="483"/>
      <c r="N574" s="477"/>
      <c r="O574" s="55">
        <f>SUM(O576,O582,O592,O598,O600)</f>
        <v>0</v>
      </c>
      <c r="P574" s="56" t="e">
        <f t="shared" ref="P574" si="1454">O574/J573*100</f>
        <v>#DIV/0!</v>
      </c>
      <c r="Q574" s="483"/>
      <c r="R574" s="477"/>
      <c r="S574" s="58">
        <f>SUM(S576,S582,S592,S598,S600)</f>
        <v>0</v>
      </c>
      <c r="T574" s="56" t="e">
        <f t="shared" ref="T574" si="1455">S574/J573*100</f>
        <v>#DIV/0!</v>
      </c>
      <c r="U574" s="483"/>
      <c r="V574" s="485"/>
      <c r="W574" s="55">
        <f>SUM(W576,W582,W592,W598,W600)</f>
        <v>0</v>
      </c>
      <c r="X574" s="56" t="e">
        <f t="shared" ref="X574" si="1456">W574/J573*100</f>
        <v>#DIV/0!</v>
      </c>
      <c r="Y574" s="483"/>
      <c r="Z574" s="477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27">
        <f>SUM(F577,F579)</f>
        <v>0</v>
      </c>
      <c r="G575" s="25">
        <f>SUM(G577,G579)</f>
        <v>0</v>
      </c>
      <c r="H575" s="25">
        <f t="shared" ref="H575:I575" si="1457">SUM(H577,H579)</f>
        <v>0</v>
      </c>
      <c r="I575" s="28">
        <f t="shared" si="1457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58">K575/J575*100</f>
        <v>#DIV/0!</v>
      </c>
      <c r="M575" s="478" t="e">
        <f t="shared" si="1340"/>
        <v>#DIV/0!</v>
      </c>
      <c r="N575" s="474"/>
      <c r="O575" s="30">
        <f>SUM(O577,O579)</f>
        <v>0</v>
      </c>
      <c r="P575" s="31" t="e">
        <f t="shared" ref="P575" si="1459">O575/J575*100</f>
        <v>#DIV/0!</v>
      </c>
      <c r="Q575" s="478" t="e">
        <f t="shared" si="1342"/>
        <v>#DIV/0!</v>
      </c>
      <c r="R575" s="474"/>
      <c r="S575" s="32">
        <f>SUM(S577,S579)</f>
        <v>0</v>
      </c>
      <c r="T575" s="31" t="e">
        <f t="shared" ref="T575" si="1460">S575/J575*100</f>
        <v>#DIV/0!</v>
      </c>
      <c r="U575" s="478" t="e">
        <f t="shared" si="1344"/>
        <v>#DIV/0!</v>
      </c>
      <c r="V575" s="475"/>
      <c r="W575" s="30">
        <f>SUM(W577,W579)</f>
        <v>0</v>
      </c>
      <c r="X575" s="31" t="e">
        <f t="shared" ref="X575" si="1461">W575/J575*100</f>
        <v>#DIV/0!</v>
      </c>
      <c r="Y575" s="478" t="e">
        <f t="shared" si="1346"/>
        <v>#DIV/0!</v>
      </c>
      <c r="Z575" s="474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38"/>
      <c r="G576" s="36"/>
      <c r="H576" s="36"/>
      <c r="I576" s="37"/>
      <c r="J576" s="40"/>
      <c r="K576" s="30">
        <f>SUM(K578,K580)</f>
        <v>0</v>
      </c>
      <c r="L576" s="31" t="e">
        <f>K576/J575*100</f>
        <v>#DIV/0!</v>
      </c>
      <c r="M576" s="479"/>
      <c r="N576" s="474"/>
      <c r="O576" s="30">
        <f>SUM(O578,O580)</f>
        <v>0</v>
      </c>
      <c r="P576" s="31" t="e">
        <f t="shared" ref="P576" si="1462">O576/J575*100</f>
        <v>#DIV/0!</v>
      </c>
      <c r="Q576" s="479"/>
      <c r="R576" s="474"/>
      <c r="S576" s="32">
        <f>SUM(S578,S580)</f>
        <v>0</v>
      </c>
      <c r="T576" s="31" t="e">
        <f t="shared" ref="T576" si="1463">S576/J575*100</f>
        <v>#DIV/0!</v>
      </c>
      <c r="U576" s="479"/>
      <c r="V576" s="475"/>
      <c r="W576" s="30">
        <f>SUM(W578,W580)</f>
        <v>0</v>
      </c>
      <c r="X576" s="31" t="e">
        <f t="shared" ref="X576" si="1464">W576/J575*100</f>
        <v>#DIV/0!</v>
      </c>
      <c r="Y576" s="479"/>
      <c r="Z576" s="474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65">+C577+D577</f>
        <v>0</v>
      </c>
      <c r="F577" s="63"/>
      <c r="G577" s="64"/>
      <c r="H577" s="64"/>
      <c r="I577" s="65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470" t="e">
        <f t="shared" si="1340"/>
        <v>#DIV/0!</v>
      </c>
      <c r="N577" s="471"/>
      <c r="O577" s="67">
        <f>G577+F577+0</f>
        <v>0</v>
      </c>
      <c r="P577" s="69" t="e">
        <f t="shared" ref="P577" si="1466">O577/J577*100</f>
        <v>#DIV/0!</v>
      </c>
      <c r="Q577" s="470" t="e">
        <f t="shared" si="1342"/>
        <v>#DIV/0!</v>
      </c>
      <c r="R577" s="471"/>
      <c r="S577" s="70">
        <f>H577+F577+G577+0</f>
        <v>0</v>
      </c>
      <c r="T577" s="69" t="e">
        <f t="shared" ref="T577" si="1467">S577/J577*100</f>
        <v>#DIV/0!</v>
      </c>
      <c r="U577" s="470" t="e">
        <f t="shared" si="1344"/>
        <v>#DIV/0!</v>
      </c>
      <c r="V577" s="472"/>
      <c r="W577" s="67">
        <f>H577+F577+G577+I577+0</f>
        <v>0</v>
      </c>
      <c r="X577" s="69" t="e">
        <f>W577/J577*100</f>
        <v>#DIV/0!</v>
      </c>
      <c r="Y577" s="470" t="e">
        <f t="shared" si="1346"/>
        <v>#DIV/0!</v>
      </c>
      <c r="Z577" s="471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38"/>
      <c r="G578" s="36"/>
      <c r="H578" s="36"/>
      <c r="I578" s="39"/>
      <c r="J578" s="40"/>
      <c r="K578" s="16"/>
      <c r="L578" s="17" t="e">
        <f>K578/J577*100</f>
        <v>#DIV/0!</v>
      </c>
      <c r="M578" s="470"/>
      <c r="N578" s="471"/>
      <c r="O578" s="16"/>
      <c r="P578" s="73" t="e">
        <f>O578/J577*100</f>
        <v>#DIV/0!</v>
      </c>
      <c r="Q578" s="470"/>
      <c r="R578" s="471"/>
      <c r="S578" s="19"/>
      <c r="T578" s="73" t="e">
        <f>S578/J577*100</f>
        <v>#DIV/0!</v>
      </c>
      <c r="U578" s="470"/>
      <c r="V578" s="472"/>
      <c r="W578" s="16"/>
      <c r="X578" s="73" t="e">
        <f>W578/J577*100</f>
        <v>#DIV/0!</v>
      </c>
      <c r="Y578" s="470"/>
      <c r="Z578" s="471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68">+C579+D579</f>
        <v>0</v>
      </c>
      <c r="F579" s="63"/>
      <c r="G579" s="64"/>
      <c r="H579" s="64"/>
      <c r="I579" s="65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470" t="e">
        <f t="shared" si="1340"/>
        <v>#DIV/0!</v>
      </c>
      <c r="N579" s="471"/>
      <c r="O579" s="67">
        <f>G579+F579+0</f>
        <v>0</v>
      </c>
      <c r="P579" s="69" t="e">
        <f t="shared" ref="P579" si="1469">O579/J579*100</f>
        <v>#DIV/0!</v>
      </c>
      <c r="Q579" s="470" t="e">
        <f t="shared" si="1342"/>
        <v>#DIV/0!</v>
      </c>
      <c r="R579" s="471"/>
      <c r="S579" s="70">
        <f>H579+F579+G579+0</f>
        <v>0</v>
      </c>
      <c r="T579" s="69" t="e">
        <f t="shared" ref="T579" si="1470">S579/J579*100</f>
        <v>#DIV/0!</v>
      </c>
      <c r="U579" s="470" t="e">
        <f t="shared" si="1344"/>
        <v>#DIV/0!</v>
      </c>
      <c r="V579" s="472"/>
      <c r="W579" s="67">
        <f>H579+F579+G579+I579+0</f>
        <v>0</v>
      </c>
      <c r="X579" s="69" t="e">
        <f>W579/J579*100</f>
        <v>#DIV/0!</v>
      </c>
      <c r="Y579" s="470" t="e">
        <f t="shared" si="1346"/>
        <v>#DIV/0!</v>
      </c>
      <c r="Z579" s="471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38"/>
      <c r="G580" s="36"/>
      <c r="H580" s="36"/>
      <c r="I580" s="39"/>
      <c r="J580" s="40"/>
      <c r="K580" s="16"/>
      <c r="L580" s="17" t="e">
        <f>K580/J579*100</f>
        <v>#DIV/0!</v>
      </c>
      <c r="M580" s="470"/>
      <c r="N580" s="471"/>
      <c r="O580" s="16"/>
      <c r="P580" s="73" t="e">
        <f>O580/J579*100</f>
        <v>#DIV/0!</v>
      </c>
      <c r="Q580" s="470"/>
      <c r="R580" s="471"/>
      <c r="S580" s="19"/>
      <c r="T580" s="73" t="e">
        <f>S580/J579*100</f>
        <v>#DIV/0!</v>
      </c>
      <c r="U580" s="470"/>
      <c r="V580" s="472"/>
      <c r="W580" s="16"/>
      <c r="X580" s="73" t="e">
        <f>W580/J579*100</f>
        <v>#DIV/0!</v>
      </c>
      <c r="Y580" s="470"/>
      <c r="Z580" s="471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27">
        <f>SUM(F583,F585,F587,F589)</f>
        <v>0</v>
      </c>
      <c r="G581" s="25">
        <f t="shared" ref="G581:I581" si="1471">SUM(G583,G585,G587,G589)</f>
        <v>0</v>
      </c>
      <c r="H581" s="25">
        <f t="shared" si="1471"/>
        <v>0</v>
      </c>
      <c r="I581" s="28">
        <f t="shared" si="1471"/>
        <v>0</v>
      </c>
      <c r="J581" s="29">
        <f t="shared" ref="J581" si="1472">+E581+I581+F581+G581+H581</f>
        <v>0</v>
      </c>
      <c r="K581" s="30">
        <f>SUM(K583,K585,K587,K589)</f>
        <v>0</v>
      </c>
      <c r="L581" s="31" t="e">
        <f t="shared" ref="L581" si="1473">K581/J581*100</f>
        <v>#DIV/0!</v>
      </c>
      <c r="M581" s="473" t="e">
        <f t="shared" si="1340"/>
        <v>#DIV/0!</v>
      </c>
      <c r="N581" s="474"/>
      <c r="O581" s="30">
        <f>SUM(O583,O585,O587,O589)</f>
        <v>0</v>
      </c>
      <c r="P581" s="31" t="e">
        <f t="shared" ref="P581" si="1474">O581/J581*100</f>
        <v>#DIV/0!</v>
      </c>
      <c r="Q581" s="473" t="e">
        <f t="shared" si="1342"/>
        <v>#DIV/0!</v>
      </c>
      <c r="R581" s="474"/>
      <c r="S581" s="32">
        <f>SUM(S583,S585,S587,S589)</f>
        <v>0</v>
      </c>
      <c r="T581" s="31" t="e">
        <f t="shared" ref="T581" si="1475">S581/J581*100</f>
        <v>#DIV/0!</v>
      </c>
      <c r="U581" s="473" t="e">
        <f t="shared" si="1344"/>
        <v>#DIV/0!</v>
      </c>
      <c r="V581" s="475"/>
      <c r="W581" s="30">
        <f>SUM(W583,W585,W587,W589)</f>
        <v>0</v>
      </c>
      <c r="X581" s="31" t="e">
        <f t="shared" ref="X581" si="1476">W581/J581*100</f>
        <v>#DIV/0!</v>
      </c>
      <c r="Y581" s="473" t="e">
        <f t="shared" si="1346"/>
        <v>#DIV/0!</v>
      </c>
      <c r="Z581" s="474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38"/>
      <c r="G582" s="36"/>
      <c r="H582" s="36"/>
      <c r="I582" s="37"/>
      <c r="J582" s="40"/>
      <c r="K582" s="30">
        <f>SUM(K584,K586,K588,K590)</f>
        <v>0</v>
      </c>
      <c r="L582" s="31" t="e">
        <f t="shared" ref="L582" si="1477">K582/J581*100</f>
        <v>#DIV/0!</v>
      </c>
      <c r="M582" s="473"/>
      <c r="N582" s="474"/>
      <c r="O582" s="30">
        <f>SUM(O584,O586,O588,O590)</f>
        <v>0</v>
      </c>
      <c r="P582" s="31" t="e">
        <f t="shared" ref="P582" si="1478">O582/J581*100</f>
        <v>#DIV/0!</v>
      </c>
      <c r="Q582" s="473"/>
      <c r="R582" s="474"/>
      <c r="S582" s="32">
        <f>SUM(S584,S586,S588,S590)</f>
        <v>0</v>
      </c>
      <c r="T582" s="31" t="e">
        <f t="shared" ref="T582" si="1479">S582/J581*100</f>
        <v>#DIV/0!</v>
      </c>
      <c r="U582" s="473"/>
      <c r="V582" s="475"/>
      <c r="W582" s="30">
        <f>SUM(W584,W586,W588,W590)</f>
        <v>0</v>
      </c>
      <c r="X582" s="31" t="e">
        <f t="shared" ref="X582" si="1480">W582/J581*100</f>
        <v>#DIV/0!</v>
      </c>
      <c r="Y582" s="473"/>
      <c r="Z582" s="474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81">+C583+D583</f>
        <v>0</v>
      </c>
      <c r="F583" s="63"/>
      <c r="G583" s="64"/>
      <c r="H583" s="64"/>
      <c r="I583" s="65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470" t="e">
        <f t="shared" si="1340"/>
        <v>#DIV/0!</v>
      </c>
      <c r="N583" s="471"/>
      <c r="O583" s="67">
        <f>G583+F583+0</f>
        <v>0</v>
      </c>
      <c r="P583" s="68" t="e">
        <f t="shared" ref="P583" si="1482">O583/J583*100</f>
        <v>#DIV/0!</v>
      </c>
      <c r="Q583" s="470" t="e">
        <f t="shared" si="1342"/>
        <v>#DIV/0!</v>
      </c>
      <c r="R583" s="471"/>
      <c r="S583" s="70">
        <f>H583+F583+G583+0</f>
        <v>0</v>
      </c>
      <c r="T583" s="68" t="e">
        <f t="shared" ref="T583" si="1483">S583/J583*100</f>
        <v>#DIV/0!</v>
      </c>
      <c r="U583" s="470" t="e">
        <f t="shared" si="1344"/>
        <v>#DIV/0!</v>
      </c>
      <c r="V583" s="472"/>
      <c r="W583" s="67">
        <f>H583+F583+G583+I583+0</f>
        <v>0</v>
      </c>
      <c r="X583" s="68" t="e">
        <f>W583/J583*100</f>
        <v>#DIV/0!</v>
      </c>
      <c r="Y583" s="470" t="e">
        <f t="shared" si="1346"/>
        <v>#DIV/0!</v>
      </c>
      <c r="Z583" s="471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38"/>
      <c r="G584" s="36"/>
      <c r="H584" s="36"/>
      <c r="I584" s="39"/>
      <c r="J584" s="40"/>
      <c r="K584" s="16"/>
      <c r="L584" s="17" t="e">
        <f>K584/J583*100</f>
        <v>#DIV/0!</v>
      </c>
      <c r="M584" s="470"/>
      <c r="N584" s="471"/>
      <c r="O584" s="16"/>
      <c r="P584" s="17" t="e">
        <f>O584/J583*100</f>
        <v>#DIV/0!</v>
      </c>
      <c r="Q584" s="470"/>
      <c r="R584" s="471"/>
      <c r="S584" s="19"/>
      <c r="T584" s="17" t="e">
        <f>S584/J583*100</f>
        <v>#DIV/0!</v>
      </c>
      <c r="U584" s="470"/>
      <c r="V584" s="472"/>
      <c r="W584" s="16"/>
      <c r="X584" s="17" t="e">
        <f>W584/J583*100</f>
        <v>#DIV/0!</v>
      </c>
      <c r="Y584" s="470"/>
      <c r="Z584" s="471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84">+C585+D585</f>
        <v>0</v>
      </c>
      <c r="F585" s="63"/>
      <c r="G585" s="64"/>
      <c r="H585" s="64"/>
      <c r="I585" s="65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470" t="e">
        <f t="shared" si="1340"/>
        <v>#DIV/0!</v>
      </c>
      <c r="N585" s="471"/>
      <c r="O585" s="67">
        <f>G585+F585+0</f>
        <v>0</v>
      </c>
      <c r="P585" s="68" t="e">
        <f t="shared" ref="P585" si="1485">O585/J585*100</f>
        <v>#DIV/0!</v>
      </c>
      <c r="Q585" s="470" t="e">
        <f t="shared" si="1342"/>
        <v>#DIV/0!</v>
      </c>
      <c r="R585" s="471"/>
      <c r="S585" s="70">
        <f>H585+F585+G585+0</f>
        <v>0</v>
      </c>
      <c r="T585" s="68" t="e">
        <f t="shared" ref="T585" si="1486">S585/J585*100</f>
        <v>#DIV/0!</v>
      </c>
      <c r="U585" s="470" t="e">
        <f t="shared" si="1344"/>
        <v>#DIV/0!</v>
      </c>
      <c r="V585" s="472"/>
      <c r="W585" s="67">
        <f>H585+F585+G585+I585+0</f>
        <v>0</v>
      </c>
      <c r="X585" s="68" t="e">
        <f>W585/J585*100</f>
        <v>#DIV/0!</v>
      </c>
      <c r="Y585" s="470" t="e">
        <f t="shared" si="1346"/>
        <v>#DIV/0!</v>
      </c>
      <c r="Z585" s="471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38"/>
      <c r="G586" s="36"/>
      <c r="H586" s="36"/>
      <c r="I586" s="39"/>
      <c r="J586" s="40"/>
      <c r="K586" s="16"/>
      <c r="L586" s="17" t="e">
        <f>K586/J585*100</f>
        <v>#DIV/0!</v>
      </c>
      <c r="M586" s="470"/>
      <c r="N586" s="471"/>
      <c r="O586" s="16"/>
      <c r="P586" s="17" t="e">
        <f>O586/J585*100</f>
        <v>#DIV/0!</v>
      </c>
      <c r="Q586" s="470"/>
      <c r="R586" s="471"/>
      <c r="S586" s="19"/>
      <c r="T586" s="17" t="e">
        <f>S586/J585*100</f>
        <v>#DIV/0!</v>
      </c>
      <c r="U586" s="470"/>
      <c r="V586" s="472"/>
      <c r="W586" s="16"/>
      <c r="X586" s="17" t="e">
        <f>W586/J585*100</f>
        <v>#DIV/0!</v>
      </c>
      <c r="Y586" s="470"/>
      <c r="Z586" s="471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87">+C587+D587</f>
        <v>0</v>
      </c>
      <c r="F587" s="63"/>
      <c r="G587" s="64"/>
      <c r="H587" s="64"/>
      <c r="I587" s="65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470" t="e">
        <f t="shared" si="1340"/>
        <v>#DIV/0!</v>
      </c>
      <c r="N587" s="471"/>
      <c r="O587" s="67">
        <f>G587+F587+0</f>
        <v>0</v>
      </c>
      <c r="P587" s="68" t="e">
        <f t="shared" ref="P587" si="1488">O587/J587*100</f>
        <v>#DIV/0!</v>
      </c>
      <c r="Q587" s="470" t="e">
        <f t="shared" si="1342"/>
        <v>#DIV/0!</v>
      </c>
      <c r="R587" s="471"/>
      <c r="S587" s="70">
        <f>H587+F587+G587+0</f>
        <v>0</v>
      </c>
      <c r="T587" s="68" t="e">
        <f t="shared" ref="T587" si="1489">S587/J587*100</f>
        <v>#DIV/0!</v>
      </c>
      <c r="U587" s="470" t="e">
        <f t="shared" si="1344"/>
        <v>#DIV/0!</v>
      </c>
      <c r="V587" s="472"/>
      <c r="W587" s="67">
        <f>H587+F587+G587+I587+0</f>
        <v>0</v>
      </c>
      <c r="X587" s="68" t="e">
        <f>W587/J587*100</f>
        <v>#DIV/0!</v>
      </c>
      <c r="Y587" s="470" t="e">
        <f t="shared" si="1346"/>
        <v>#DIV/0!</v>
      </c>
      <c r="Z587" s="471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38"/>
      <c r="G588" s="36"/>
      <c r="H588" s="36"/>
      <c r="I588" s="39"/>
      <c r="J588" s="40"/>
      <c r="K588" s="16"/>
      <c r="L588" s="17" t="e">
        <f>K588/J587*100</f>
        <v>#DIV/0!</v>
      </c>
      <c r="M588" s="470"/>
      <c r="N588" s="471"/>
      <c r="O588" s="16"/>
      <c r="P588" s="17" t="e">
        <f>O588/J587*100</f>
        <v>#DIV/0!</v>
      </c>
      <c r="Q588" s="470"/>
      <c r="R588" s="471"/>
      <c r="S588" s="19"/>
      <c r="T588" s="17" t="e">
        <f>S588/J587*100</f>
        <v>#DIV/0!</v>
      </c>
      <c r="U588" s="470"/>
      <c r="V588" s="472"/>
      <c r="W588" s="16"/>
      <c r="X588" s="17" t="e">
        <f>W588/J587*100</f>
        <v>#DIV/0!</v>
      </c>
      <c r="Y588" s="470"/>
      <c r="Z588" s="471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90">+C589+D589</f>
        <v>0</v>
      </c>
      <c r="F589" s="63"/>
      <c r="G589" s="64"/>
      <c r="H589" s="64"/>
      <c r="I589" s="65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470" t="e">
        <f t="shared" ref="M589:M599" si="1491">L590-L589</f>
        <v>#DIV/0!</v>
      </c>
      <c r="N589" s="471"/>
      <c r="O589" s="67">
        <f>G589+F589+0</f>
        <v>0</v>
      </c>
      <c r="P589" s="68" t="e">
        <f t="shared" ref="P589" si="1492">O589/J589*100</f>
        <v>#DIV/0!</v>
      </c>
      <c r="Q589" s="470" t="e">
        <f t="shared" ref="Q589:Q599" si="1493">P590-P589</f>
        <v>#DIV/0!</v>
      </c>
      <c r="R589" s="471"/>
      <c r="S589" s="70">
        <f>H589+F589+G589+0</f>
        <v>0</v>
      </c>
      <c r="T589" s="68" t="e">
        <f t="shared" ref="T589" si="1494">S589/J589*100</f>
        <v>#DIV/0!</v>
      </c>
      <c r="U589" s="470" t="e">
        <f t="shared" ref="U589:U599" si="1495">T590-T589</f>
        <v>#DIV/0!</v>
      </c>
      <c r="V589" s="472"/>
      <c r="W589" s="67">
        <f>H589+F589+G589+I589+0</f>
        <v>0</v>
      </c>
      <c r="X589" s="68" t="e">
        <f>W589/J589*100</f>
        <v>#DIV/0!</v>
      </c>
      <c r="Y589" s="470" t="e">
        <f t="shared" ref="Y589:Y599" si="1496">X590-X589</f>
        <v>#DIV/0!</v>
      </c>
      <c r="Z589" s="471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38"/>
      <c r="G590" s="36"/>
      <c r="H590" s="36"/>
      <c r="I590" s="39"/>
      <c r="J590" s="40"/>
      <c r="K590" s="16"/>
      <c r="L590" s="17" t="e">
        <f>K590/J589*100</f>
        <v>#DIV/0!</v>
      </c>
      <c r="M590" s="470"/>
      <c r="N590" s="471"/>
      <c r="O590" s="16"/>
      <c r="P590" s="17" t="e">
        <f>O590/J589*100</f>
        <v>#DIV/0!</v>
      </c>
      <c r="Q590" s="470"/>
      <c r="R590" s="471"/>
      <c r="S590" s="19"/>
      <c r="T590" s="17" t="e">
        <f>S590/J589*100</f>
        <v>#DIV/0!</v>
      </c>
      <c r="U590" s="470"/>
      <c r="V590" s="472"/>
      <c r="W590" s="16"/>
      <c r="X590" s="17" t="e">
        <f>W590/J589*100</f>
        <v>#DIV/0!</v>
      </c>
      <c r="Y590" s="470"/>
      <c r="Z590" s="471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27">
        <f>SUM(F593,F595)</f>
        <v>0</v>
      </c>
      <c r="G591" s="25">
        <f t="shared" ref="G591:I591" si="1497">SUM(G593,G595)</f>
        <v>0</v>
      </c>
      <c r="H591" s="25">
        <f t="shared" si="1497"/>
        <v>0</v>
      </c>
      <c r="I591" s="28">
        <f t="shared" si="1497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98">K591/J591*100</f>
        <v>#DIV/0!</v>
      </c>
      <c r="M591" s="473" t="e">
        <f t="shared" si="1491"/>
        <v>#DIV/0!</v>
      </c>
      <c r="N591" s="474"/>
      <c r="O591" s="30">
        <f>SUM(O593,O595)</f>
        <v>0</v>
      </c>
      <c r="P591" s="31" t="e">
        <f t="shared" ref="P591" si="1499">O591/J591*100</f>
        <v>#DIV/0!</v>
      </c>
      <c r="Q591" s="473" t="e">
        <f t="shared" si="1493"/>
        <v>#DIV/0!</v>
      </c>
      <c r="R591" s="474"/>
      <c r="S591" s="32">
        <f>SUM(S593,S595)</f>
        <v>0</v>
      </c>
      <c r="T591" s="31" t="e">
        <f t="shared" ref="T591" si="1500">S591/J591*100</f>
        <v>#DIV/0!</v>
      </c>
      <c r="U591" s="473" t="e">
        <f t="shared" si="1495"/>
        <v>#DIV/0!</v>
      </c>
      <c r="V591" s="475"/>
      <c r="W591" s="30">
        <f>SUM(W593,W595)</f>
        <v>0</v>
      </c>
      <c r="X591" s="31" t="e">
        <f t="shared" ref="X591" si="1501">W591/J591*100</f>
        <v>#DIV/0!</v>
      </c>
      <c r="Y591" s="473" t="e">
        <f t="shared" si="1496"/>
        <v>#DIV/0!</v>
      </c>
      <c r="Z591" s="474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38"/>
      <c r="G592" s="36"/>
      <c r="H592" s="36"/>
      <c r="I592" s="37"/>
      <c r="J592" s="40"/>
      <c r="K592" s="30">
        <f>SUM(K594,K596)</f>
        <v>0</v>
      </c>
      <c r="L592" s="31" t="e">
        <f t="shared" ref="L592" si="1502">K592/J591*100</f>
        <v>#DIV/0!</v>
      </c>
      <c r="M592" s="473"/>
      <c r="N592" s="474"/>
      <c r="O592" s="30">
        <f>SUM(O594,O596)</f>
        <v>0</v>
      </c>
      <c r="P592" s="31" t="e">
        <f t="shared" ref="P592" si="1503">O592/J591*100</f>
        <v>#DIV/0!</v>
      </c>
      <c r="Q592" s="473"/>
      <c r="R592" s="474"/>
      <c r="S592" s="32">
        <f>SUM(S594,S596)</f>
        <v>0</v>
      </c>
      <c r="T592" s="31" t="e">
        <f t="shared" ref="T592" si="1504">S592/J591*100</f>
        <v>#DIV/0!</v>
      </c>
      <c r="U592" s="473"/>
      <c r="V592" s="475"/>
      <c r="W592" s="30">
        <f>SUM(W594,W596)</f>
        <v>0</v>
      </c>
      <c r="X592" s="31" t="e">
        <f t="shared" ref="X592" si="1505">W592/J591*100</f>
        <v>#DIV/0!</v>
      </c>
      <c r="Y592" s="473"/>
      <c r="Z592" s="474"/>
      <c r="AA592" s="74"/>
      <c r="AB592" s="74"/>
    </row>
    <row r="593" spans="1:39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506">+C593+D593</f>
        <v>0</v>
      </c>
      <c r="F593" s="63"/>
      <c r="G593" s="64"/>
      <c r="H593" s="64"/>
      <c r="I593" s="65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470" t="e">
        <f t="shared" si="1491"/>
        <v>#DIV/0!</v>
      </c>
      <c r="N593" s="471"/>
      <c r="O593" s="67">
        <f>G593+F593+0</f>
        <v>0</v>
      </c>
      <c r="P593" s="68" t="e">
        <f t="shared" ref="P593" si="1507">O593/J593*100</f>
        <v>#DIV/0!</v>
      </c>
      <c r="Q593" s="470" t="e">
        <f t="shared" si="1493"/>
        <v>#DIV/0!</v>
      </c>
      <c r="R593" s="471"/>
      <c r="S593" s="70">
        <f>H593+F593+G593+0</f>
        <v>0</v>
      </c>
      <c r="T593" s="68" t="e">
        <f t="shared" ref="T593" si="1508">S593/J593*100</f>
        <v>#DIV/0!</v>
      </c>
      <c r="U593" s="470" t="e">
        <f t="shared" si="1495"/>
        <v>#DIV/0!</v>
      </c>
      <c r="V593" s="472"/>
      <c r="W593" s="67">
        <f>H593+F593+G593+I593+0</f>
        <v>0</v>
      </c>
      <c r="X593" s="68" t="e">
        <f>W593/J593*100</f>
        <v>#DIV/0!</v>
      </c>
      <c r="Y593" s="470" t="e">
        <f t="shared" si="1496"/>
        <v>#DIV/0!</v>
      </c>
      <c r="Z593" s="471"/>
      <c r="AA593" s="74"/>
      <c r="AB593" s="74"/>
    </row>
    <row r="594" spans="1:39" s="75" customFormat="1" ht="21.75" hidden="1" customHeight="1" x14ac:dyDescent="0.2">
      <c r="A594" s="52"/>
      <c r="B594" s="62" t="s">
        <v>32</v>
      </c>
      <c r="C594" s="35"/>
      <c r="D594" s="36"/>
      <c r="E594" s="37"/>
      <c r="F594" s="38"/>
      <c r="G594" s="36"/>
      <c r="H594" s="36"/>
      <c r="I594" s="39"/>
      <c r="J594" s="40"/>
      <c r="K594" s="16"/>
      <c r="L594" s="17" t="e">
        <f>K594/J593*100</f>
        <v>#DIV/0!</v>
      </c>
      <c r="M594" s="470"/>
      <c r="N594" s="471"/>
      <c r="O594" s="16"/>
      <c r="P594" s="17" t="e">
        <f>O594/J593*100</f>
        <v>#DIV/0!</v>
      </c>
      <c r="Q594" s="470"/>
      <c r="R594" s="471"/>
      <c r="S594" s="19"/>
      <c r="T594" s="17" t="e">
        <f>S594/J593*100</f>
        <v>#DIV/0!</v>
      </c>
      <c r="U594" s="470"/>
      <c r="V594" s="472"/>
      <c r="W594" s="16"/>
      <c r="X594" s="17" t="e">
        <f>W594/J593*100</f>
        <v>#DIV/0!</v>
      </c>
      <c r="Y594" s="470"/>
      <c r="Z594" s="471"/>
      <c r="AA594" s="74"/>
      <c r="AB594" s="74"/>
    </row>
    <row r="595" spans="1:39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509">+C595+D595</f>
        <v>0</v>
      </c>
      <c r="F595" s="63"/>
      <c r="G595" s="64"/>
      <c r="H595" s="64"/>
      <c r="I595" s="65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470" t="e">
        <f t="shared" si="1491"/>
        <v>#DIV/0!</v>
      </c>
      <c r="N595" s="471"/>
      <c r="O595" s="67">
        <f>G595+F595+0</f>
        <v>0</v>
      </c>
      <c r="P595" s="68" t="e">
        <f t="shared" ref="P595" si="1510">O595/J595*100</f>
        <v>#DIV/0!</v>
      </c>
      <c r="Q595" s="470" t="e">
        <f t="shared" si="1493"/>
        <v>#DIV/0!</v>
      </c>
      <c r="R595" s="471"/>
      <c r="S595" s="70">
        <f>H595+F595+G595+0</f>
        <v>0</v>
      </c>
      <c r="T595" s="68" t="e">
        <f t="shared" ref="T595" si="1511">S595/J595*100</f>
        <v>#DIV/0!</v>
      </c>
      <c r="U595" s="470" t="e">
        <f t="shared" si="1495"/>
        <v>#DIV/0!</v>
      </c>
      <c r="V595" s="472"/>
      <c r="W595" s="67">
        <f>H595+F595+G595+I595+0</f>
        <v>0</v>
      </c>
      <c r="X595" s="68" t="e">
        <f>W595/J595*100</f>
        <v>#DIV/0!</v>
      </c>
      <c r="Y595" s="470" t="e">
        <f t="shared" si="1496"/>
        <v>#DIV/0!</v>
      </c>
      <c r="Z595" s="471"/>
      <c r="AA595" s="74"/>
      <c r="AB595" s="74"/>
    </row>
    <row r="596" spans="1:39" s="75" customFormat="1" ht="21.75" hidden="1" customHeight="1" x14ac:dyDescent="0.2">
      <c r="A596" s="52"/>
      <c r="B596" s="62" t="s">
        <v>32</v>
      </c>
      <c r="C596" s="35"/>
      <c r="D596" s="36"/>
      <c r="E596" s="37"/>
      <c r="F596" s="38"/>
      <c r="G596" s="36"/>
      <c r="H596" s="36"/>
      <c r="I596" s="39"/>
      <c r="J596" s="40"/>
      <c r="K596" s="16"/>
      <c r="L596" s="17" t="e">
        <f>K596/J595*100</f>
        <v>#DIV/0!</v>
      </c>
      <c r="M596" s="470"/>
      <c r="N596" s="471"/>
      <c r="O596" s="16"/>
      <c r="P596" s="17" t="e">
        <f>O596/J595*100</f>
        <v>#DIV/0!</v>
      </c>
      <c r="Q596" s="470"/>
      <c r="R596" s="471"/>
      <c r="S596" s="19"/>
      <c r="T596" s="17" t="e">
        <f>S596/J595*100</f>
        <v>#DIV/0!</v>
      </c>
      <c r="U596" s="470"/>
      <c r="V596" s="472"/>
      <c r="W596" s="16"/>
      <c r="X596" s="17" t="e">
        <f>W596/J595*100</f>
        <v>#DIV/0!</v>
      </c>
      <c r="Y596" s="470"/>
      <c r="Z596" s="471"/>
      <c r="AA596" s="74"/>
      <c r="AB596" s="74"/>
    </row>
    <row r="597" spans="1:39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512">+C597+D597</f>
        <v>0</v>
      </c>
      <c r="F597" s="63"/>
      <c r="G597" s="64"/>
      <c r="H597" s="64"/>
      <c r="I597" s="65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470" t="e">
        <f t="shared" si="1491"/>
        <v>#DIV/0!</v>
      </c>
      <c r="N597" s="471"/>
      <c r="O597" s="67">
        <f>G597+F597+0</f>
        <v>0</v>
      </c>
      <c r="P597" s="68" t="e">
        <f t="shared" ref="P597" si="1513">O597/J597*100</f>
        <v>#DIV/0!</v>
      </c>
      <c r="Q597" s="470" t="e">
        <f t="shared" si="1493"/>
        <v>#DIV/0!</v>
      </c>
      <c r="R597" s="471"/>
      <c r="S597" s="70">
        <f>H597+F597+G597+0</f>
        <v>0</v>
      </c>
      <c r="T597" s="68" t="e">
        <f t="shared" ref="T597" si="1514">S597/J597*100</f>
        <v>#DIV/0!</v>
      </c>
      <c r="U597" s="470" t="e">
        <f t="shared" si="1495"/>
        <v>#DIV/0!</v>
      </c>
      <c r="V597" s="472"/>
      <c r="W597" s="67">
        <f>H597+F597+G597+I597+0</f>
        <v>0</v>
      </c>
      <c r="X597" s="68" t="e">
        <f>W597/J597*100</f>
        <v>#DIV/0!</v>
      </c>
      <c r="Y597" s="470" t="e">
        <f t="shared" si="1496"/>
        <v>#DIV/0!</v>
      </c>
      <c r="Z597" s="471"/>
      <c r="AA597" s="74"/>
      <c r="AB597" s="74"/>
    </row>
    <row r="598" spans="1:39" s="75" customFormat="1" ht="21.75" hidden="1" customHeight="1" x14ac:dyDescent="0.2">
      <c r="A598" s="33"/>
      <c r="B598" s="62" t="s">
        <v>32</v>
      </c>
      <c r="C598" s="35"/>
      <c r="D598" s="36"/>
      <c r="E598" s="37"/>
      <c r="F598" s="38"/>
      <c r="G598" s="36"/>
      <c r="H598" s="36"/>
      <c r="I598" s="37"/>
      <c r="J598" s="40"/>
      <c r="K598" s="16"/>
      <c r="L598" s="17" t="e">
        <f>K598/J597*100</f>
        <v>#DIV/0!</v>
      </c>
      <c r="M598" s="470"/>
      <c r="N598" s="471"/>
      <c r="O598" s="16"/>
      <c r="P598" s="17" t="e">
        <f>O598/J597*100</f>
        <v>#DIV/0!</v>
      </c>
      <c r="Q598" s="470"/>
      <c r="R598" s="471"/>
      <c r="S598" s="19"/>
      <c r="T598" s="17" t="e">
        <f>S598/J597*100</f>
        <v>#DIV/0!</v>
      </c>
      <c r="U598" s="470"/>
      <c r="V598" s="472"/>
      <c r="W598" s="16"/>
      <c r="X598" s="17" t="e">
        <f>W598/J597*100</f>
        <v>#DIV/0!</v>
      </c>
      <c r="Y598" s="470"/>
      <c r="Z598" s="471"/>
      <c r="AA598" s="74"/>
      <c r="AB598" s="74"/>
    </row>
    <row r="599" spans="1:39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515">+C599+D599</f>
        <v>0</v>
      </c>
      <c r="F599" s="63"/>
      <c r="G599" s="64"/>
      <c r="H599" s="64"/>
      <c r="I599" s="65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470" t="e">
        <f t="shared" si="1491"/>
        <v>#DIV/0!</v>
      </c>
      <c r="N599" s="471"/>
      <c r="O599" s="67">
        <f>G599+F599+0</f>
        <v>0</v>
      </c>
      <c r="P599" s="68" t="e">
        <f t="shared" ref="P599" si="1516">O599/J599*100</f>
        <v>#DIV/0!</v>
      </c>
      <c r="Q599" s="470" t="e">
        <f t="shared" si="1493"/>
        <v>#DIV/0!</v>
      </c>
      <c r="R599" s="471"/>
      <c r="S599" s="70">
        <f>H599+F599+G599+0</f>
        <v>0</v>
      </c>
      <c r="T599" s="68" t="e">
        <f t="shared" ref="T599" si="1517">S599/J599*100</f>
        <v>#DIV/0!</v>
      </c>
      <c r="U599" s="470" t="e">
        <f t="shared" si="1495"/>
        <v>#DIV/0!</v>
      </c>
      <c r="V599" s="472"/>
      <c r="W599" s="67">
        <f>H599+F599+G599+I599+0</f>
        <v>0</v>
      </c>
      <c r="X599" s="68" t="e">
        <f>W599/J599*100</f>
        <v>#DIV/0!</v>
      </c>
      <c r="Y599" s="470" t="e">
        <f t="shared" si="1496"/>
        <v>#DIV/0!</v>
      </c>
      <c r="Z599" s="471"/>
      <c r="AA599" s="74"/>
      <c r="AB599" s="74"/>
    </row>
    <row r="600" spans="1:39" s="75" customFormat="1" ht="21.75" hidden="1" customHeight="1" x14ac:dyDescent="0.2">
      <c r="A600" s="33"/>
      <c r="B600" s="62" t="s">
        <v>32</v>
      </c>
      <c r="C600" s="35"/>
      <c r="D600" s="36"/>
      <c r="E600" s="37"/>
      <c r="F600" s="38"/>
      <c r="G600" s="36"/>
      <c r="H600" s="36"/>
      <c r="I600" s="37"/>
      <c r="J600" s="40"/>
      <c r="K600" s="16"/>
      <c r="L600" s="17" t="e">
        <f>K600/J599*100</f>
        <v>#DIV/0!</v>
      </c>
      <c r="M600" s="470"/>
      <c r="N600" s="471"/>
      <c r="O600" s="16"/>
      <c r="P600" s="17" t="e">
        <f>O600/J599*100</f>
        <v>#DIV/0!</v>
      </c>
      <c r="Q600" s="470"/>
      <c r="R600" s="471"/>
      <c r="S600" s="19"/>
      <c r="T600" s="17" t="e">
        <f>S600/J599*100</f>
        <v>#DIV/0!</v>
      </c>
      <c r="U600" s="470"/>
      <c r="V600" s="472"/>
      <c r="W600" s="16"/>
      <c r="X600" s="17" t="e">
        <f>W600/J599*100</f>
        <v>#DIV/0!</v>
      </c>
      <c r="Y600" s="470"/>
      <c r="Z600" s="471"/>
      <c r="AA600" s="74"/>
      <c r="AB600" s="74"/>
    </row>
    <row r="601" spans="1:39" s="75" customFormat="1" ht="21.75" customHeight="1" x14ac:dyDescent="0.55000000000000004">
      <c r="A601" s="339"/>
      <c r="B601" s="340"/>
      <c r="C601" s="341"/>
      <c r="D601" s="341"/>
      <c r="E601" s="341"/>
      <c r="F601" s="341"/>
      <c r="G601" s="341"/>
      <c r="H601" s="341"/>
      <c r="I601" s="341"/>
      <c r="J601" s="341"/>
      <c r="K601" s="342"/>
      <c r="L601" s="342"/>
      <c r="M601" s="385"/>
      <c r="N601" s="386"/>
      <c r="O601" s="342"/>
      <c r="P601" s="342"/>
      <c r="Q601" s="385"/>
      <c r="R601" s="386"/>
      <c r="S601" s="342"/>
      <c r="T601" s="342"/>
      <c r="U601" s="385"/>
      <c r="V601" s="386"/>
      <c r="W601" s="342"/>
      <c r="X601" s="342"/>
      <c r="Y601" s="427"/>
      <c r="Z601" s="428"/>
      <c r="AA601" s="74"/>
      <c r="AB601" s="74"/>
    </row>
    <row r="602" spans="1:39" s="313" customFormat="1" ht="31.9" customHeight="1" x14ac:dyDescent="0.2">
      <c r="A602" s="291" t="s">
        <v>46</v>
      </c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312"/>
      <c r="AB602" s="312"/>
      <c r="AC602" s="312"/>
      <c r="AD602" s="312"/>
      <c r="AE602" s="312"/>
      <c r="AH602" s="312"/>
      <c r="AI602" s="312"/>
      <c r="AJ602" s="312"/>
      <c r="AK602" s="312"/>
      <c r="AL602" s="312"/>
      <c r="AM602" s="312"/>
    </row>
    <row r="603" spans="1:39" s="313" customFormat="1" ht="31.9" customHeight="1" x14ac:dyDescent="0.2">
      <c r="A603" s="291" t="s">
        <v>47</v>
      </c>
      <c r="B603" s="292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312"/>
      <c r="AB603" s="312"/>
      <c r="AC603" s="312"/>
      <c r="AD603" s="312"/>
      <c r="AE603" s="312"/>
      <c r="AH603" s="312"/>
      <c r="AI603" s="312"/>
      <c r="AJ603" s="312"/>
      <c r="AK603" s="312"/>
      <c r="AL603" s="312"/>
      <c r="AM603" s="312"/>
    </row>
    <row r="604" spans="1:39" s="313" customFormat="1" ht="31.9" customHeight="1" x14ac:dyDescent="0.2">
      <c r="A604" s="291" t="s">
        <v>48</v>
      </c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2"/>
      <c r="Y604" s="291"/>
      <c r="Z604" s="291"/>
      <c r="AA604" s="312"/>
      <c r="AB604" s="312"/>
      <c r="AC604" s="312"/>
      <c r="AD604" s="312"/>
      <c r="AE604" s="312"/>
      <c r="AH604" s="312"/>
      <c r="AI604" s="312"/>
      <c r="AJ604" s="312"/>
      <c r="AK604" s="312"/>
      <c r="AL604" s="312"/>
      <c r="AM604" s="312"/>
    </row>
    <row r="605" spans="1:39" s="313" customFormat="1" ht="31.9" customHeight="1" x14ac:dyDescent="0.2">
      <c r="A605" s="291" t="s">
        <v>48</v>
      </c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2"/>
      <c r="Y605" s="291"/>
      <c r="Z605" s="291"/>
      <c r="AA605" s="312"/>
      <c r="AB605" s="312"/>
      <c r="AC605" s="312"/>
      <c r="AD605" s="312"/>
      <c r="AE605" s="312"/>
      <c r="AH605" s="312"/>
      <c r="AI605" s="312"/>
      <c r="AJ605" s="312"/>
      <c r="AK605" s="312"/>
      <c r="AL605" s="312"/>
      <c r="AM605" s="312"/>
    </row>
    <row r="606" spans="1:39" s="313" customFormat="1" ht="31.9" customHeight="1" x14ac:dyDescent="0.2">
      <c r="A606" s="291" t="s">
        <v>48</v>
      </c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2"/>
      <c r="Y606" s="291"/>
      <c r="Z606" s="291"/>
      <c r="AA606" s="312"/>
      <c r="AB606" s="312"/>
      <c r="AC606" s="312"/>
      <c r="AD606" s="312"/>
      <c r="AE606" s="312"/>
      <c r="AH606" s="312"/>
      <c r="AI606" s="312"/>
      <c r="AJ606" s="312"/>
      <c r="AK606" s="312"/>
      <c r="AL606" s="312"/>
      <c r="AM606" s="312"/>
    </row>
    <row r="607" spans="1:39" s="313" customFormat="1" ht="31.9" customHeight="1" x14ac:dyDescent="0.2">
      <c r="A607" s="291" t="s">
        <v>48</v>
      </c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2"/>
      <c r="Y607" s="291"/>
      <c r="Z607" s="291"/>
      <c r="AA607" s="312"/>
      <c r="AB607" s="312"/>
      <c r="AC607" s="312"/>
      <c r="AD607" s="312"/>
      <c r="AE607" s="312"/>
      <c r="AH607" s="312"/>
      <c r="AI607" s="312"/>
      <c r="AJ607" s="312"/>
      <c r="AK607" s="312"/>
      <c r="AL607" s="312"/>
      <c r="AM607" s="312"/>
    </row>
    <row r="608" spans="1:39" s="313" customFormat="1" ht="31.9" customHeight="1" x14ac:dyDescent="0.2">
      <c r="A608" s="291"/>
      <c r="B608" s="468" t="s">
        <v>49</v>
      </c>
      <c r="C608" s="468"/>
      <c r="D608" s="293"/>
      <c r="E608" s="293"/>
      <c r="F608" s="293"/>
      <c r="G608" s="293"/>
      <c r="H608" s="293"/>
      <c r="I608" s="293"/>
      <c r="J608" s="293"/>
      <c r="K608" s="293"/>
      <c r="L608" s="293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  <c r="X608" s="293"/>
      <c r="Y608" s="293"/>
      <c r="Z608" s="293"/>
      <c r="AA608" s="314"/>
      <c r="AB608" s="314"/>
      <c r="AC608" s="314"/>
      <c r="AD608" s="314"/>
      <c r="AE608" s="314"/>
      <c r="AH608" s="312"/>
      <c r="AI608" s="312"/>
      <c r="AJ608" s="312"/>
      <c r="AK608" s="312"/>
      <c r="AL608" s="312"/>
      <c r="AM608" s="312"/>
    </row>
    <row r="609" spans="1:39" s="313" customFormat="1" ht="31.9" customHeight="1" x14ac:dyDescent="0.2">
      <c r="A609" s="294" t="s">
        <v>402</v>
      </c>
      <c r="B609" s="294"/>
      <c r="C609" s="294"/>
      <c r="D609" s="294"/>
      <c r="E609" s="294"/>
      <c r="F609" s="294"/>
      <c r="G609" s="294"/>
      <c r="H609" s="294"/>
      <c r="I609" s="294"/>
      <c r="J609" s="294"/>
      <c r="K609" s="294"/>
      <c r="L609" s="294"/>
      <c r="M609" s="294"/>
      <c r="N609" s="294"/>
      <c r="O609" s="294"/>
      <c r="P609" s="294"/>
      <c r="Q609" s="294"/>
      <c r="R609" s="294"/>
      <c r="S609" s="294"/>
      <c r="T609" s="294"/>
      <c r="U609" s="294"/>
      <c r="V609" s="294"/>
      <c r="W609" s="294"/>
      <c r="X609" s="294"/>
      <c r="Y609" s="294"/>
      <c r="Z609" s="294"/>
      <c r="AA609" s="314"/>
      <c r="AB609" s="314"/>
      <c r="AC609" s="314"/>
      <c r="AD609" s="314"/>
      <c r="AE609" s="314"/>
      <c r="AH609" s="312"/>
      <c r="AI609" s="312"/>
      <c r="AJ609" s="312"/>
      <c r="AK609" s="312"/>
      <c r="AL609" s="312"/>
      <c r="AM609" s="312"/>
    </row>
    <row r="610" spans="1:39" s="313" customFormat="1" ht="31.9" customHeight="1" x14ac:dyDescent="0.2">
      <c r="A610" s="291" t="s">
        <v>51</v>
      </c>
      <c r="B610" s="292"/>
      <c r="C610" s="292"/>
      <c r="D610" s="293"/>
      <c r="E610" s="293"/>
      <c r="F610" s="293"/>
      <c r="G610" s="293"/>
      <c r="H610" s="293"/>
      <c r="I610" s="293"/>
      <c r="J610" s="293"/>
      <c r="K610" s="293"/>
      <c r="L610" s="293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  <c r="X610" s="293"/>
      <c r="Y610" s="293"/>
      <c r="Z610" s="293"/>
      <c r="AA610" s="315"/>
      <c r="AB610" s="315"/>
      <c r="AC610" s="315"/>
      <c r="AD610" s="315"/>
      <c r="AE610" s="315"/>
      <c r="AH610" s="312"/>
      <c r="AI610" s="312"/>
      <c r="AJ610" s="312"/>
      <c r="AK610" s="312"/>
      <c r="AL610" s="312"/>
      <c r="AM610" s="312"/>
    </row>
    <row r="611" spans="1:39" s="316" customFormat="1" ht="67.5" customHeight="1" x14ac:dyDescent="0.2">
      <c r="A611" s="469" t="s">
        <v>403</v>
      </c>
      <c r="B611" s="469"/>
      <c r="C611" s="469"/>
      <c r="D611" s="469"/>
      <c r="E611" s="469"/>
      <c r="F611" s="469"/>
      <c r="G611" s="469"/>
      <c r="H611" s="469"/>
      <c r="I611" s="469"/>
      <c r="J611" s="469"/>
      <c r="K611" s="469"/>
      <c r="L611" s="469"/>
      <c r="M611" s="469"/>
      <c r="N611" s="469"/>
      <c r="O611" s="469"/>
      <c r="P611" s="469"/>
      <c r="Q611" s="469"/>
      <c r="R611" s="469"/>
      <c r="S611" s="469"/>
      <c r="T611" s="469"/>
      <c r="U611" s="469"/>
      <c r="V611" s="469"/>
      <c r="W611" s="469"/>
      <c r="X611" s="469"/>
      <c r="Y611" s="293"/>
      <c r="Z611" s="293"/>
      <c r="AA611" s="315"/>
      <c r="AB611" s="315"/>
      <c r="AC611" s="315"/>
      <c r="AD611" s="315"/>
      <c r="AE611" s="315"/>
      <c r="AH611" s="315"/>
      <c r="AI611" s="315"/>
      <c r="AJ611" s="315"/>
      <c r="AK611" s="315"/>
      <c r="AL611" s="315"/>
      <c r="AM611" s="315"/>
    </row>
    <row r="612" spans="1:39" s="313" customFormat="1" ht="31.9" customHeight="1" x14ac:dyDescent="0.2">
      <c r="A612" s="469" t="s">
        <v>406</v>
      </c>
      <c r="B612" s="469"/>
      <c r="C612" s="469"/>
      <c r="D612" s="469"/>
      <c r="E612" s="469"/>
      <c r="F612" s="469"/>
      <c r="G612" s="469"/>
      <c r="H612" s="469"/>
      <c r="I612" s="469"/>
      <c r="J612" s="469"/>
      <c r="K612" s="469"/>
      <c r="L612" s="469"/>
      <c r="M612" s="469"/>
      <c r="N612" s="469"/>
      <c r="O612" s="469"/>
      <c r="P612" s="469"/>
      <c r="Q612" s="469"/>
      <c r="R612" s="469"/>
      <c r="S612" s="469"/>
      <c r="T612" s="469"/>
      <c r="U612" s="469"/>
      <c r="V612" s="469"/>
      <c r="W612" s="469"/>
      <c r="X612" s="469"/>
      <c r="Y612" s="293"/>
      <c r="Z612" s="293"/>
      <c r="AA612" s="312"/>
      <c r="AB612" s="312"/>
      <c r="AC612" s="312"/>
      <c r="AD612" s="312"/>
      <c r="AE612" s="312"/>
      <c r="AH612" s="312"/>
      <c r="AI612" s="312"/>
      <c r="AJ612" s="312"/>
      <c r="AK612" s="312"/>
      <c r="AL612" s="312"/>
      <c r="AM612" s="312"/>
    </row>
    <row r="613" spans="1:39" s="313" customFormat="1" ht="31.9" customHeight="1" x14ac:dyDescent="0.2">
      <c r="A613" s="469" t="s">
        <v>406</v>
      </c>
      <c r="B613" s="469"/>
      <c r="C613" s="469"/>
      <c r="D613" s="469"/>
      <c r="E613" s="469"/>
      <c r="F613" s="469"/>
      <c r="G613" s="469"/>
      <c r="H613" s="469"/>
      <c r="I613" s="469"/>
      <c r="J613" s="469"/>
      <c r="K613" s="469"/>
      <c r="L613" s="469"/>
      <c r="M613" s="469"/>
      <c r="N613" s="469"/>
      <c r="O613" s="469"/>
      <c r="P613" s="469"/>
      <c r="Q613" s="469"/>
      <c r="R613" s="469"/>
      <c r="S613" s="469"/>
      <c r="T613" s="469"/>
      <c r="U613" s="469"/>
      <c r="V613" s="469"/>
      <c r="W613" s="469"/>
      <c r="X613" s="469"/>
      <c r="Y613" s="293"/>
      <c r="Z613" s="293"/>
      <c r="AA613" s="312"/>
      <c r="AB613" s="312"/>
      <c r="AC613" s="312"/>
      <c r="AD613" s="312"/>
      <c r="AE613" s="312"/>
      <c r="AH613" s="312"/>
      <c r="AI613" s="312"/>
      <c r="AJ613" s="312"/>
      <c r="AK613" s="312"/>
      <c r="AL613" s="312"/>
      <c r="AM613" s="312"/>
    </row>
    <row r="614" spans="1:39" s="313" customFormat="1" ht="31.9" customHeight="1" x14ac:dyDescent="0.2">
      <c r="A614" s="469" t="s">
        <v>406</v>
      </c>
      <c r="B614" s="469"/>
      <c r="C614" s="469"/>
      <c r="D614" s="469"/>
      <c r="E614" s="469"/>
      <c r="F614" s="469"/>
      <c r="G614" s="469"/>
      <c r="H614" s="469"/>
      <c r="I614" s="469"/>
      <c r="J614" s="469"/>
      <c r="K614" s="469"/>
      <c r="L614" s="469"/>
      <c r="M614" s="469"/>
      <c r="N614" s="469"/>
      <c r="O614" s="469"/>
      <c r="P614" s="469"/>
      <c r="Q614" s="469"/>
      <c r="R614" s="469"/>
      <c r="S614" s="469"/>
      <c r="T614" s="469"/>
      <c r="U614" s="469"/>
      <c r="V614" s="469"/>
      <c r="W614" s="469"/>
      <c r="X614" s="469"/>
      <c r="Y614" s="293"/>
      <c r="Z614" s="293"/>
      <c r="AA614" s="312"/>
      <c r="AB614" s="312"/>
      <c r="AC614" s="312"/>
      <c r="AD614" s="312"/>
      <c r="AE614" s="312"/>
      <c r="AH614" s="312"/>
      <c r="AI614" s="312"/>
      <c r="AJ614" s="312"/>
      <c r="AK614" s="312"/>
      <c r="AL614" s="312"/>
      <c r="AM614" s="312"/>
    </row>
    <row r="615" spans="1:39" s="313" customFormat="1" ht="31.9" customHeight="1" x14ac:dyDescent="0.2">
      <c r="A615" s="291"/>
      <c r="B615" s="468" t="s">
        <v>49</v>
      </c>
      <c r="C615" s="468"/>
      <c r="D615" s="293"/>
      <c r="E615" s="293"/>
      <c r="F615" s="293"/>
      <c r="G615" s="293"/>
      <c r="H615" s="293"/>
      <c r="I615" s="293"/>
      <c r="J615" s="293"/>
      <c r="K615" s="293"/>
      <c r="L615" s="293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  <c r="X615" s="293"/>
      <c r="Y615" s="293"/>
      <c r="Z615" s="293"/>
      <c r="AA615" s="314"/>
      <c r="AB615" s="314"/>
      <c r="AC615" s="314"/>
      <c r="AD615" s="314"/>
      <c r="AE615" s="314"/>
      <c r="AH615" s="312"/>
      <c r="AI615" s="312"/>
      <c r="AJ615" s="312"/>
      <c r="AK615" s="312"/>
      <c r="AL615" s="312"/>
      <c r="AM615" s="312"/>
    </row>
    <row r="616" spans="1:39" s="313" customFormat="1" ht="31.9" customHeight="1" x14ac:dyDescent="0.2">
      <c r="A616" s="291" t="s">
        <v>53</v>
      </c>
      <c r="B616" s="292"/>
      <c r="C616" s="292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312"/>
      <c r="AB616" s="312"/>
      <c r="AC616" s="312"/>
      <c r="AD616" s="312"/>
      <c r="AE616" s="312"/>
      <c r="AH616" s="312"/>
      <c r="AI616" s="312"/>
      <c r="AJ616" s="312"/>
      <c r="AK616" s="312"/>
      <c r="AL616" s="312"/>
      <c r="AM616" s="312"/>
    </row>
    <row r="617" spans="1:39" s="313" customFormat="1" ht="31.9" customHeight="1" x14ac:dyDescent="0.2">
      <c r="A617" s="291" t="s">
        <v>54</v>
      </c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2"/>
      <c r="Y617" s="291"/>
      <c r="Z617" s="291"/>
      <c r="AA617" s="312"/>
      <c r="AB617" s="312"/>
      <c r="AC617" s="312"/>
      <c r="AD617" s="312"/>
      <c r="AE617" s="312"/>
      <c r="AH617" s="312"/>
      <c r="AI617" s="312"/>
      <c r="AJ617" s="312"/>
      <c r="AK617" s="312"/>
      <c r="AL617" s="312"/>
      <c r="AM617" s="312"/>
    </row>
    <row r="618" spans="1:39" s="313" customFormat="1" ht="31.9" customHeight="1" x14ac:dyDescent="0.2">
      <c r="A618" s="291" t="s">
        <v>54</v>
      </c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2"/>
      <c r="Y618" s="291"/>
      <c r="Z618" s="291"/>
      <c r="AA618" s="312"/>
      <c r="AB618" s="312"/>
      <c r="AC618" s="312"/>
      <c r="AD618" s="312"/>
      <c r="AE618" s="312"/>
      <c r="AH618" s="312"/>
      <c r="AI618" s="312"/>
      <c r="AJ618" s="312"/>
      <c r="AK618" s="312"/>
      <c r="AL618" s="312"/>
      <c r="AM618" s="312"/>
    </row>
    <row r="619" spans="1:39" s="313" customFormat="1" ht="31.9" customHeight="1" x14ac:dyDescent="0.2">
      <c r="A619" s="291" t="s">
        <v>54</v>
      </c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2"/>
      <c r="Y619" s="291"/>
      <c r="Z619" s="291"/>
      <c r="AA619" s="312"/>
      <c r="AB619" s="312"/>
      <c r="AC619" s="312"/>
      <c r="AD619" s="312"/>
      <c r="AE619" s="312"/>
      <c r="AH619" s="312"/>
      <c r="AI619" s="312"/>
      <c r="AJ619" s="312"/>
      <c r="AK619" s="312"/>
      <c r="AL619" s="312"/>
      <c r="AM619" s="312"/>
    </row>
    <row r="620" spans="1:39" s="313" customFormat="1" ht="31.9" customHeight="1" x14ac:dyDescent="0.2">
      <c r="A620" s="291" t="s">
        <v>54</v>
      </c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2"/>
      <c r="Y620" s="291"/>
      <c r="Z620" s="291"/>
      <c r="AA620" s="312"/>
      <c r="AB620" s="312"/>
      <c r="AC620" s="312"/>
      <c r="AD620" s="312"/>
      <c r="AE620" s="312"/>
      <c r="AH620" s="312"/>
      <c r="AI620" s="312"/>
      <c r="AJ620" s="312"/>
      <c r="AK620" s="312"/>
      <c r="AL620" s="312"/>
      <c r="AM620" s="312"/>
    </row>
    <row r="621" spans="1:39" s="313" customFormat="1" ht="31.9" customHeight="1" x14ac:dyDescent="0.2">
      <c r="A621" s="291"/>
      <c r="B621" s="468" t="s">
        <v>49</v>
      </c>
      <c r="C621" s="468"/>
      <c r="D621" s="293"/>
      <c r="E621" s="293"/>
      <c r="F621" s="293"/>
      <c r="G621" s="293"/>
      <c r="H621" s="293"/>
      <c r="I621" s="293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  <c r="X621" s="293"/>
      <c r="Y621" s="293"/>
      <c r="Z621" s="293"/>
      <c r="AA621" s="314"/>
      <c r="AB621" s="314"/>
      <c r="AC621" s="314"/>
      <c r="AD621" s="314"/>
      <c r="AE621" s="314"/>
      <c r="AH621" s="312"/>
      <c r="AI621" s="312"/>
      <c r="AJ621" s="312"/>
      <c r="AK621" s="312"/>
      <c r="AL621" s="312"/>
      <c r="AM621" s="312"/>
    </row>
    <row r="622" spans="1:39" s="313" customFormat="1" ht="31.9" customHeight="1" x14ac:dyDescent="0.2">
      <c r="A622" s="291" t="s">
        <v>55</v>
      </c>
      <c r="B622" s="292"/>
      <c r="C622" s="292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312"/>
      <c r="AB622" s="312"/>
      <c r="AC622" s="312"/>
      <c r="AD622" s="312"/>
      <c r="AE622" s="312"/>
      <c r="AF622" s="312"/>
      <c r="AG622" s="312"/>
    </row>
    <row r="623" spans="1:39" s="313" customFormat="1" ht="23.25" customHeight="1" x14ac:dyDescent="0.2">
      <c r="A623" s="291"/>
      <c r="B623" s="294"/>
      <c r="C623" s="294"/>
      <c r="D623" s="294"/>
      <c r="E623" s="294"/>
      <c r="F623" s="294"/>
      <c r="G623" s="294"/>
      <c r="H623" s="294"/>
      <c r="I623" s="294"/>
      <c r="J623" s="294"/>
      <c r="K623" s="294"/>
      <c r="L623" s="294"/>
      <c r="M623" s="294"/>
      <c r="N623" s="294"/>
      <c r="O623" s="294"/>
      <c r="P623" s="294"/>
      <c r="Q623" s="294"/>
      <c r="R623" s="294"/>
      <c r="S623" s="294"/>
      <c r="T623" s="294"/>
      <c r="U623" s="294"/>
      <c r="V623" s="294"/>
      <c r="W623" s="294"/>
      <c r="X623" s="294"/>
      <c r="Y623" s="294"/>
      <c r="Z623" s="294"/>
      <c r="AA623" s="333"/>
      <c r="AB623" s="333"/>
      <c r="AC623" s="333"/>
      <c r="AD623" s="333"/>
      <c r="AE623" s="333"/>
      <c r="AH623" s="312"/>
      <c r="AI623" s="312"/>
      <c r="AJ623" s="312"/>
      <c r="AK623" s="312"/>
      <c r="AL623" s="312"/>
      <c r="AM623" s="312"/>
    </row>
    <row r="624" spans="1:39" s="309" customFormat="1" ht="23.25" customHeight="1" x14ac:dyDescent="0.2">
      <c r="B624" s="311"/>
    </row>
    <row r="625" spans="2:26" s="309" customFormat="1" ht="23.25" customHeight="1" x14ac:dyDescent="0.2">
      <c r="B625" s="311"/>
    </row>
    <row r="626" spans="2:26" s="309" customFormat="1" ht="23.25" customHeight="1" x14ac:dyDescent="0.2">
      <c r="B626" s="310"/>
      <c r="J626" s="310"/>
    </row>
    <row r="627" spans="2:26" s="309" customFormat="1" ht="23.25" customHeight="1" x14ac:dyDescent="0.2"/>
    <row r="628" spans="2:26" s="309" customFormat="1" ht="23.25" customHeight="1" x14ac:dyDescent="0.2">
      <c r="B628" s="286" t="s">
        <v>56</v>
      </c>
      <c r="E628" s="286"/>
      <c r="F628" s="286"/>
      <c r="G628" s="286"/>
      <c r="H628" s="286"/>
      <c r="J628" s="286" t="s">
        <v>57</v>
      </c>
      <c r="L628" s="311"/>
      <c r="M628" s="311"/>
      <c r="N628" s="311"/>
      <c r="P628" s="286"/>
      <c r="Q628" s="311"/>
      <c r="R628" s="311"/>
      <c r="S628" s="2"/>
      <c r="T628" s="2"/>
      <c r="U628" s="311"/>
      <c r="V628" s="311"/>
      <c r="W628" s="2"/>
      <c r="Y628" s="311"/>
      <c r="Z628" s="311"/>
    </row>
    <row r="629" spans="2:26" s="309" customFormat="1" ht="25.15" customHeight="1" x14ac:dyDescent="0.2">
      <c r="B629" s="286" t="s">
        <v>364</v>
      </c>
      <c r="E629" s="286"/>
      <c r="F629" s="286"/>
      <c r="G629" s="286"/>
      <c r="H629" s="286"/>
      <c r="J629" s="286" t="s">
        <v>362</v>
      </c>
      <c r="L629" s="311"/>
      <c r="M629" s="311"/>
      <c r="N629" s="311"/>
      <c r="P629" s="286"/>
      <c r="Q629" s="311"/>
      <c r="R629" s="311"/>
      <c r="S629" s="2"/>
      <c r="T629" s="2"/>
      <c r="U629" s="311"/>
      <c r="V629" s="311"/>
      <c r="W629" s="2"/>
      <c r="Y629" s="311"/>
      <c r="Z629" s="311"/>
    </row>
    <row r="630" spans="2:26" s="309" customFormat="1" ht="24" customHeight="1" x14ac:dyDescent="0.2">
      <c r="B630" s="286" t="s">
        <v>361</v>
      </c>
      <c r="E630" s="286"/>
      <c r="F630" s="286"/>
      <c r="G630" s="286"/>
      <c r="H630" s="286"/>
      <c r="J630" s="286" t="s">
        <v>363</v>
      </c>
      <c r="L630" s="311"/>
      <c r="M630" s="311"/>
      <c r="N630" s="311"/>
      <c r="P630" s="286"/>
      <c r="Q630" s="311"/>
      <c r="R630" s="311"/>
      <c r="T630" s="2"/>
      <c r="U630" s="311"/>
      <c r="V630" s="311"/>
      <c r="W630" s="2"/>
      <c r="Y630" s="311"/>
      <c r="Z630" s="311"/>
    </row>
    <row r="631" spans="2:26" s="309" customFormat="1" ht="23.25" customHeight="1" x14ac:dyDescent="0.2">
      <c r="B631" s="286" t="s">
        <v>397</v>
      </c>
      <c r="E631" s="286"/>
      <c r="F631" s="286"/>
      <c r="G631" s="286"/>
      <c r="H631" s="286"/>
      <c r="J631" s="286" t="s">
        <v>58</v>
      </c>
      <c r="L631" s="311"/>
      <c r="M631" s="311"/>
      <c r="N631" s="311"/>
      <c r="P631" s="286"/>
      <c r="Q631" s="311"/>
      <c r="R631" s="311"/>
      <c r="T631" s="2"/>
      <c r="U631" s="311"/>
      <c r="V631" s="311"/>
      <c r="W631" s="2"/>
      <c r="Y631" s="311"/>
      <c r="Z631" s="311"/>
    </row>
    <row r="632" spans="2:26" s="309" customFormat="1" ht="25.15" customHeight="1" x14ac:dyDescent="0.2">
      <c r="B632" s="286" t="s">
        <v>59</v>
      </c>
      <c r="E632" s="286"/>
      <c r="F632" s="286"/>
      <c r="G632" s="286"/>
      <c r="H632" s="286"/>
      <c r="J632" s="286" t="s">
        <v>60</v>
      </c>
      <c r="L632" s="311"/>
      <c r="M632" s="311"/>
      <c r="N632" s="311"/>
      <c r="P632" s="286"/>
      <c r="Q632" s="311"/>
      <c r="R632" s="311"/>
      <c r="S632" s="2"/>
      <c r="T632" s="2"/>
      <c r="U632" s="311"/>
      <c r="V632" s="311"/>
      <c r="W632" s="2"/>
      <c r="Y632" s="311"/>
      <c r="Z632" s="311"/>
    </row>
    <row r="633" spans="2:26" ht="23.25" customHeight="1" x14ac:dyDescent="0.2"/>
    <row r="634" spans="2:26" ht="23.25" customHeight="1" x14ac:dyDescent="0.2"/>
    <row r="635" spans="2:26" ht="23.25" customHeight="1" x14ac:dyDescent="0.2"/>
    <row r="636" spans="2:26" s="82" customFormat="1" x14ac:dyDescent="0.55000000000000004">
      <c r="B636" s="80"/>
    </row>
    <row r="637" spans="2:26" s="82" customFormat="1" x14ac:dyDescent="0.55000000000000004">
      <c r="B637" s="80"/>
    </row>
  </sheetData>
  <mergeCells count="2387"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  <mergeCell ref="M11:M12"/>
    <mergeCell ref="N11:N12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Z21:Z30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V21:V30"/>
    <mergeCell ref="M27:M28"/>
    <mergeCell ref="Q27:Q28"/>
    <mergeCell ref="U27:U28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B621:C621"/>
    <mergeCell ref="B608:C608"/>
    <mergeCell ref="A611:X611"/>
    <mergeCell ref="A612:X612"/>
    <mergeCell ref="A613:X613"/>
    <mergeCell ref="A614:X614"/>
    <mergeCell ref="B615:C615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</mergeCells>
  <printOptions horizontalCentered="1"/>
  <pageMargins left="0.15748031496062992" right="0.15748031496062992" top="0.31496062992125984" bottom="0.15748031496062992" header="0.19685039370078741" footer="0.15748031496062992"/>
  <pageSetup paperSize="9" scale="55" orientation="landscape" r:id="rId1"/>
  <headerFooter alignWithMargins="0"/>
  <rowBreaks count="10" manualBreakCount="10">
    <brk id="40" max="25" man="1"/>
    <brk id="96" max="25" man="1"/>
    <brk id="166" max="25" man="1"/>
    <brk id="236" max="25" man="1"/>
    <brk id="306" max="25" man="1"/>
    <brk id="376" max="25" man="1"/>
    <brk id="446" max="25" man="1"/>
    <brk id="516" max="25" man="1"/>
    <brk id="586" max="25" man="1"/>
    <brk id="634" max="2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635"/>
  <sheetViews>
    <sheetView topLeftCell="A115" zoomScale="59" zoomScaleNormal="59" zoomScaleSheetLayoutView="59" workbookViewId="0">
      <selection activeCell="D629" sqref="D629"/>
    </sheetView>
  </sheetViews>
  <sheetFormatPr defaultColWidth="9.140625" defaultRowHeight="24" x14ac:dyDescent="0.2"/>
  <cols>
    <col min="1" max="1" width="30.7109375" style="79" customWidth="1"/>
    <col min="2" max="2" width="17.5703125" style="80" customWidth="1"/>
    <col min="3" max="3" width="16.140625" style="79" customWidth="1"/>
    <col min="4" max="4" width="10.85546875" style="79" customWidth="1"/>
    <col min="5" max="5" width="16.5703125" style="79" customWidth="1"/>
    <col min="6" max="6" width="11.5703125" style="429" customWidth="1"/>
    <col min="7" max="7" width="9" style="429" customWidth="1"/>
    <col min="8" max="8" width="11.42578125" style="429" customWidth="1"/>
    <col min="9" max="9" width="10.140625" style="429" customWidth="1"/>
    <col min="10" max="10" width="16.85546875" style="79" customWidth="1"/>
    <col min="11" max="11" width="21.28515625" style="79" hidden="1" customWidth="1"/>
    <col min="12" max="12" width="12.5703125" style="79" hidden="1" customWidth="1"/>
    <col min="13" max="13" width="14.140625" style="79" hidden="1" customWidth="1"/>
    <col min="14" max="14" width="22.42578125" style="79" hidden="1" customWidth="1"/>
    <col min="15" max="15" width="21.5703125" style="79" hidden="1" customWidth="1"/>
    <col min="16" max="16" width="12.85546875" style="79" hidden="1" customWidth="1"/>
    <col min="17" max="17" width="13.85546875" style="79" hidden="1" customWidth="1"/>
    <col min="18" max="18" width="19.7109375" style="79" hidden="1" customWidth="1"/>
    <col min="19" max="19" width="19.28515625" style="79" customWidth="1"/>
    <col min="20" max="20" width="13.7109375" style="79" customWidth="1"/>
    <col min="21" max="21" width="14.42578125" style="79" customWidth="1"/>
    <col min="22" max="22" width="36.42578125" style="79" customWidth="1"/>
    <col min="23" max="23" width="21.7109375" style="79" customWidth="1"/>
    <col min="24" max="24" width="15.85546875" style="79" customWidth="1"/>
    <col min="25" max="25" width="14.28515625" style="79" customWidth="1"/>
    <col min="26" max="26" width="38.5703125" style="79" customWidth="1"/>
    <col min="27" max="16384" width="9.140625" style="79"/>
  </cols>
  <sheetData>
    <row r="1" spans="1:28" s="2" customFormat="1" ht="24.75" customHeight="1" x14ac:dyDescent="0.2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83"/>
      <c r="Z1" s="83"/>
    </row>
    <row r="2" spans="1:28" s="2" customFormat="1" ht="24.75" customHeight="1" x14ac:dyDescent="0.2">
      <c r="A2" s="545" t="s">
        <v>357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83"/>
      <c r="Z2" s="83"/>
    </row>
    <row r="3" spans="1:28" s="2" customFormat="1" ht="24.75" customHeight="1" x14ac:dyDescent="0.2">
      <c r="A3" s="546" t="s">
        <v>335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3"/>
      <c r="Z3" s="3"/>
    </row>
    <row r="4" spans="1:28" s="2" customFormat="1" ht="24.75" customHeight="1" x14ac:dyDescent="0.2">
      <c r="A4" s="546" t="s">
        <v>336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3"/>
      <c r="Z4" s="3"/>
    </row>
    <row r="5" spans="1:28" s="2" customFormat="1" ht="24.75" customHeight="1" x14ac:dyDescent="0.2">
      <c r="A5" s="546" t="s">
        <v>341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3"/>
      <c r="Z5" s="3"/>
    </row>
    <row r="6" spans="1:28" s="2" customFormat="1" ht="24.75" customHeight="1" x14ac:dyDescent="0.2">
      <c r="A6" s="546" t="s">
        <v>342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3"/>
      <c r="Z6" s="3"/>
    </row>
    <row r="7" spans="1:28" s="2" customFormat="1" ht="24.75" customHeight="1" x14ac:dyDescent="0.2">
      <c r="A7" s="84" t="s">
        <v>343</v>
      </c>
      <c r="B7" s="84"/>
      <c r="C7" s="84"/>
      <c r="D7" s="84"/>
      <c r="E7" s="84"/>
      <c r="F7" s="430"/>
      <c r="G7" s="430"/>
      <c r="H7" s="430"/>
      <c r="I7" s="430"/>
      <c r="J7" s="84"/>
      <c r="K7" s="8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24.75" customHeight="1" x14ac:dyDescent="0.2">
      <c r="A8" s="2" t="s">
        <v>1</v>
      </c>
      <c r="C8" s="5" t="s">
        <v>340</v>
      </c>
      <c r="D8" s="2" t="s">
        <v>3</v>
      </c>
      <c r="E8" s="5" t="s">
        <v>4</v>
      </c>
      <c r="F8" s="431" t="s">
        <v>5</v>
      </c>
      <c r="G8" s="432" t="s">
        <v>4</v>
      </c>
      <c r="H8" s="433" t="s">
        <v>6</v>
      </c>
      <c r="I8" s="432" t="s">
        <v>4</v>
      </c>
      <c r="J8" s="6" t="s">
        <v>7</v>
      </c>
      <c r="AA8" s="7"/>
    </row>
    <row r="9" spans="1:28" s="2" customFormat="1" ht="24.75" customHeight="1" x14ac:dyDescent="0.2">
      <c r="C9" s="5"/>
      <c r="E9" s="5"/>
      <c r="F9" s="431"/>
      <c r="G9" s="432"/>
      <c r="H9" s="433"/>
      <c r="I9" s="432"/>
      <c r="J9" s="6"/>
      <c r="Z9" s="2" t="s">
        <v>8</v>
      </c>
      <c r="AA9" s="7"/>
    </row>
    <row r="10" spans="1:28" s="2" customFormat="1" ht="36.6" customHeight="1" x14ac:dyDescent="0.2">
      <c r="A10" s="539" t="s">
        <v>9</v>
      </c>
      <c r="B10" s="577" t="s">
        <v>10</v>
      </c>
      <c r="C10" s="561" t="s">
        <v>11</v>
      </c>
      <c r="D10" s="563"/>
      <c r="E10" s="565"/>
      <c r="F10" s="630" t="s">
        <v>12</v>
      </c>
      <c r="G10" s="631"/>
      <c r="H10" s="631"/>
      <c r="I10" s="632"/>
      <c r="J10" s="633" t="s">
        <v>13</v>
      </c>
      <c r="K10" s="635" t="s">
        <v>14</v>
      </c>
      <c r="L10" s="636"/>
      <c r="M10" s="637"/>
      <c r="N10" s="638"/>
      <c r="O10" s="619" t="s">
        <v>15</v>
      </c>
      <c r="P10" s="620"/>
      <c r="Q10" s="621"/>
      <c r="R10" s="622"/>
      <c r="S10" s="623" t="s">
        <v>16</v>
      </c>
      <c r="T10" s="624"/>
      <c r="U10" s="625"/>
      <c r="V10" s="624"/>
      <c r="W10" s="626" t="s">
        <v>17</v>
      </c>
      <c r="X10" s="627"/>
      <c r="Y10" s="628"/>
      <c r="Z10" s="629"/>
    </row>
    <row r="11" spans="1:28" s="8" customFormat="1" ht="24" customHeight="1" x14ac:dyDescent="0.2">
      <c r="A11" s="539"/>
      <c r="B11" s="577"/>
      <c r="C11" s="561" t="s">
        <v>18</v>
      </c>
      <c r="D11" s="563" t="s">
        <v>19</v>
      </c>
      <c r="E11" s="565" t="s">
        <v>20</v>
      </c>
      <c r="F11" s="630" t="s">
        <v>21</v>
      </c>
      <c r="G11" s="631" t="s">
        <v>22</v>
      </c>
      <c r="H11" s="631" t="s">
        <v>23</v>
      </c>
      <c r="I11" s="632" t="s">
        <v>24</v>
      </c>
      <c r="J11" s="586"/>
      <c r="K11" s="543" t="s">
        <v>25</v>
      </c>
      <c r="L11" s="539" t="s">
        <v>26</v>
      </c>
      <c r="M11" s="533" t="s">
        <v>27</v>
      </c>
      <c r="N11" s="592" t="s">
        <v>28</v>
      </c>
      <c r="O11" s="543" t="s">
        <v>25</v>
      </c>
      <c r="P11" s="539" t="s">
        <v>26</v>
      </c>
      <c r="Q11" s="533" t="s">
        <v>27</v>
      </c>
      <c r="R11" s="541" t="s">
        <v>28</v>
      </c>
      <c r="S11" s="543" t="s">
        <v>25</v>
      </c>
      <c r="T11" s="539" t="s">
        <v>26</v>
      </c>
      <c r="U11" s="533" t="s">
        <v>27</v>
      </c>
      <c r="V11" s="535" t="s">
        <v>28</v>
      </c>
      <c r="W11" s="537" t="s">
        <v>25</v>
      </c>
      <c r="X11" s="539" t="s">
        <v>26</v>
      </c>
      <c r="Y11" s="533" t="s">
        <v>27</v>
      </c>
      <c r="Z11" s="541" t="s">
        <v>28</v>
      </c>
    </row>
    <row r="12" spans="1:28" s="8" customFormat="1" ht="76.5" customHeight="1" x14ac:dyDescent="0.2">
      <c r="A12" s="539"/>
      <c r="B12" s="577"/>
      <c r="C12" s="561"/>
      <c r="D12" s="563"/>
      <c r="E12" s="565"/>
      <c r="F12" s="630"/>
      <c r="G12" s="631"/>
      <c r="H12" s="631"/>
      <c r="I12" s="632"/>
      <c r="J12" s="634"/>
      <c r="K12" s="543"/>
      <c r="L12" s="539"/>
      <c r="M12" s="618"/>
      <c r="N12" s="592"/>
      <c r="O12" s="543"/>
      <c r="P12" s="539"/>
      <c r="Q12" s="618"/>
      <c r="R12" s="541"/>
      <c r="S12" s="543"/>
      <c r="T12" s="539"/>
      <c r="U12" s="618"/>
      <c r="V12" s="535"/>
      <c r="W12" s="537"/>
      <c r="X12" s="539"/>
      <c r="Y12" s="618"/>
      <c r="Z12" s="541"/>
    </row>
    <row r="13" spans="1:28" s="249" customFormat="1" ht="37.5" customHeight="1" x14ac:dyDescent="0.2">
      <c r="A13" s="614" t="s">
        <v>351</v>
      </c>
      <c r="B13" s="9" t="s">
        <v>29</v>
      </c>
      <c r="C13" s="10">
        <f>SUM(C15,C21,C31,C37,C39)</f>
        <v>1704900</v>
      </c>
      <c r="D13" s="11">
        <f t="shared" ref="D13:E13" si="0">SUM(D15,D21,D31,D37,D39)</f>
        <v>0</v>
      </c>
      <c r="E13" s="12">
        <f t="shared" si="0"/>
        <v>1704900</v>
      </c>
      <c r="F13" s="434">
        <f>SUM(F15,F21,F31,F37,F39)</f>
        <v>0</v>
      </c>
      <c r="G13" s="435">
        <f t="shared" ref="G13:J13" si="1">SUM(G15,G21,G31,G37,G39)</f>
        <v>0</v>
      </c>
      <c r="H13" s="435">
        <f t="shared" si="1"/>
        <v>0</v>
      </c>
      <c r="I13" s="436">
        <f t="shared" si="1"/>
        <v>0</v>
      </c>
      <c r="J13" s="15">
        <f t="shared" si="1"/>
        <v>1704900</v>
      </c>
      <c r="K13" s="10">
        <f>SUM(K15,K21,K31,K37,K39)</f>
        <v>425000</v>
      </c>
      <c r="L13" s="11">
        <f>K13/J13*100</f>
        <v>24.928148278491406</v>
      </c>
      <c r="M13" s="612">
        <f t="shared" ref="M13:M75" si="2">L14-L13</f>
        <v>-4.8801689248636286</v>
      </c>
      <c r="N13" s="616"/>
      <c r="O13" s="10">
        <f>SUM(O15,O21,O31,O37,O39)</f>
        <v>809520</v>
      </c>
      <c r="P13" s="11">
        <f>O13/J13*100</f>
        <v>47.481963751539681</v>
      </c>
      <c r="Q13" s="612">
        <f t="shared" ref="Q13:Q75" si="3">P14-P13</f>
        <v>-6.5479822863511075</v>
      </c>
      <c r="R13" s="613"/>
      <c r="S13" s="10">
        <f>SUM(S15,S21,S31,S37,S39)</f>
        <v>1504900</v>
      </c>
      <c r="T13" s="11">
        <f>S13/J13*100</f>
        <v>88.269106692474637</v>
      </c>
      <c r="U13" s="612">
        <f t="shared" ref="U13:U75" si="4">T14-T13</f>
        <v>-30.966833831896309</v>
      </c>
      <c r="V13" s="611"/>
      <c r="W13" s="13">
        <f>SUM(W15,W21,W31,W37,W39)</f>
        <v>1704900</v>
      </c>
      <c r="X13" s="11">
        <f>W13/J13*100</f>
        <v>100</v>
      </c>
      <c r="Y13" s="612">
        <f t="shared" ref="Y13:Y75" si="5">X14-X13</f>
        <v>-22.276822687547664</v>
      </c>
      <c r="Z13" s="613"/>
      <c r="AA13" s="248"/>
      <c r="AB13" s="248"/>
    </row>
    <row r="14" spans="1:28" s="249" customFormat="1" ht="37.5" customHeight="1" x14ac:dyDescent="0.2">
      <c r="A14" s="615"/>
      <c r="B14" s="9" t="s">
        <v>30</v>
      </c>
      <c r="C14" s="16"/>
      <c r="D14" s="17"/>
      <c r="E14" s="18"/>
      <c r="F14" s="434"/>
      <c r="G14" s="435"/>
      <c r="H14" s="435"/>
      <c r="I14" s="436"/>
      <c r="J14" s="21"/>
      <c r="K14" s="10">
        <f>SUM(K16,K22,K32,K38,K40)</f>
        <v>341798</v>
      </c>
      <c r="L14" s="11">
        <f>K14/J13*100</f>
        <v>20.047979353627777</v>
      </c>
      <c r="M14" s="524"/>
      <c r="N14" s="617"/>
      <c r="O14" s="10">
        <f>SUM(O16,O22,O32,O38,O40)</f>
        <v>697883.45</v>
      </c>
      <c r="P14" s="11">
        <f>O14/J13*100</f>
        <v>40.933981465188573</v>
      </c>
      <c r="Q14" s="524"/>
      <c r="R14" s="532"/>
      <c r="S14" s="10">
        <f>SUM(S16,S22,S32,S38,S40)</f>
        <v>976946.45</v>
      </c>
      <c r="T14" s="11">
        <f>S14/J13*100</f>
        <v>57.302272860578327</v>
      </c>
      <c r="U14" s="524"/>
      <c r="V14" s="522"/>
      <c r="W14" s="13">
        <f>SUM(W16,W22,W32,W38,W40)</f>
        <v>1325102.45</v>
      </c>
      <c r="X14" s="11">
        <f>W14/J13*100</f>
        <v>77.723177312452336</v>
      </c>
      <c r="Y14" s="524"/>
      <c r="Z14" s="532"/>
      <c r="AA14" s="248"/>
      <c r="AB14" s="248"/>
    </row>
    <row r="15" spans="1:28" s="72" customFormat="1" ht="35.25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327500</v>
      </c>
      <c r="D15" s="25">
        <f t="shared" ref="D15:E15" si="6">SUM(D43,D71,D99,D127,D155,D183,D211,D239,D267,D295,D323,D351,D379,D407,D435,D463,D491,D519,D547,D575)</f>
        <v>0</v>
      </c>
      <c r="E15" s="26">
        <f t="shared" si="6"/>
        <v>327500</v>
      </c>
      <c r="F15" s="437">
        <f>SUM(F43,F71,F99,F127,F155,F183,F211,F239,F267,F295,F323,F351,F379,F407,F435,F463,F491,F519,F547,F575)</f>
        <v>0</v>
      </c>
      <c r="G15" s="438">
        <f t="shared" ref="G15:J15" si="7">SUM(G43,G71,G99,G127,G155,G183,G211,G239,G267,G295,G323,G351,G379,G407,G435,G463,G491,G519,G547,G575)</f>
        <v>0</v>
      </c>
      <c r="H15" s="438">
        <f t="shared" si="7"/>
        <v>0</v>
      </c>
      <c r="I15" s="439">
        <f t="shared" si="7"/>
        <v>0</v>
      </c>
      <c r="J15" s="29">
        <f t="shared" si="7"/>
        <v>327500</v>
      </c>
      <c r="K15" s="30">
        <f>SUM(K43,K71,K99,K127,K155,K183,K211,K239,K267,K295,K323,K351,K379,K407,K435,K463,K491,K519,K547,K575)</f>
        <v>81875</v>
      </c>
      <c r="L15" s="31">
        <f>K15/J15*100</f>
        <v>25</v>
      </c>
      <c r="M15" s="478">
        <f t="shared" si="2"/>
        <v>-6.1068702290079102E-3</v>
      </c>
      <c r="N15" s="471"/>
      <c r="O15" s="30">
        <f t="shared" ref="O15:O40" si="8">SUM(O43,O71,O99,O127,O155,O183,O211,O239,O267,O295,O323,O351,O379,O407,O435,O463,O491,O519,O547,O575)</f>
        <v>163750</v>
      </c>
      <c r="P15" s="31">
        <f t="shared" ref="P15" si="9">O15/J15*100</f>
        <v>50</v>
      </c>
      <c r="Q15" s="478">
        <f t="shared" si="3"/>
        <v>-1.221374045801582E-2</v>
      </c>
      <c r="R15" s="471"/>
      <c r="S15" s="30">
        <f t="shared" ref="S15:S40" si="10">SUM(S43,S71,S99,S127,S155,S183,S211,S239,S267,S295,S323,S351,S379,S407,S435,S463,S491,S519,S547,S575)</f>
        <v>245625</v>
      </c>
      <c r="T15" s="31">
        <f t="shared" ref="T15" si="11">S15/J15*100</f>
        <v>75</v>
      </c>
      <c r="U15" s="478">
        <f t="shared" si="4"/>
        <v>-2.0128244274809219</v>
      </c>
      <c r="V15" s="496"/>
      <c r="W15" s="32">
        <f t="shared" ref="W15:W40" si="12">SUM(W43,W71,W99,W127,W155,W183,W211,W239,W267,W295,W323,W351,W379,W407,W435,W463,W491,W519,W547,W575)</f>
        <v>327500</v>
      </c>
      <c r="X15" s="31">
        <f t="shared" ref="X15" si="13">W15/J15*100</f>
        <v>100</v>
      </c>
      <c r="Y15" s="478">
        <f t="shared" si="5"/>
        <v>-1.3835114503816754</v>
      </c>
      <c r="Z15" s="471"/>
      <c r="AA15" s="71"/>
      <c r="AB15" s="71"/>
    </row>
    <row r="16" spans="1:28" s="425" customFormat="1" ht="33" customHeight="1" x14ac:dyDescent="0.2">
      <c r="A16" s="417"/>
      <c r="B16" s="34" t="s">
        <v>32</v>
      </c>
      <c r="C16" s="418"/>
      <c r="D16" s="419"/>
      <c r="E16" s="420"/>
      <c r="F16" s="440"/>
      <c r="G16" s="441"/>
      <c r="H16" s="441"/>
      <c r="I16" s="442"/>
      <c r="J16" s="421"/>
      <c r="K16" s="422">
        <f>SUM(K44,K72,K100,K128,K156,K184,K212,K240,K268,K296,K324,K352,K380,K408,K436,K464,K492,K520,K548,K576)</f>
        <v>81855</v>
      </c>
      <c r="L16" s="413">
        <f>K16/J15*100</f>
        <v>24.993893129770992</v>
      </c>
      <c r="M16" s="479"/>
      <c r="N16" s="471"/>
      <c r="O16" s="422">
        <f t="shared" si="8"/>
        <v>163710</v>
      </c>
      <c r="P16" s="413">
        <f t="shared" ref="P16" si="14">O16/J15*100</f>
        <v>49.987786259541984</v>
      </c>
      <c r="Q16" s="479"/>
      <c r="R16" s="471"/>
      <c r="S16" s="422">
        <v>239033</v>
      </c>
      <c r="T16" s="413">
        <f t="shared" ref="T16" si="15">S16/J15*100</f>
        <v>72.987175572519078</v>
      </c>
      <c r="U16" s="479"/>
      <c r="V16" s="496"/>
      <c r="W16" s="423">
        <f t="shared" si="12"/>
        <v>322969</v>
      </c>
      <c r="X16" s="413">
        <f t="shared" ref="X16" si="16">W16/J15*100</f>
        <v>98.616488549618325</v>
      </c>
      <c r="Y16" s="479"/>
      <c r="Z16" s="471"/>
      <c r="AA16" s="424"/>
      <c r="AB16" s="424"/>
    </row>
    <row r="17" spans="1:28" s="72" customFormat="1" ht="37.5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37">
        <f t="shared" si="17"/>
        <v>0</v>
      </c>
      <c r="G17" s="438">
        <f t="shared" si="17"/>
        <v>0</v>
      </c>
      <c r="H17" s="438">
        <f t="shared" si="17"/>
        <v>0</v>
      </c>
      <c r="I17" s="439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19" t="e">
        <f t="shared" si="2"/>
        <v>#DIV/0!</v>
      </c>
      <c r="N17" s="471"/>
      <c r="O17" s="49">
        <f t="shared" si="8"/>
        <v>0</v>
      </c>
      <c r="P17" s="50" t="e">
        <f t="shared" ref="P17" si="18">O17/J17*100</f>
        <v>#DIV/0!</v>
      </c>
      <c r="Q17" s="519" t="e">
        <f t="shared" si="3"/>
        <v>#DIV/0!</v>
      </c>
      <c r="R17" s="471"/>
      <c r="S17" s="49">
        <f t="shared" si="10"/>
        <v>0</v>
      </c>
      <c r="T17" s="50" t="e">
        <f t="shared" ref="T17" si="19">S17/J17*100</f>
        <v>#DIV/0!</v>
      </c>
      <c r="U17" s="519" t="e">
        <f t="shared" si="4"/>
        <v>#DIV/0!</v>
      </c>
      <c r="V17" s="496"/>
      <c r="W17" s="51">
        <f t="shared" si="12"/>
        <v>0</v>
      </c>
      <c r="X17" s="50" t="e">
        <f t="shared" ref="X17" si="20">W17/J17*100</f>
        <v>#DIV/0!</v>
      </c>
      <c r="Y17" s="519" t="e">
        <f t="shared" si="5"/>
        <v>#DIV/0!</v>
      </c>
      <c r="Z17" s="471"/>
      <c r="AA17" s="71"/>
      <c r="AB17" s="71"/>
    </row>
    <row r="18" spans="1:28" s="72" customFormat="1" ht="28.5" customHeight="1" x14ac:dyDescent="0.2">
      <c r="A18" s="52"/>
      <c r="B18" s="53" t="s">
        <v>32</v>
      </c>
      <c r="C18" s="35"/>
      <c r="D18" s="36"/>
      <c r="E18" s="37"/>
      <c r="F18" s="437"/>
      <c r="G18" s="438"/>
      <c r="H18" s="438"/>
      <c r="I18" s="439"/>
      <c r="J18" s="40"/>
      <c r="K18" s="49">
        <f t="shared" si="17"/>
        <v>0</v>
      </c>
      <c r="L18" s="50" t="e">
        <f>K18/J17*100</f>
        <v>#DIV/0!</v>
      </c>
      <c r="M18" s="520"/>
      <c r="N18" s="471"/>
      <c r="O18" s="49">
        <f t="shared" si="8"/>
        <v>0</v>
      </c>
      <c r="P18" s="50" t="e">
        <f t="shared" ref="P18" si="21">O18/J17*100</f>
        <v>#DIV/0!</v>
      </c>
      <c r="Q18" s="520"/>
      <c r="R18" s="471"/>
      <c r="S18" s="49">
        <f t="shared" si="10"/>
        <v>0</v>
      </c>
      <c r="T18" s="50" t="e">
        <f t="shared" ref="T18" si="22">S18/J17*100</f>
        <v>#DIV/0!</v>
      </c>
      <c r="U18" s="520"/>
      <c r="V18" s="496"/>
      <c r="W18" s="51">
        <f t="shared" si="12"/>
        <v>0</v>
      </c>
      <c r="X18" s="50" t="e">
        <f t="shared" ref="X18" si="23">W18/J17*100</f>
        <v>#DIV/0!</v>
      </c>
      <c r="Y18" s="520"/>
      <c r="Z18" s="471"/>
      <c r="AA18" s="71"/>
      <c r="AB18" s="71"/>
    </row>
    <row r="19" spans="1:28" s="72" customFormat="1" ht="37.5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327500</v>
      </c>
      <c r="D19" s="44">
        <f t="shared" si="24"/>
        <v>0</v>
      </c>
      <c r="E19" s="45">
        <f t="shared" si="24"/>
        <v>327500</v>
      </c>
      <c r="F19" s="437">
        <f t="shared" si="24"/>
        <v>0</v>
      </c>
      <c r="G19" s="438">
        <f t="shared" si="24"/>
        <v>0</v>
      </c>
      <c r="H19" s="438">
        <f t="shared" si="24"/>
        <v>0</v>
      </c>
      <c r="I19" s="439">
        <f t="shared" si="24"/>
        <v>0</v>
      </c>
      <c r="J19" s="48">
        <f t="shared" si="24"/>
        <v>327500</v>
      </c>
      <c r="K19" s="49">
        <f t="shared" si="24"/>
        <v>81875</v>
      </c>
      <c r="L19" s="50">
        <f t="shared" ref="L19" si="25">K19/J19*100</f>
        <v>25</v>
      </c>
      <c r="M19" s="519">
        <f t="shared" si="2"/>
        <v>-6.1068702290079102E-3</v>
      </c>
      <c r="N19" s="471"/>
      <c r="O19" s="49">
        <f t="shared" si="8"/>
        <v>163750</v>
      </c>
      <c r="P19" s="50">
        <f t="shared" ref="P19" si="26">O19/J19*100</f>
        <v>50</v>
      </c>
      <c r="Q19" s="519">
        <f t="shared" si="3"/>
        <v>-1.221374045801582E-2</v>
      </c>
      <c r="R19" s="471"/>
      <c r="S19" s="49">
        <f t="shared" si="10"/>
        <v>245625</v>
      </c>
      <c r="T19" s="50">
        <f t="shared" ref="T19" si="27">S19/J19*100</f>
        <v>75</v>
      </c>
      <c r="U19" s="519">
        <f t="shared" si="4"/>
        <v>-2.0128244274809219</v>
      </c>
      <c r="V19" s="496"/>
      <c r="W19" s="51">
        <f t="shared" si="12"/>
        <v>327500</v>
      </c>
      <c r="X19" s="50">
        <f t="shared" ref="X19" si="28">W19/J19*100</f>
        <v>100</v>
      </c>
      <c r="Y19" s="519">
        <f t="shared" si="5"/>
        <v>-1.3835114503816754</v>
      </c>
      <c r="Z19" s="471"/>
      <c r="AA19" s="71"/>
      <c r="AB19" s="71"/>
    </row>
    <row r="20" spans="1:28" s="72" customFormat="1" ht="30" customHeight="1" x14ac:dyDescent="0.2">
      <c r="A20" s="52"/>
      <c r="B20" s="53" t="s">
        <v>32</v>
      </c>
      <c r="C20" s="35"/>
      <c r="D20" s="36"/>
      <c r="E20" s="37"/>
      <c r="F20" s="437"/>
      <c r="G20" s="438"/>
      <c r="H20" s="438"/>
      <c r="I20" s="439"/>
      <c r="J20" s="40"/>
      <c r="K20" s="49">
        <f t="shared" si="24"/>
        <v>81855</v>
      </c>
      <c r="L20" s="50">
        <f t="shared" ref="L20" si="29">K20/J19*100</f>
        <v>24.993893129770992</v>
      </c>
      <c r="M20" s="520"/>
      <c r="N20" s="471"/>
      <c r="O20" s="49">
        <f t="shared" si="8"/>
        <v>163710</v>
      </c>
      <c r="P20" s="50">
        <f t="shared" ref="P20" si="30">O20/J19*100</f>
        <v>49.987786259541984</v>
      </c>
      <c r="Q20" s="520"/>
      <c r="R20" s="471"/>
      <c r="S20" s="49">
        <f t="shared" si="10"/>
        <v>239033</v>
      </c>
      <c r="T20" s="50">
        <f t="shared" ref="T20" si="31">S20/J19*100</f>
        <v>72.987175572519078</v>
      </c>
      <c r="U20" s="520"/>
      <c r="V20" s="496"/>
      <c r="W20" s="51">
        <f t="shared" si="12"/>
        <v>322969</v>
      </c>
      <c r="X20" s="50">
        <f t="shared" ref="X20" si="32">W20/J19*100</f>
        <v>98.616488549618325</v>
      </c>
      <c r="Y20" s="520"/>
      <c r="Z20" s="471"/>
      <c r="AA20" s="71"/>
      <c r="AB20" s="71"/>
    </row>
    <row r="21" spans="1:28" s="75" customFormat="1" ht="37.5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1377400</v>
      </c>
      <c r="D21" s="25">
        <f t="shared" si="33"/>
        <v>0</v>
      </c>
      <c r="E21" s="26">
        <f t="shared" si="33"/>
        <v>1377400</v>
      </c>
      <c r="F21" s="437">
        <f t="shared" si="33"/>
        <v>0</v>
      </c>
      <c r="G21" s="438">
        <f t="shared" si="33"/>
        <v>0</v>
      </c>
      <c r="H21" s="438">
        <f t="shared" si="33"/>
        <v>0</v>
      </c>
      <c r="I21" s="439">
        <f t="shared" si="33"/>
        <v>0</v>
      </c>
      <c r="J21" s="29">
        <f t="shared" si="33"/>
        <v>1377400</v>
      </c>
      <c r="K21" s="30">
        <f t="shared" si="33"/>
        <v>343125</v>
      </c>
      <c r="L21" s="31">
        <f t="shared" ref="L21" si="34">K21/J21*100</f>
        <v>24.911064324088862</v>
      </c>
      <c r="M21" s="478">
        <f t="shared" si="2"/>
        <v>-6.0390590968491367</v>
      </c>
      <c r="N21" s="471"/>
      <c r="O21" s="30">
        <f t="shared" si="8"/>
        <v>645770</v>
      </c>
      <c r="P21" s="31">
        <f t="shared" ref="P21" si="35">O21/J21*100</f>
        <v>46.883258312763175</v>
      </c>
      <c r="Q21" s="478">
        <f t="shared" si="3"/>
        <v>-8.1019711049804002</v>
      </c>
      <c r="R21" s="471"/>
      <c r="S21" s="30">
        <f t="shared" si="10"/>
        <v>1259275</v>
      </c>
      <c r="T21" s="31">
        <f t="shared" ref="T21" si="36">S21/J21*100</f>
        <v>91.424059822854659</v>
      </c>
      <c r="U21" s="478">
        <f t="shared" si="4"/>
        <v>-37.851136198635125</v>
      </c>
      <c r="V21" s="496"/>
      <c r="W21" s="32">
        <f t="shared" si="12"/>
        <v>1377400</v>
      </c>
      <c r="X21" s="31">
        <f t="shared" ref="X21" si="37">W21/J21*100</f>
        <v>100</v>
      </c>
      <c r="Y21" s="478">
        <f t="shared" si="5"/>
        <v>-27.244558588645276</v>
      </c>
      <c r="Z21" s="471"/>
      <c r="AA21" s="74"/>
      <c r="AB21" s="74"/>
    </row>
    <row r="22" spans="1:28" s="75" customFormat="1" ht="37.5" customHeight="1" x14ac:dyDescent="0.2">
      <c r="A22" s="33"/>
      <c r="B22" s="34" t="s">
        <v>32</v>
      </c>
      <c r="C22" s="35"/>
      <c r="D22" s="36"/>
      <c r="E22" s="37"/>
      <c r="F22" s="437"/>
      <c r="G22" s="438"/>
      <c r="H22" s="438"/>
      <c r="I22" s="439"/>
      <c r="J22" s="40"/>
      <c r="K22" s="30">
        <f t="shared" si="33"/>
        <v>259943</v>
      </c>
      <c r="L22" s="31">
        <f t="shared" ref="L22" si="38">K22/J21*100</f>
        <v>18.872005227239725</v>
      </c>
      <c r="M22" s="479"/>
      <c r="N22" s="471"/>
      <c r="O22" s="30">
        <f t="shared" si="8"/>
        <v>534173.44999999995</v>
      </c>
      <c r="P22" s="31">
        <f t="shared" ref="P22" si="39">O22/J21*100</f>
        <v>38.781287207782775</v>
      </c>
      <c r="Q22" s="479"/>
      <c r="R22" s="471"/>
      <c r="S22" s="30">
        <f t="shared" si="10"/>
        <v>737913.45</v>
      </c>
      <c r="T22" s="31">
        <f t="shared" ref="T22" si="40">S22/J21*100</f>
        <v>53.572923624219534</v>
      </c>
      <c r="U22" s="479"/>
      <c r="V22" s="496"/>
      <c r="W22" s="32">
        <f t="shared" si="12"/>
        <v>1002133.45</v>
      </c>
      <c r="X22" s="31">
        <f t="shared" ref="X22" si="41">W22/J21*100</f>
        <v>72.755441411354724</v>
      </c>
      <c r="Y22" s="479"/>
      <c r="Z22" s="471"/>
      <c r="AA22" s="74"/>
      <c r="AB22" s="74"/>
    </row>
    <row r="23" spans="1:28" s="75" customFormat="1" ht="37.5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127000</v>
      </c>
      <c r="D23" s="44">
        <f t="shared" si="42"/>
        <v>0</v>
      </c>
      <c r="E23" s="45">
        <f t="shared" si="42"/>
        <v>127000</v>
      </c>
      <c r="F23" s="437">
        <f>SUM(F51,F79,F107,F135,F163,F191,F219,F247,F275,F303,F331,F359,F387,F415,F443,F471,F499,F527,F555,F583)</f>
        <v>0</v>
      </c>
      <c r="G23" s="438">
        <f t="shared" si="42"/>
        <v>0</v>
      </c>
      <c r="H23" s="438">
        <f t="shared" si="42"/>
        <v>0</v>
      </c>
      <c r="I23" s="439">
        <f t="shared" si="42"/>
        <v>0</v>
      </c>
      <c r="J23" s="48">
        <f t="shared" si="42"/>
        <v>127000</v>
      </c>
      <c r="K23" s="49">
        <f t="shared" si="42"/>
        <v>18125</v>
      </c>
      <c r="L23" s="50">
        <f t="shared" ref="L23" si="43">K23/J23*100</f>
        <v>14.271653543307087</v>
      </c>
      <c r="M23" s="519">
        <f t="shared" si="2"/>
        <v>-9.5078740157480315</v>
      </c>
      <c r="N23" s="471"/>
      <c r="O23" s="49">
        <f t="shared" si="8"/>
        <v>50770</v>
      </c>
      <c r="P23" s="50">
        <f t="shared" ref="P23" si="44">O23/J23*100</f>
        <v>39.976377952755904</v>
      </c>
      <c r="Q23" s="519">
        <f t="shared" si="3"/>
        <v>-35.212598425196845</v>
      </c>
      <c r="R23" s="471"/>
      <c r="S23" s="49">
        <f t="shared" si="10"/>
        <v>108875</v>
      </c>
      <c r="T23" s="50">
        <f t="shared" ref="T23" si="45">S23/J23*100</f>
        <v>85.728346456692918</v>
      </c>
      <c r="U23" s="519">
        <f t="shared" si="4"/>
        <v>-80.137795275590562</v>
      </c>
      <c r="V23" s="496"/>
      <c r="W23" s="51">
        <f t="shared" si="12"/>
        <v>127000</v>
      </c>
      <c r="X23" s="50">
        <f t="shared" ref="X23" si="46">W23/J23*100</f>
        <v>100</v>
      </c>
      <c r="Y23" s="519">
        <f t="shared" si="5"/>
        <v>-61.653543307086615</v>
      </c>
      <c r="Z23" s="471"/>
      <c r="AA23" s="74"/>
      <c r="AB23" s="74"/>
    </row>
    <row r="24" spans="1:28" s="75" customFormat="1" ht="30" customHeight="1" x14ac:dyDescent="0.2">
      <c r="A24" s="52"/>
      <c r="B24" s="53" t="s">
        <v>32</v>
      </c>
      <c r="C24" s="35"/>
      <c r="D24" s="36"/>
      <c r="E24" s="37"/>
      <c r="F24" s="437"/>
      <c r="G24" s="438"/>
      <c r="H24" s="438"/>
      <c r="I24" s="439"/>
      <c r="J24" s="40"/>
      <c r="K24" s="49">
        <f t="shared" si="42"/>
        <v>6050</v>
      </c>
      <c r="L24" s="50">
        <f t="shared" ref="L24" si="47">K24/J23*100</f>
        <v>4.7637795275590555</v>
      </c>
      <c r="M24" s="520"/>
      <c r="N24" s="471"/>
      <c r="O24" s="49">
        <f t="shared" si="8"/>
        <v>6050</v>
      </c>
      <c r="P24" s="50">
        <f t="shared" ref="P24" si="48">O24/J23*100</f>
        <v>4.7637795275590555</v>
      </c>
      <c r="Q24" s="520"/>
      <c r="R24" s="471"/>
      <c r="S24" s="49">
        <f t="shared" si="10"/>
        <v>7100</v>
      </c>
      <c r="T24" s="50">
        <f t="shared" ref="T24" si="49">S24/J23*100</f>
        <v>5.590551181102362</v>
      </c>
      <c r="U24" s="520"/>
      <c r="V24" s="496"/>
      <c r="W24" s="51">
        <f t="shared" si="12"/>
        <v>48700</v>
      </c>
      <c r="X24" s="50">
        <f t="shared" ref="X24" si="50">W24/J23*100</f>
        <v>38.346456692913385</v>
      </c>
      <c r="Y24" s="520"/>
      <c r="Z24" s="471"/>
      <c r="AA24" s="74"/>
      <c r="AB24" s="74"/>
    </row>
    <row r="25" spans="1:28" s="75" customFormat="1" ht="37.5" customHeight="1" x14ac:dyDescent="0.2">
      <c r="A25" s="41" t="s">
        <v>37</v>
      </c>
      <c r="B25" s="42" t="s">
        <v>29</v>
      </c>
      <c r="C25" s="43">
        <f t="shared" ref="C25:K26" si="51">SUM(C53,C81,C109,C137,C165,C193,C221,C249,C277,C305,C333,C361,C389,C417,C445,C473,C501,C529,C557,C585)</f>
        <v>1072200</v>
      </c>
      <c r="D25" s="44">
        <f t="shared" si="51"/>
        <v>0</v>
      </c>
      <c r="E25" s="45">
        <f t="shared" si="51"/>
        <v>1072200</v>
      </c>
      <c r="F25" s="437">
        <f t="shared" si="51"/>
        <v>0</v>
      </c>
      <c r="G25" s="438">
        <f t="shared" si="51"/>
        <v>0</v>
      </c>
      <c r="H25" s="438">
        <f t="shared" si="51"/>
        <v>0</v>
      </c>
      <c r="I25" s="439">
        <f t="shared" si="51"/>
        <v>0</v>
      </c>
      <c r="J25" s="48">
        <f t="shared" si="51"/>
        <v>1072200</v>
      </c>
      <c r="K25" s="49">
        <f t="shared" si="51"/>
        <v>325000</v>
      </c>
      <c r="L25" s="50">
        <f t="shared" ref="L25" si="52">K25/J25*100</f>
        <v>30.311509046819623</v>
      </c>
      <c r="M25" s="519">
        <f t="shared" si="2"/>
        <v>-6.6318783808990851</v>
      </c>
      <c r="N25" s="471"/>
      <c r="O25" s="49">
        <f t="shared" si="8"/>
        <v>595000</v>
      </c>
      <c r="P25" s="50">
        <f t="shared" ref="P25" si="53">O25/J25*100</f>
        <v>55.493378101100546</v>
      </c>
      <c r="Q25" s="519">
        <f t="shared" si="3"/>
        <v>-6.2373204626002661</v>
      </c>
      <c r="R25" s="471"/>
      <c r="S25" s="49">
        <f t="shared" si="10"/>
        <v>972200</v>
      </c>
      <c r="T25" s="50">
        <f t="shared" ref="T25" si="54">S25/J25*100</f>
        <v>90.673381831747818</v>
      </c>
      <c r="U25" s="519">
        <f t="shared" si="4"/>
        <v>-29.901002611453102</v>
      </c>
      <c r="V25" s="496"/>
      <c r="W25" s="51">
        <f t="shared" si="12"/>
        <v>1072200</v>
      </c>
      <c r="X25" s="50">
        <f t="shared" ref="X25" si="55">W25/J25*100</f>
        <v>100</v>
      </c>
      <c r="Y25" s="519">
        <f t="shared" si="5"/>
        <v>-18.464703413542253</v>
      </c>
      <c r="Z25" s="471"/>
      <c r="AA25" s="74"/>
      <c r="AB25" s="74"/>
    </row>
    <row r="26" spans="1:28" s="75" customFormat="1" ht="28.5" customHeight="1" x14ac:dyDescent="0.2">
      <c r="A26" s="52"/>
      <c r="B26" s="53" t="s">
        <v>32</v>
      </c>
      <c r="C26" s="35"/>
      <c r="D26" s="36"/>
      <c r="E26" s="37"/>
      <c r="F26" s="437"/>
      <c r="G26" s="438"/>
      <c r="H26" s="438"/>
      <c r="I26" s="439"/>
      <c r="J26" s="40"/>
      <c r="K26" s="49">
        <f t="shared" si="51"/>
        <v>253893</v>
      </c>
      <c r="L26" s="50">
        <f t="shared" ref="L26" si="56">K26/J25*100</f>
        <v>23.679630665920538</v>
      </c>
      <c r="M26" s="520"/>
      <c r="N26" s="471"/>
      <c r="O26" s="49">
        <f t="shared" si="8"/>
        <v>528123.44999999995</v>
      </c>
      <c r="P26" s="50">
        <f t="shared" ref="P26" si="57">O26/J25*100</f>
        <v>49.25605763850028</v>
      </c>
      <c r="Q26" s="520"/>
      <c r="R26" s="471"/>
      <c r="S26" s="49">
        <f t="shared" si="10"/>
        <v>651601.44999999995</v>
      </c>
      <c r="T26" s="50">
        <f t="shared" ref="T26" si="58">S26/J25*100</f>
        <v>60.772379220294717</v>
      </c>
      <c r="U26" s="520"/>
      <c r="V26" s="496"/>
      <c r="W26" s="51">
        <f t="shared" si="12"/>
        <v>874221.45</v>
      </c>
      <c r="X26" s="50">
        <f t="shared" ref="X26" si="59">W26/J25*100</f>
        <v>81.535296586457747</v>
      </c>
      <c r="Y26" s="520"/>
      <c r="Z26" s="471"/>
      <c r="AA26" s="74"/>
      <c r="AB26" s="74"/>
    </row>
    <row r="27" spans="1:28" s="75" customFormat="1" ht="37.5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178200</v>
      </c>
      <c r="D27" s="44">
        <f t="shared" si="60"/>
        <v>0</v>
      </c>
      <c r="E27" s="45">
        <f t="shared" si="60"/>
        <v>178200</v>
      </c>
      <c r="F27" s="437">
        <f t="shared" si="60"/>
        <v>0</v>
      </c>
      <c r="G27" s="438">
        <f t="shared" si="60"/>
        <v>0</v>
      </c>
      <c r="H27" s="438">
        <f t="shared" si="60"/>
        <v>0</v>
      </c>
      <c r="I27" s="439">
        <f t="shared" si="60"/>
        <v>0</v>
      </c>
      <c r="J27" s="48">
        <f t="shared" si="60"/>
        <v>178200</v>
      </c>
      <c r="K27" s="49">
        <f t="shared" si="60"/>
        <v>0</v>
      </c>
      <c r="L27" s="50">
        <f t="shared" ref="L27" si="61">K27/J27*100</f>
        <v>0</v>
      </c>
      <c r="M27" s="519">
        <f t="shared" si="2"/>
        <v>0</v>
      </c>
      <c r="N27" s="471"/>
      <c r="O27" s="49">
        <f t="shared" si="8"/>
        <v>0</v>
      </c>
      <c r="P27" s="50">
        <f t="shared" ref="P27" si="62">O27/J27*100</f>
        <v>0</v>
      </c>
      <c r="Q27" s="519">
        <f t="shared" si="3"/>
        <v>0</v>
      </c>
      <c r="R27" s="471"/>
      <c r="S27" s="49">
        <f t="shared" si="10"/>
        <v>178200</v>
      </c>
      <c r="T27" s="50">
        <f t="shared" ref="T27" si="63">S27/J27*100</f>
        <v>100</v>
      </c>
      <c r="U27" s="519">
        <f t="shared" si="4"/>
        <v>-55.54882154882155</v>
      </c>
      <c r="V27" s="496"/>
      <c r="W27" s="51">
        <f t="shared" si="12"/>
        <v>178200</v>
      </c>
      <c r="X27" s="50">
        <f t="shared" ref="X27" si="64">W27/J27*100</f>
        <v>100</v>
      </c>
      <c r="Y27" s="519">
        <f t="shared" si="5"/>
        <v>-55.54882154882155</v>
      </c>
      <c r="Z27" s="471"/>
      <c r="AA27" s="74"/>
      <c r="AB27" s="74"/>
    </row>
    <row r="28" spans="1:28" s="75" customFormat="1" ht="37.5" customHeight="1" x14ac:dyDescent="0.2">
      <c r="A28" s="52"/>
      <c r="B28" s="53" t="s">
        <v>32</v>
      </c>
      <c r="C28" s="35"/>
      <c r="D28" s="36"/>
      <c r="E28" s="37"/>
      <c r="F28" s="437"/>
      <c r="G28" s="438"/>
      <c r="H28" s="438"/>
      <c r="I28" s="439"/>
      <c r="J28" s="40"/>
      <c r="K28" s="49">
        <f t="shared" si="60"/>
        <v>0</v>
      </c>
      <c r="L28" s="50">
        <f t="shared" ref="L28" si="65">K28/J27*100</f>
        <v>0</v>
      </c>
      <c r="M28" s="520"/>
      <c r="N28" s="471"/>
      <c r="O28" s="49">
        <f t="shared" si="8"/>
        <v>0</v>
      </c>
      <c r="P28" s="50">
        <f t="shared" ref="P28" si="66">O28/J27*100</f>
        <v>0</v>
      </c>
      <c r="Q28" s="520"/>
      <c r="R28" s="471"/>
      <c r="S28" s="49">
        <f t="shared" si="10"/>
        <v>79212</v>
      </c>
      <c r="T28" s="50">
        <f t="shared" ref="T28" si="67">S28/J27*100</f>
        <v>44.45117845117845</v>
      </c>
      <c r="U28" s="520"/>
      <c r="V28" s="496"/>
      <c r="W28" s="51">
        <f t="shared" si="12"/>
        <v>79212</v>
      </c>
      <c r="X28" s="50">
        <f t="shared" ref="X28" si="68">W28/J27*100</f>
        <v>44.45117845117845</v>
      </c>
      <c r="Y28" s="520"/>
      <c r="Z28" s="471"/>
      <c r="AA28" s="74"/>
      <c r="AB28" s="74"/>
    </row>
    <row r="29" spans="1:28" s="75" customFormat="1" ht="37.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0</v>
      </c>
      <c r="D29" s="44">
        <f t="shared" si="69"/>
        <v>0</v>
      </c>
      <c r="E29" s="45">
        <f t="shared" si="69"/>
        <v>0</v>
      </c>
      <c r="F29" s="437">
        <f t="shared" si="69"/>
        <v>0</v>
      </c>
      <c r="G29" s="438">
        <f t="shared" si="69"/>
        <v>0</v>
      </c>
      <c r="H29" s="438">
        <f t="shared" si="69"/>
        <v>0</v>
      </c>
      <c r="I29" s="439">
        <f t="shared" si="69"/>
        <v>0</v>
      </c>
      <c r="J29" s="48">
        <f t="shared" si="69"/>
        <v>0</v>
      </c>
      <c r="K29" s="49">
        <f t="shared" si="69"/>
        <v>0</v>
      </c>
      <c r="L29" s="50" t="e">
        <f t="shared" ref="L29" si="70">K29/J29*100</f>
        <v>#DIV/0!</v>
      </c>
      <c r="M29" s="519" t="e">
        <f t="shared" si="2"/>
        <v>#DIV/0!</v>
      </c>
      <c r="N29" s="471"/>
      <c r="O29" s="49">
        <f t="shared" si="8"/>
        <v>0</v>
      </c>
      <c r="P29" s="50" t="e">
        <f t="shared" ref="P29" si="71">O29/J29*100</f>
        <v>#DIV/0!</v>
      </c>
      <c r="Q29" s="519" t="e">
        <f t="shared" si="3"/>
        <v>#DIV/0!</v>
      </c>
      <c r="R29" s="471"/>
      <c r="S29" s="49">
        <f t="shared" si="10"/>
        <v>0</v>
      </c>
      <c r="T29" s="50" t="e">
        <f t="shared" ref="T29" si="72">S29/J29*100</f>
        <v>#DIV/0!</v>
      </c>
      <c r="U29" s="519" t="e">
        <f t="shared" si="4"/>
        <v>#DIV/0!</v>
      </c>
      <c r="V29" s="496"/>
      <c r="W29" s="51">
        <f t="shared" si="12"/>
        <v>0</v>
      </c>
      <c r="X29" s="50" t="e">
        <f t="shared" ref="X29" si="73">W29/J29*100</f>
        <v>#DIV/0!</v>
      </c>
      <c r="Y29" s="519" t="e">
        <f t="shared" si="5"/>
        <v>#DIV/0!</v>
      </c>
      <c r="Z29" s="471"/>
      <c r="AA29" s="74"/>
      <c r="AB29" s="74"/>
    </row>
    <row r="30" spans="1:28" s="75" customFormat="1" ht="30" customHeight="1" x14ac:dyDescent="0.2">
      <c r="A30" s="52"/>
      <c r="B30" s="53" t="s">
        <v>32</v>
      </c>
      <c r="C30" s="35"/>
      <c r="D30" s="36"/>
      <c r="E30" s="37"/>
      <c r="F30" s="437"/>
      <c r="G30" s="438"/>
      <c r="H30" s="438"/>
      <c r="I30" s="439"/>
      <c r="J30" s="40"/>
      <c r="K30" s="49">
        <f t="shared" si="69"/>
        <v>0</v>
      </c>
      <c r="L30" s="50" t="e">
        <f t="shared" ref="L30" si="74">K30/J29*100</f>
        <v>#DIV/0!</v>
      </c>
      <c r="M30" s="520"/>
      <c r="N30" s="471"/>
      <c r="O30" s="49">
        <f t="shared" si="8"/>
        <v>0</v>
      </c>
      <c r="P30" s="50" t="e">
        <f t="shared" ref="P30" si="75">O30/J29*100</f>
        <v>#DIV/0!</v>
      </c>
      <c r="Q30" s="520"/>
      <c r="R30" s="471"/>
      <c r="S30" s="49">
        <f t="shared" si="10"/>
        <v>0</v>
      </c>
      <c r="T30" s="50" t="e">
        <f t="shared" ref="T30" si="76">S30/J29*100</f>
        <v>#DIV/0!</v>
      </c>
      <c r="U30" s="520"/>
      <c r="V30" s="496"/>
      <c r="W30" s="51">
        <f t="shared" si="12"/>
        <v>0</v>
      </c>
      <c r="X30" s="50" t="e">
        <f t="shared" ref="X30" si="77">W30/J29*100</f>
        <v>#DIV/0!</v>
      </c>
      <c r="Y30" s="520"/>
      <c r="Z30" s="471"/>
      <c r="AA30" s="74"/>
      <c r="AB30" s="74"/>
    </row>
    <row r="31" spans="1:28" s="75" customFormat="1" ht="28.15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0</v>
      </c>
      <c r="D31" s="25">
        <f t="shared" si="78"/>
        <v>0</v>
      </c>
      <c r="E31" s="26">
        <f t="shared" si="78"/>
        <v>0</v>
      </c>
      <c r="F31" s="437">
        <f t="shared" si="78"/>
        <v>0</v>
      </c>
      <c r="G31" s="438">
        <f t="shared" si="78"/>
        <v>0</v>
      </c>
      <c r="H31" s="438">
        <f t="shared" si="78"/>
        <v>0</v>
      </c>
      <c r="I31" s="439">
        <f t="shared" si="78"/>
        <v>0</v>
      </c>
      <c r="J31" s="29">
        <f t="shared" si="78"/>
        <v>0</v>
      </c>
      <c r="K31" s="30">
        <f t="shared" si="78"/>
        <v>0</v>
      </c>
      <c r="L31" s="31" t="e">
        <f t="shared" ref="L31" si="79">K31/J31*100</f>
        <v>#DIV/0!</v>
      </c>
      <c r="M31" s="478" t="e">
        <f t="shared" si="2"/>
        <v>#DIV/0!</v>
      </c>
      <c r="N31" s="471"/>
      <c r="O31" s="30">
        <f t="shared" si="8"/>
        <v>0</v>
      </c>
      <c r="P31" s="31" t="e">
        <f t="shared" ref="P31" si="80">O31/J31*100</f>
        <v>#DIV/0!</v>
      </c>
      <c r="Q31" s="478" t="e">
        <f t="shared" si="3"/>
        <v>#DIV/0!</v>
      </c>
      <c r="R31" s="471"/>
      <c r="S31" s="30">
        <f t="shared" si="10"/>
        <v>0</v>
      </c>
      <c r="T31" s="31" t="e">
        <f t="shared" ref="T31" si="81">S31/J31*100</f>
        <v>#DIV/0!</v>
      </c>
      <c r="U31" s="478" t="e">
        <f t="shared" si="4"/>
        <v>#DIV/0!</v>
      </c>
      <c r="V31" s="496"/>
      <c r="W31" s="32">
        <f t="shared" si="12"/>
        <v>0</v>
      </c>
      <c r="X31" s="31" t="e">
        <f t="shared" ref="X31" si="82">W31/J31*100</f>
        <v>#DIV/0!</v>
      </c>
      <c r="Y31" s="478" t="e">
        <f t="shared" si="5"/>
        <v>#DIV/0!</v>
      </c>
      <c r="Z31" s="471"/>
      <c r="AA31" s="74"/>
      <c r="AB31" s="74"/>
    </row>
    <row r="32" spans="1:28" s="75" customFormat="1" ht="28.15" customHeight="1" x14ac:dyDescent="0.2">
      <c r="A32" s="33"/>
      <c r="B32" s="34" t="s">
        <v>32</v>
      </c>
      <c r="C32" s="35"/>
      <c r="D32" s="36"/>
      <c r="E32" s="37"/>
      <c r="F32" s="437"/>
      <c r="G32" s="438"/>
      <c r="H32" s="438"/>
      <c r="I32" s="439"/>
      <c r="J32" s="40"/>
      <c r="K32" s="30">
        <f t="shared" si="78"/>
        <v>0</v>
      </c>
      <c r="L32" s="31" t="e">
        <f t="shared" ref="L32" si="83">K32/J31*100</f>
        <v>#DIV/0!</v>
      </c>
      <c r="M32" s="479"/>
      <c r="N32" s="471"/>
      <c r="O32" s="30">
        <f t="shared" si="8"/>
        <v>0</v>
      </c>
      <c r="P32" s="31" t="e">
        <f t="shared" ref="P32" si="84">O32/J31*100</f>
        <v>#DIV/0!</v>
      </c>
      <c r="Q32" s="479"/>
      <c r="R32" s="471"/>
      <c r="S32" s="30">
        <f t="shared" si="10"/>
        <v>0</v>
      </c>
      <c r="T32" s="31" t="e">
        <f t="shared" ref="T32" si="85">S32/J31*100</f>
        <v>#DIV/0!</v>
      </c>
      <c r="U32" s="479"/>
      <c r="V32" s="496"/>
      <c r="W32" s="32">
        <f t="shared" si="12"/>
        <v>0</v>
      </c>
      <c r="X32" s="31" t="e">
        <f t="shared" ref="X32" si="86">W32/J31*100</f>
        <v>#DIV/0!</v>
      </c>
      <c r="Y32" s="479"/>
      <c r="Z32" s="471"/>
      <c r="AA32" s="74"/>
      <c r="AB32" s="74"/>
    </row>
    <row r="33" spans="1:28" s="75" customFormat="1" ht="28.15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0</v>
      </c>
      <c r="D33" s="44">
        <f t="shared" si="87"/>
        <v>0</v>
      </c>
      <c r="E33" s="45">
        <f t="shared" si="87"/>
        <v>0</v>
      </c>
      <c r="F33" s="437">
        <f t="shared" si="87"/>
        <v>0</v>
      </c>
      <c r="G33" s="438">
        <f t="shared" si="87"/>
        <v>0</v>
      </c>
      <c r="H33" s="438">
        <f t="shared" si="87"/>
        <v>0</v>
      </c>
      <c r="I33" s="439">
        <f t="shared" si="87"/>
        <v>0</v>
      </c>
      <c r="J33" s="48">
        <f t="shared" si="87"/>
        <v>0</v>
      </c>
      <c r="K33" s="49">
        <f t="shared" si="87"/>
        <v>0</v>
      </c>
      <c r="L33" s="50" t="e">
        <f t="shared" ref="L33" si="88">K33/J33*100</f>
        <v>#DIV/0!</v>
      </c>
      <c r="M33" s="519" t="e">
        <f t="shared" si="2"/>
        <v>#DIV/0!</v>
      </c>
      <c r="N33" s="471"/>
      <c r="O33" s="49">
        <f t="shared" si="8"/>
        <v>0</v>
      </c>
      <c r="P33" s="50" t="e">
        <f t="shared" ref="P33" si="89">O33/J33*100</f>
        <v>#DIV/0!</v>
      </c>
      <c r="Q33" s="519" t="e">
        <f t="shared" si="3"/>
        <v>#DIV/0!</v>
      </c>
      <c r="R33" s="471"/>
      <c r="S33" s="49">
        <f t="shared" si="10"/>
        <v>0</v>
      </c>
      <c r="T33" s="50" t="e">
        <f t="shared" ref="T33" si="90">S33/J33*100</f>
        <v>#DIV/0!</v>
      </c>
      <c r="U33" s="519" t="e">
        <f t="shared" si="4"/>
        <v>#DIV/0!</v>
      </c>
      <c r="V33" s="496"/>
      <c r="W33" s="51">
        <f t="shared" si="12"/>
        <v>0</v>
      </c>
      <c r="X33" s="50" t="e">
        <f t="shared" ref="X33" si="91">W33/J33*100</f>
        <v>#DIV/0!</v>
      </c>
      <c r="Y33" s="519" t="e">
        <f t="shared" si="5"/>
        <v>#DIV/0!</v>
      </c>
      <c r="Z33" s="471"/>
      <c r="AA33" s="74"/>
      <c r="AB33" s="74"/>
    </row>
    <row r="34" spans="1:28" s="75" customFormat="1" ht="28.15" customHeight="1" x14ac:dyDescent="0.2">
      <c r="A34" s="52"/>
      <c r="B34" s="53" t="s">
        <v>32</v>
      </c>
      <c r="C34" s="35"/>
      <c r="D34" s="36"/>
      <c r="E34" s="37"/>
      <c r="F34" s="437"/>
      <c r="G34" s="438"/>
      <c r="H34" s="438"/>
      <c r="I34" s="439"/>
      <c r="J34" s="40"/>
      <c r="K34" s="49">
        <f t="shared" si="87"/>
        <v>0</v>
      </c>
      <c r="L34" s="50" t="e">
        <f t="shared" ref="L34" si="92">K34/J33*100</f>
        <v>#DIV/0!</v>
      </c>
      <c r="M34" s="520"/>
      <c r="N34" s="471"/>
      <c r="O34" s="49">
        <f t="shared" si="8"/>
        <v>0</v>
      </c>
      <c r="P34" s="50" t="e">
        <f t="shared" ref="P34" si="93">O34/J33*100</f>
        <v>#DIV/0!</v>
      </c>
      <c r="Q34" s="520"/>
      <c r="R34" s="471"/>
      <c r="S34" s="49">
        <f t="shared" si="10"/>
        <v>0</v>
      </c>
      <c r="T34" s="50" t="e">
        <f t="shared" ref="T34" si="94">S34/J33*100</f>
        <v>#DIV/0!</v>
      </c>
      <c r="U34" s="520"/>
      <c r="V34" s="496"/>
      <c r="W34" s="51">
        <f t="shared" si="12"/>
        <v>0</v>
      </c>
      <c r="X34" s="50" t="e">
        <f t="shared" ref="X34" si="95">W34/J33*100</f>
        <v>#DIV/0!</v>
      </c>
      <c r="Y34" s="520"/>
      <c r="Z34" s="471"/>
      <c r="AA34" s="74"/>
      <c r="AB34" s="74"/>
    </row>
    <row r="35" spans="1:28" s="75" customFormat="1" ht="28.15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37">
        <f t="shared" si="96"/>
        <v>0</v>
      </c>
      <c r="G35" s="438">
        <f t="shared" si="96"/>
        <v>0</v>
      </c>
      <c r="H35" s="438">
        <f t="shared" si="96"/>
        <v>0</v>
      </c>
      <c r="I35" s="439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19" t="e">
        <f t="shared" si="2"/>
        <v>#DIV/0!</v>
      </c>
      <c r="N35" s="471"/>
      <c r="O35" s="49">
        <f t="shared" si="8"/>
        <v>0</v>
      </c>
      <c r="P35" s="50" t="e">
        <f t="shared" ref="P35" si="98">O35/J35*100</f>
        <v>#DIV/0!</v>
      </c>
      <c r="Q35" s="519" t="e">
        <f t="shared" si="3"/>
        <v>#DIV/0!</v>
      </c>
      <c r="R35" s="471"/>
      <c r="S35" s="49">
        <f t="shared" si="10"/>
        <v>0</v>
      </c>
      <c r="T35" s="50" t="e">
        <f t="shared" ref="T35" si="99">S35/J35*100</f>
        <v>#DIV/0!</v>
      </c>
      <c r="U35" s="519" t="e">
        <f t="shared" si="4"/>
        <v>#DIV/0!</v>
      </c>
      <c r="V35" s="496"/>
      <c r="W35" s="51">
        <f t="shared" si="12"/>
        <v>0</v>
      </c>
      <c r="X35" s="50" t="e">
        <f t="shared" ref="X35" si="100">W35/J35*100</f>
        <v>#DIV/0!</v>
      </c>
      <c r="Y35" s="519" t="e">
        <f t="shared" si="5"/>
        <v>#DIV/0!</v>
      </c>
      <c r="Z35" s="471"/>
      <c r="AA35" s="74"/>
      <c r="AB35" s="74"/>
    </row>
    <row r="36" spans="1:28" s="75" customFormat="1" ht="18.75" customHeight="1" x14ac:dyDescent="0.2">
      <c r="A36" s="52"/>
      <c r="B36" s="53" t="s">
        <v>32</v>
      </c>
      <c r="C36" s="35"/>
      <c r="D36" s="36"/>
      <c r="E36" s="37"/>
      <c r="F36" s="437"/>
      <c r="G36" s="438"/>
      <c r="H36" s="438"/>
      <c r="I36" s="439"/>
      <c r="J36" s="40"/>
      <c r="K36" s="49">
        <f t="shared" si="96"/>
        <v>0</v>
      </c>
      <c r="L36" s="50" t="e">
        <f t="shared" ref="L36" si="101">K36/J35*100</f>
        <v>#DIV/0!</v>
      </c>
      <c r="M36" s="520"/>
      <c r="N36" s="471"/>
      <c r="O36" s="49">
        <f t="shared" si="8"/>
        <v>0</v>
      </c>
      <c r="P36" s="50" t="e">
        <f t="shared" ref="P36" si="102">O36/J35*100</f>
        <v>#DIV/0!</v>
      </c>
      <c r="Q36" s="520"/>
      <c r="R36" s="471"/>
      <c r="S36" s="49">
        <f t="shared" si="10"/>
        <v>0</v>
      </c>
      <c r="T36" s="50" t="e">
        <f t="shared" ref="T36" si="103">S36/J35*100</f>
        <v>#DIV/0!</v>
      </c>
      <c r="U36" s="520"/>
      <c r="V36" s="496"/>
      <c r="W36" s="51">
        <f t="shared" si="12"/>
        <v>0</v>
      </c>
      <c r="X36" s="50" t="e">
        <f t="shared" ref="X36" si="104">W36/J35*100</f>
        <v>#DIV/0!</v>
      </c>
      <c r="Y36" s="520"/>
      <c r="Z36" s="471"/>
      <c r="AA36" s="74"/>
      <c r="AB36" s="74"/>
    </row>
    <row r="37" spans="1:28" s="75" customFormat="1" ht="28.15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0</v>
      </c>
      <c r="D37" s="25">
        <f t="shared" si="105"/>
        <v>0</v>
      </c>
      <c r="E37" s="26">
        <f t="shared" si="105"/>
        <v>0</v>
      </c>
      <c r="F37" s="437">
        <f t="shared" si="105"/>
        <v>0</v>
      </c>
      <c r="G37" s="438">
        <f t="shared" si="105"/>
        <v>0</v>
      </c>
      <c r="H37" s="438">
        <f t="shared" si="105"/>
        <v>0</v>
      </c>
      <c r="I37" s="439">
        <f t="shared" si="105"/>
        <v>0</v>
      </c>
      <c r="J37" s="29">
        <f t="shared" si="105"/>
        <v>0</v>
      </c>
      <c r="K37" s="30">
        <f t="shared" si="105"/>
        <v>0</v>
      </c>
      <c r="L37" s="31" t="e">
        <f t="shared" ref="L37" si="106">K37/J37*100</f>
        <v>#DIV/0!</v>
      </c>
      <c r="M37" s="478" t="e">
        <f t="shared" si="2"/>
        <v>#DIV/0!</v>
      </c>
      <c r="N37" s="474"/>
      <c r="O37" s="30">
        <f t="shared" si="8"/>
        <v>0</v>
      </c>
      <c r="P37" s="31" t="e">
        <f t="shared" ref="P37" si="107">O37/J37*100</f>
        <v>#DIV/0!</v>
      </c>
      <c r="Q37" s="478" t="e">
        <f t="shared" si="3"/>
        <v>#DIV/0!</v>
      </c>
      <c r="R37" s="474"/>
      <c r="S37" s="30">
        <f t="shared" si="10"/>
        <v>0</v>
      </c>
      <c r="T37" s="31" t="e">
        <f t="shared" ref="T37" si="108">S37/J37*100</f>
        <v>#DIV/0!</v>
      </c>
      <c r="U37" s="478" t="e">
        <f t="shared" si="4"/>
        <v>#DIV/0!</v>
      </c>
      <c r="V37" s="497"/>
      <c r="W37" s="32">
        <f t="shared" si="12"/>
        <v>0</v>
      </c>
      <c r="X37" s="31" t="e">
        <f t="shared" ref="X37" si="109">W37/J37*100</f>
        <v>#DIV/0!</v>
      </c>
      <c r="Y37" s="478" t="e">
        <f t="shared" si="5"/>
        <v>#DIV/0!</v>
      </c>
      <c r="Z37" s="474"/>
      <c r="AA37" s="74"/>
      <c r="AB37" s="74"/>
    </row>
    <row r="38" spans="1:28" s="75" customFormat="1" ht="28.15" customHeight="1" x14ac:dyDescent="0.2">
      <c r="A38" s="33"/>
      <c r="B38" s="34" t="s">
        <v>32</v>
      </c>
      <c r="C38" s="35"/>
      <c r="D38" s="36"/>
      <c r="E38" s="37"/>
      <c r="F38" s="437"/>
      <c r="G38" s="438"/>
      <c r="H38" s="438"/>
      <c r="I38" s="439"/>
      <c r="J38" s="40"/>
      <c r="K38" s="30">
        <f t="shared" si="105"/>
        <v>0</v>
      </c>
      <c r="L38" s="31" t="e">
        <f t="shared" ref="L38" si="110">K38/J37*100</f>
        <v>#DIV/0!</v>
      </c>
      <c r="M38" s="479"/>
      <c r="N38" s="474"/>
      <c r="O38" s="30">
        <f t="shared" si="8"/>
        <v>0</v>
      </c>
      <c r="P38" s="31" t="e">
        <f t="shared" ref="P38" si="111">O38/J37*100</f>
        <v>#DIV/0!</v>
      </c>
      <c r="Q38" s="479"/>
      <c r="R38" s="474"/>
      <c r="S38" s="30">
        <f t="shared" si="10"/>
        <v>0</v>
      </c>
      <c r="T38" s="31" t="e">
        <f t="shared" ref="T38" si="112">S38/J37*100</f>
        <v>#DIV/0!</v>
      </c>
      <c r="U38" s="479"/>
      <c r="V38" s="497"/>
      <c r="W38" s="32">
        <f t="shared" si="12"/>
        <v>0</v>
      </c>
      <c r="X38" s="31" t="e">
        <f t="shared" ref="X38" si="113">W38/J37*100</f>
        <v>#DIV/0!</v>
      </c>
      <c r="Y38" s="479"/>
      <c r="Z38" s="474"/>
      <c r="AA38" s="74"/>
      <c r="AB38" s="74"/>
    </row>
    <row r="39" spans="1:28" s="75" customFormat="1" ht="28.15" customHeight="1" x14ac:dyDescent="0.2">
      <c r="A39" s="22" t="s">
        <v>44</v>
      </c>
      <c r="B39" s="23" t="s">
        <v>29</v>
      </c>
      <c r="C39" s="24">
        <f t="shared" ref="C39:K40" si="114">SUM(C67,C95,C123,C151,C179,C207,C235,C263,C291,C319,C347,C375,C403,C431,C459,C487,C515,C543,C571,C599)</f>
        <v>0</v>
      </c>
      <c r="D39" s="25">
        <f t="shared" si="114"/>
        <v>0</v>
      </c>
      <c r="E39" s="26">
        <f t="shared" si="114"/>
        <v>0</v>
      </c>
      <c r="F39" s="437">
        <f t="shared" si="114"/>
        <v>0</v>
      </c>
      <c r="G39" s="438">
        <f t="shared" si="114"/>
        <v>0</v>
      </c>
      <c r="H39" s="438">
        <f t="shared" si="114"/>
        <v>0</v>
      </c>
      <c r="I39" s="439">
        <f t="shared" si="114"/>
        <v>0</v>
      </c>
      <c r="J39" s="29">
        <f t="shared" si="114"/>
        <v>0</v>
      </c>
      <c r="K39" s="30">
        <f t="shared" si="114"/>
        <v>0</v>
      </c>
      <c r="L39" s="31" t="e">
        <f t="shared" ref="L39" si="115">K39/J39*100</f>
        <v>#DIV/0!</v>
      </c>
      <c r="M39" s="478" t="e">
        <f t="shared" si="2"/>
        <v>#DIV/0!</v>
      </c>
      <c r="N39" s="474"/>
      <c r="O39" s="30">
        <f t="shared" si="8"/>
        <v>0</v>
      </c>
      <c r="P39" s="31" t="e">
        <f t="shared" ref="P39" si="116">O39/J39*100</f>
        <v>#DIV/0!</v>
      </c>
      <c r="Q39" s="478" t="e">
        <f t="shared" si="3"/>
        <v>#DIV/0!</v>
      </c>
      <c r="R39" s="474"/>
      <c r="S39" s="30">
        <f t="shared" si="10"/>
        <v>0</v>
      </c>
      <c r="T39" s="31" t="e">
        <f t="shared" ref="T39" si="117">S39/J39*100</f>
        <v>#DIV/0!</v>
      </c>
      <c r="U39" s="478" t="e">
        <f t="shared" si="4"/>
        <v>#DIV/0!</v>
      </c>
      <c r="V39" s="497"/>
      <c r="W39" s="32">
        <f t="shared" si="12"/>
        <v>0</v>
      </c>
      <c r="X39" s="31" t="e">
        <f t="shared" ref="X39" si="118">W39/J39*100</f>
        <v>#DIV/0!</v>
      </c>
      <c r="Y39" s="478" t="e">
        <f t="shared" si="5"/>
        <v>#DIV/0!</v>
      </c>
      <c r="Z39" s="474"/>
      <c r="AA39" s="74"/>
      <c r="AB39" s="74"/>
    </row>
    <row r="40" spans="1:28" s="75" customFormat="1" ht="28.15" customHeight="1" x14ac:dyDescent="0.2">
      <c r="A40" s="33"/>
      <c r="B40" s="34" t="s">
        <v>32</v>
      </c>
      <c r="C40" s="35"/>
      <c r="D40" s="36"/>
      <c r="E40" s="37"/>
      <c r="F40" s="437"/>
      <c r="G40" s="438"/>
      <c r="H40" s="438"/>
      <c r="I40" s="439"/>
      <c r="J40" s="40"/>
      <c r="K40" s="30">
        <f t="shared" si="114"/>
        <v>0</v>
      </c>
      <c r="L40" s="31" t="e">
        <f t="shared" ref="L40" si="119">K40/J39*100</f>
        <v>#DIV/0!</v>
      </c>
      <c r="M40" s="479"/>
      <c r="N40" s="474"/>
      <c r="O40" s="30">
        <f t="shared" si="8"/>
        <v>0</v>
      </c>
      <c r="P40" s="31" t="e">
        <f t="shared" ref="P40" si="120">O40/J39*100</f>
        <v>#DIV/0!</v>
      </c>
      <c r="Q40" s="479"/>
      <c r="R40" s="474"/>
      <c r="S40" s="30">
        <f t="shared" si="10"/>
        <v>0</v>
      </c>
      <c r="T40" s="31" t="e">
        <f t="shared" ref="T40" si="121">S40/J39*100</f>
        <v>#DIV/0!</v>
      </c>
      <c r="U40" s="479"/>
      <c r="V40" s="497"/>
      <c r="W40" s="32">
        <f t="shared" si="12"/>
        <v>0</v>
      </c>
      <c r="X40" s="31" t="e">
        <f t="shared" ref="X40" si="122">W40/J39*100</f>
        <v>#DIV/0!</v>
      </c>
      <c r="Y40" s="479"/>
      <c r="Z40" s="474"/>
      <c r="AA40" s="74"/>
      <c r="AB40" s="74"/>
    </row>
    <row r="41" spans="1:28" s="251" customFormat="1" ht="46.15" customHeight="1" x14ac:dyDescent="0.2">
      <c r="A41" s="598" t="s">
        <v>352</v>
      </c>
      <c r="B41" s="54" t="s">
        <v>29</v>
      </c>
      <c r="C41" s="55">
        <f t="shared" ref="C41:K42" si="123">SUM(C43,C49,C59,C65,C67)</f>
        <v>1273800</v>
      </c>
      <c r="D41" s="56">
        <f t="shared" si="123"/>
        <v>0</v>
      </c>
      <c r="E41" s="57">
        <f t="shared" si="123"/>
        <v>1273800</v>
      </c>
      <c r="F41" s="434">
        <f t="shared" si="123"/>
        <v>0</v>
      </c>
      <c r="G41" s="435">
        <f t="shared" si="123"/>
        <v>0</v>
      </c>
      <c r="H41" s="435">
        <f t="shared" si="123"/>
        <v>0</v>
      </c>
      <c r="I41" s="436">
        <f t="shared" si="123"/>
        <v>0</v>
      </c>
      <c r="J41" s="60">
        <f t="shared" si="123"/>
        <v>1273800</v>
      </c>
      <c r="K41" s="55">
        <f t="shared" si="123"/>
        <v>320950</v>
      </c>
      <c r="L41" s="56">
        <f>K41/J41*100</f>
        <v>25.196263149631026</v>
      </c>
      <c r="M41" s="482">
        <f t="shared" si="2"/>
        <v>-3.5325011775788973</v>
      </c>
      <c r="N41" s="476"/>
      <c r="O41" s="55">
        <f>SUM(O43,O49,O59,O65,O67)</f>
        <v>656900</v>
      </c>
      <c r="P41" s="56">
        <f t="shared" ref="P41" si="124">O41/J41*100</f>
        <v>51.5701051970482</v>
      </c>
      <c r="Q41" s="482">
        <f t="shared" si="3"/>
        <v>-4.6994347621290657</v>
      </c>
      <c r="R41" s="476"/>
      <c r="S41" s="55">
        <f>SUM(S43,S49,S59,S65,S67)</f>
        <v>1077850</v>
      </c>
      <c r="T41" s="56">
        <f t="shared" ref="T41" si="125">S41/J41*100</f>
        <v>84.616894331920236</v>
      </c>
      <c r="U41" s="482">
        <f t="shared" si="4"/>
        <v>-22.056869210237089</v>
      </c>
      <c r="V41" s="597"/>
      <c r="W41" s="58">
        <f>SUM(W43,W49,W59,W65,W67)</f>
        <v>1273800</v>
      </c>
      <c r="X41" s="56">
        <f t="shared" ref="X41" si="126">W41/J41*100</f>
        <v>100</v>
      </c>
      <c r="Y41" s="482">
        <f t="shared" si="5"/>
        <v>-13.868927618150408</v>
      </c>
      <c r="Z41" s="476"/>
      <c r="AA41" s="250"/>
      <c r="AB41" s="250"/>
    </row>
    <row r="42" spans="1:28" s="251" customFormat="1" ht="39.6" customHeight="1" x14ac:dyDescent="0.2">
      <c r="A42" s="599"/>
      <c r="B42" s="54" t="s">
        <v>30</v>
      </c>
      <c r="C42" s="16"/>
      <c r="D42" s="17"/>
      <c r="E42" s="18"/>
      <c r="F42" s="434"/>
      <c r="G42" s="435"/>
      <c r="H42" s="435"/>
      <c r="I42" s="436"/>
      <c r="J42" s="21"/>
      <c r="K42" s="55">
        <f t="shared" si="123"/>
        <v>275953</v>
      </c>
      <c r="L42" s="56">
        <f>K42/J41*100</f>
        <v>21.663761972052129</v>
      </c>
      <c r="M42" s="483"/>
      <c r="N42" s="477"/>
      <c r="O42" s="55">
        <f>SUM(O44,O50,O60,O66,O68)</f>
        <v>597038.6</v>
      </c>
      <c r="P42" s="56">
        <f t="shared" ref="P42" si="127">O42/J41*100</f>
        <v>46.870670434919134</v>
      </c>
      <c r="Q42" s="483"/>
      <c r="R42" s="477"/>
      <c r="S42" s="55">
        <f>SUM(S44,S50,S60,S66,S68)</f>
        <v>796889.59999999998</v>
      </c>
      <c r="T42" s="56">
        <f t="shared" ref="T42" si="128">S42/J41*100</f>
        <v>62.560025121683147</v>
      </c>
      <c r="U42" s="483"/>
      <c r="V42" s="501"/>
      <c r="W42" s="58">
        <f>SUM(W44,W50,W60,W66,W68)</f>
        <v>1097137.6000000001</v>
      </c>
      <c r="X42" s="56">
        <f t="shared" ref="X42" si="129">W42/J41*100</f>
        <v>86.131072381849592</v>
      </c>
      <c r="Y42" s="483"/>
      <c r="Z42" s="477"/>
      <c r="AA42" s="250"/>
      <c r="AB42" s="250"/>
    </row>
    <row r="43" spans="1:28" s="72" customFormat="1" ht="40.9" customHeight="1" x14ac:dyDescent="0.2">
      <c r="A43" s="22" t="s">
        <v>31</v>
      </c>
      <c r="B43" s="61" t="s">
        <v>29</v>
      </c>
      <c r="C43" s="24">
        <f>SUM(C45,C47)</f>
        <v>327500</v>
      </c>
      <c r="D43" s="25">
        <f>SUM(D45,D47)</f>
        <v>0</v>
      </c>
      <c r="E43" s="26">
        <f>+C43+D43</f>
        <v>327500</v>
      </c>
      <c r="F43" s="437">
        <f>SUM(F45,F47)</f>
        <v>0</v>
      </c>
      <c r="G43" s="438">
        <f>SUM(G45,G47)</f>
        <v>0</v>
      </c>
      <c r="H43" s="438">
        <f t="shared" ref="H43:I43" si="130">SUM(H45,H47)</f>
        <v>0</v>
      </c>
      <c r="I43" s="439">
        <f t="shared" si="130"/>
        <v>0</v>
      </c>
      <c r="J43" s="29">
        <f>+E43+I43+F43+G43+H43</f>
        <v>327500</v>
      </c>
      <c r="K43" s="30">
        <f>SUM(K45,K47)</f>
        <v>81875</v>
      </c>
      <c r="L43" s="31">
        <f t="shared" ref="L43" si="131">K43/J43*100</f>
        <v>25</v>
      </c>
      <c r="M43" s="478">
        <f t="shared" si="2"/>
        <v>-6.1068702290079102E-3</v>
      </c>
      <c r="N43" s="474"/>
      <c r="O43" s="30">
        <f>SUM(O45,O47)</f>
        <v>163750</v>
      </c>
      <c r="P43" s="31">
        <f t="shared" ref="P43" si="132">O43/J43*100</f>
        <v>50</v>
      </c>
      <c r="Q43" s="478">
        <f t="shared" si="3"/>
        <v>-1.221374045801582E-2</v>
      </c>
      <c r="R43" s="474"/>
      <c r="S43" s="30">
        <f>SUM(S45,S47)</f>
        <v>245625</v>
      </c>
      <c r="T43" s="31">
        <f t="shared" ref="T43" si="133">S43/J43*100</f>
        <v>75</v>
      </c>
      <c r="U43" s="478">
        <f t="shared" si="4"/>
        <v>-2.0128244274809219</v>
      </c>
      <c r="V43" s="497"/>
      <c r="W43" s="32">
        <f>SUM(W45,W47)</f>
        <v>327500</v>
      </c>
      <c r="X43" s="31">
        <f t="shared" ref="X43" si="134">W43/J43*100</f>
        <v>100</v>
      </c>
      <c r="Y43" s="478">
        <f t="shared" si="5"/>
        <v>-1.3835114503816754</v>
      </c>
      <c r="Z43" s="474"/>
      <c r="AA43" s="71"/>
      <c r="AB43" s="71"/>
    </row>
    <row r="44" spans="1:28" s="72" customFormat="1" ht="32.25" customHeight="1" x14ac:dyDescent="0.2">
      <c r="A44" s="33"/>
      <c r="B44" s="62" t="s">
        <v>32</v>
      </c>
      <c r="C44" s="35"/>
      <c r="D44" s="36"/>
      <c r="E44" s="37"/>
      <c r="F44" s="437"/>
      <c r="G44" s="438"/>
      <c r="H44" s="438"/>
      <c r="I44" s="443"/>
      <c r="J44" s="40"/>
      <c r="K44" s="30">
        <f>SUM(K46,K48)</f>
        <v>81855</v>
      </c>
      <c r="L44" s="31">
        <f>K44/J43*100</f>
        <v>24.993893129770992</v>
      </c>
      <c r="M44" s="479"/>
      <c r="N44" s="474"/>
      <c r="O44" s="30">
        <f>SUM(O46,O48)</f>
        <v>163710</v>
      </c>
      <c r="P44" s="31">
        <f t="shared" ref="P44" si="135">O44/J43*100</f>
        <v>49.987786259541984</v>
      </c>
      <c r="Q44" s="479"/>
      <c r="R44" s="474"/>
      <c r="S44" s="30">
        <f>SUM(S46,S48)</f>
        <v>239033</v>
      </c>
      <c r="T44" s="31">
        <f t="shared" ref="T44" si="136">S44/J43*100</f>
        <v>72.987175572519078</v>
      </c>
      <c r="U44" s="479"/>
      <c r="V44" s="497"/>
      <c r="W44" s="32">
        <f>SUM(W46,W48)</f>
        <v>322969</v>
      </c>
      <c r="X44" s="31">
        <f t="shared" ref="X44" si="137">W44/J43*100</f>
        <v>98.616488549618325</v>
      </c>
      <c r="Y44" s="479"/>
      <c r="Z44" s="474"/>
      <c r="AA44" s="71"/>
      <c r="AB44" s="71"/>
    </row>
    <row r="45" spans="1:28" s="72" customFormat="1" ht="39.6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444"/>
      <c r="G45" s="438"/>
      <c r="H45" s="438"/>
      <c r="I45" s="443"/>
      <c r="J45" s="66">
        <f>+E45+I45+F45+G45+H45</f>
        <v>0</v>
      </c>
      <c r="K45" s="67">
        <f>F45+0</f>
        <v>0</v>
      </c>
      <c r="L45" s="68" t="e">
        <f>K45/J45*100</f>
        <v>#DIV/0!</v>
      </c>
      <c r="M45" s="606" t="e">
        <f t="shared" ref="M45" si="139">L46-L45</f>
        <v>#DIV/0!</v>
      </c>
      <c r="N45" s="608"/>
      <c r="O45" s="67">
        <f>G45+F45+0</f>
        <v>0</v>
      </c>
      <c r="P45" s="69" t="e">
        <f t="shared" ref="P45" si="140">O45/J45*100</f>
        <v>#DIV/0!</v>
      </c>
      <c r="Q45" s="606" t="e">
        <f t="shared" ref="Q45" si="141">P46-P45</f>
        <v>#DIV/0!</v>
      </c>
      <c r="R45" s="608"/>
      <c r="S45" s="67">
        <f>H45+F45+G45+0</f>
        <v>0</v>
      </c>
      <c r="T45" s="69" t="e">
        <f t="shared" ref="T45" si="142">S45/J45*100</f>
        <v>#DIV/0!</v>
      </c>
      <c r="U45" s="606" t="e">
        <f t="shared" ref="U45" si="143">T46-T45</f>
        <v>#DIV/0!</v>
      </c>
      <c r="V45" s="609"/>
      <c r="W45" s="70">
        <f>H45+F45+G45+I45+0</f>
        <v>0</v>
      </c>
      <c r="X45" s="69" t="e">
        <f>W45/J45*100</f>
        <v>#DIV/0!</v>
      </c>
      <c r="Y45" s="606" t="e">
        <f t="shared" ref="Y45" si="144">X46-X45</f>
        <v>#DIV/0!</v>
      </c>
      <c r="Z45" s="608"/>
      <c r="AA45" s="71"/>
      <c r="AB45" s="71"/>
    </row>
    <row r="46" spans="1:28" s="72" customFormat="1" ht="38.450000000000003" customHeight="1" x14ac:dyDescent="0.2">
      <c r="A46" s="52"/>
      <c r="B46" s="62" t="s">
        <v>32</v>
      </c>
      <c r="C46" s="35"/>
      <c r="D46" s="36"/>
      <c r="E46" s="37"/>
      <c r="F46" s="437"/>
      <c r="G46" s="438"/>
      <c r="H46" s="438"/>
      <c r="I46" s="439"/>
      <c r="J46" s="40"/>
      <c r="K46" s="16"/>
      <c r="L46" s="17" t="e">
        <f>K46/J45*100</f>
        <v>#DIV/0!</v>
      </c>
      <c r="M46" s="607"/>
      <c r="N46" s="526"/>
      <c r="O46" s="16"/>
      <c r="P46" s="73" t="e">
        <f>O46/J45*100</f>
        <v>#DIV/0!</v>
      </c>
      <c r="Q46" s="607"/>
      <c r="R46" s="526"/>
      <c r="S46" s="16"/>
      <c r="T46" s="73" t="e">
        <f>S46/J45*100</f>
        <v>#DIV/0!</v>
      </c>
      <c r="U46" s="607"/>
      <c r="V46" s="610"/>
      <c r="W46" s="19"/>
      <c r="X46" s="73" t="e">
        <f>W46/J45*100</f>
        <v>#DIV/0!</v>
      </c>
      <c r="Y46" s="607"/>
      <c r="Z46" s="526"/>
      <c r="AA46" s="71"/>
      <c r="AB46" s="71"/>
    </row>
    <row r="47" spans="1:28" s="72" customFormat="1" ht="43.5" customHeight="1" x14ac:dyDescent="0.2">
      <c r="A47" s="41" t="s">
        <v>34</v>
      </c>
      <c r="B47" s="61" t="s">
        <v>29</v>
      </c>
      <c r="C47" s="63">
        <v>327500</v>
      </c>
      <c r="D47" s="64"/>
      <c r="E47" s="65">
        <f t="shared" ref="E47" si="145">+C47+D47</f>
        <v>327500</v>
      </c>
      <c r="F47" s="444"/>
      <c r="G47" s="438"/>
      <c r="H47" s="438"/>
      <c r="I47" s="443"/>
      <c r="J47" s="66">
        <f>+E47+I47+F47+G47+H47</f>
        <v>327500</v>
      </c>
      <c r="K47" s="67">
        <f>F47+81875</f>
        <v>81875</v>
      </c>
      <c r="L47" s="68">
        <f>K47/J47*100</f>
        <v>25</v>
      </c>
      <c r="M47" s="470">
        <f t="shared" ref="M47" si="146">L48-L47</f>
        <v>-6.1068702290079102E-3</v>
      </c>
      <c r="N47" s="471"/>
      <c r="O47" s="67">
        <f>G47+F47+K47+81875</f>
        <v>163750</v>
      </c>
      <c r="P47" s="247">
        <f t="shared" ref="P47" si="147">O47/J47*100</f>
        <v>50</v>
      </c>
      <c r="Q47" s="470">
        <f t="shared" ref="Q47" si="148">P48-P47</f>
        <v>-1.221374045801582E-2</v>
      </c>
      <c r="R47" s="471"/>
      <c r="S47" s="67">
        <f>H47+F47+G47++O47+81875</f>
        <v>245625</v>
      </c>
      <c r="T47" s="247">
        <f t="shared" ref="T47" si="149">S47/J47*100</f>
        <v>75</v>
      </c>
      <c r="U47" s="470">
        <f t="shared" ref="U47" si="150">T48-T47</f>
        <v>-2.0128244274809219</v>
      </c>
      <c r="V47" s="496"/>
      <c r="W47" s="70">
        <f>H47+F47+G47+I47+S47+81875</f>
        <v>327500</v>
      </c>
      <c r="X47" s="247">
        <f>W47/J47*100</f>
        <v>100</v>
      </c>
      <c r="Y47" s="470">
        <f t="shared" ref="Y47" si="151">X48-X47</f>
        <v>-1.3835114503816754</v>
      </c>
      <c r="Z47" s="471"/>
      <c r="AA47" s="71"/>
      <c r="AB47" s="71"/>
    </row>
    <row r="48" spans="1:28" s="72" customFormat="1" ht="38.450000000000003" customHeight="1" x14ac:dyDescent="0.2">
      <c r="A48" s="52"/>
      <c r="B48" s="62" t="s">
        <v>32</v>
      </c>
      <c r="C48" s="35"/>
      <c r="D48" s="36"/>
      <c r="E48" s="37"/>
      <c r="F48" s="437"/>
      <c r="G48" s="438"/>
      <c r="H48" s="438"/>
      <c r="I48" s="439"/>
      <c r="J48" s="40"/>
      <c r="K48" s="16">
        <v>81855</v>
      </c>
      <c r="L48" s="17">
        <f>K48/J47*100</f>
        <v>24.993893129770992</v>
      </c>
      <c r="M48" s="470"/>
      <c r="N48" s="471"/>
      <c r="O48" s="16">
        <v>163710</v>
      </c>
      <c r="P48" s="408">
        <f>O48/J47*100</f>
        <v>49.987786259541984</v>
      </c>
      <c r="Q48" s="470"/>
      <c r="R48" s="471"/>
      <c r="S48" s="16">
        <v>239033</v>
      </c>
      <c r="T48" s="408">
        <f>S48/J47*100</f>
        <v>72.987175572519078</v>
      </c>
      <c r="U48" s="470"/>
      <c r="V48" s="496"/>
      <c r="W48" s="19">
        <v>322969</v>
      </c>
      <c r="X48" s="408">
        <f>W48/J47*100</f>
        <v>98.616488549618325</v>
      </c>
      <c r="Y48" s="470"/>
      <c r="Z48" s="471"/>
      <c r="AA48" s="71"/>
      <c r="AB48" s="71"/>
    </row>
    <row r="49" spans="1:28" s="75" customFormat="1" ht="44.25" customHeight="1" x14ac:dyDescent="0.2">
      <c r="A49" s="22" t="s">
        <v>35</v>
      </c>
      <c r="B49" s="61" t="s">
        <v>29</v>
      </c>
      <c r="C49" s="24">
        <f>SUM(C51,C53,C55,C57)</f>
        <v>946300</v>
      </c>
      <c r="D49" s="25">
        <f>SUM(D51,D53,D55,D57)</f>
        <v>0</v>
      </c>
      <c r="E49" s="26">
        <f>+C49+D49</f>
        <v>946300</v>
      </c>
      <c r="F49" s="437">
        <f>SUM(F51,F53,F55,F57)</f>
        <v>0</v>
      </c>
      <c r="G49" s="438">
        <f t="shared" ref="G49:I49" si="152">SUM(G51,G53,G55,G57)</f>
        <v>0</v>
      </c>
      <c r="H49" s="438">
        <f t="shared" si="152"/>
        <v>0</v>
      </c>
      <c r="I49" s="439">
        <f t="shared" si="152"/>
        <v>0</v>
      </c>
      <c r="J49" s="29">
        <f t="shared" ref="J49" si="153">+E49+I49+F49+G49+H49</f>
        <v>946300</v>
      </c>
      <c r="K49" s="30">
        <f>SUM(K51,K53,K55,K57)</f>
        <v>239075</v>
      </c>
      <c r="L49" s="31">
        <f t="shared" ref="L49" si="154">K49/J49*100</f>
        <v>25.26418683292825</v>
      </c>
      <c r="M49" s="473">
        <f t="shared" si="2"/>
        <v>-4.7529324738455081</v>
      </c>
      <c r="N49" s="474"/>
      <c r="O49" s="30">
        <f>SUM(O51,O53,O55,O57)</f>
        <v>493150</v>
      </c>
      <c r="P49" s="31">
        <f t="shared" ref="P49" si="155">O49/J49*100</f>
        <v>52.113494663425975</v>
      </c>
      <c r="Q49" s="473">
        <f t="shared" si="3"/>
        <v>-6.3216104829335293</v>
      </c>
      <c r="R49" s="474"/>
      <c r="S49" s="30">
        <f>SUM(S51,S53,S55,S57)</f>
        <v>832225</v>
      </c>
      <c r="T49" s="31">
        <f t="shared" ref="T49" si="156">S49/J49*100</f>
        <v>87.945154813484095</v>
      </c>
      <c r="U49" s="473">
        <f t="shared" si="4"/>
        <v>-28.99380746063617</v>
      </c>
      <c r="V49" s="497"/>
      <c r="W49" s="32">
        <f>SUM(W51,W53,W55,W57)</f>
        <v>946300</v>
      </c>
      <c r="X49" s="31">
        <f t="shared" ref="X49" si="157">W49/J49*100</f>
        <v>100</v>
      </c>
      <c r="Y49" s="473">
        <f t="shared" si="5"/>
        <v>-18.189939765402102</v>
      </c>
      <c r="Z49" s="474"/>
      <c r="AA49" s="74"/>
      <c r="AB49" s="74"/>
    </row>
    <row r="50" spans="1:28" s="75" customFormat="1" ht="38.450000000000003" customHeight="1" x14ac:dyDescent="0.2">
      <c r="A50" s="33"/>
      <c r="B50" s="62" t="s">
        <v>32</v>
      </c>
      <c r="C50" s="35"/>
      <c r="D50" s="36"/>
      <c r="E50" s="37"/>
      <c r="F50" s="437"/>
      <c r="G50" s="438"/>
      <c r="H50" s="438"/>
      <c r="I50" s="443"/>
      <c r="J50" s="40"/>
      <c r="K50" s="30">
        <f>SUM(K52,K54,K56,K58)</f>
        <v>194098</v>
      </c>
      <c r="L50" s="31">
        <f t="shared" ref="L50" si="158">K50/J49*100</f>
        <v>20.511254359082741</v>
      </c>
      <c r="M50" s="473"/>
      <c r="N50" s="474"/>
      <c r="O50" s="30">
        <f>SUM(O52,O54,O56,O58)</f>
        <v>433328.6</v>
      </c>
      <c r="P50" s="31">
        <f t="shared" ref="P50" si="159">O50/J49*100</f>
        <v>45.791884180492445</v>
      </c>
      <c r="Q50" s="473"/>
      <c r="R50" s="474"/>
      <c r="S50" s="30">
        <f>SUM(S52,S54,S56,S58)</f>
        <v>557856.6</v>
      </c>
      <c r="T50" s="31">
        <f t="shared" ref="T50" si="160">S50/J49*100</f>
        <v>58.951347352847925</v>
      </c>
      <c r="U50" s="473"/>
      <c r="V50" s="497"/>
      <c r="W50" s="32">
        <f>SUM(W52,W54,W56,W58)</f>
        <v>774168.6</v>
      </c>
      <c r="X50" s="31">
        <f t="shared" ref="X50" si="161">W50/J49*100</f>
        <v>81.810060234597898</v>
      </c>
      <c r="Y50" s="473"/>
      <c r="Z50" s="474"/>
      <c r="AA50" s="74"/>
      <c r="AB50" s="74"/>
    </row>
    <row r="51" spans="1:28" s="75" customFormat="1" ht="42.75" customHeight="1" x14ac:dyDescent="0.2">
      <c r="A51" s="41" t="s">
        <v>36</v>
      </c>
      <c r="B51" s="61" t="s">
        <v>29</v>
      </c>
      <c r="C51" s="63">
        <v>56300</v>
      </c>
      <c r="D51" s="64"/>
      <c r="E51" s="65">
        <f t="shared" ref="E51" si="162">+C51+D51</f>
        <v>56300</v>
      </c>
      <c r="F51" s="444"/>
      <c r="G51" s="438"/>
      <c r="H51" s="438"/>
      <c r="I51" s="443"/>
      <c r="J51" s="66">
        <f>+E51+I51+F51+G51+H51</f>
        <v>56300</v>
      </c>
      <c r="K51" s="67">
        <f>F51+14075</f>
        <v>14075</v>
      </c>
      <c r="L51" s="68">
        <f>K51/J51*100</f>
        <v>25</v>
      </c>
      <c r="M51" s="470">
        <f t="shared" ref="M51" si="163">L52-L51</f>
        <v>-15.497335701598578</v>
      </c>
      <c r="N51" s="604" t="s">
        <v>392</v>
      </c>
      <c r="O51" s="67">
        <f>G51+F51+K51+14075</f>
        <v>28150</v>
      </c>
      <c r="P51" s="247">
        <f t="shared" ref="P51" si="164">O51/J51*100</f>
        <v>50</v>
      </c>
      <c r="Q51" s="470">
        <f t="shared" ref="Q51" si="165">P52-P51</f>
        <v>-40.49733570159858</v>
      </c>
      <c r="R51" s="604" t="s">
        <v>372</v>
      </c>
      <c r="S51" s="67">
        <f>H51+F51+G51++O51+14075</f>
        <v>42225</v>
      </c>
      <c r="T51" s="247">
        <f t="shared" ref="T51" si="166">S51/J51*100</f>
        <v>75</v>
      </c>
      <c r="U51" s="470">
        <f t="shared" ref="U51" si="167">T52-T51</f>
        <v>-63.632326820603907</v>
      </c>
      <c r="V51" s="594" t="s">
        <v>382</v>
      </c>
      <c r="W51" s="70">
        <f>H51+F51+G51+I51+S51+14075</f>
        <v>56300</v>
      </c>
      <c r="X51" s="247">
        <f>W51/J51*100</f>
        <v>100</v>
      </c>
      <c r="Y51" s="470">
        <f t="shared" ref="Y51" si="168">X52-X51</f>
        <v>-49.555950266429839</v>
      </c>
      <c r="Z51" s="471"/>
      <c r="AA51" s="74"/>
      <c r="AB51" s="74"/>
    </row>
    <row r="52" spans="1:28" s="75" customFormat="1" ht="37.5" customHeight="1" x14ac:dyDescent="0.2">
      <c r="A52" s="52"/>
      <c r="B52" s="62" t="s">
        <v>32</v>
      </c>
      <c r="C52" s="35"/>
      <c r="D52" s="36"/>
      <c r="E52" s="37"/>
      <c r="F52" s="437"/>
      <c r="G52" s="438"/>
      <c r="H52" s="438"/>
      <c r="I52" s="439"/>
      <c r="J52" s="40"/>
      <c r="K52" s="16">
        <v>5350</v>
      </c>
      <c r="L52" s="17">
        <f>K52/J51*100</f>
        <v>9.502664298401422</v>
      </c>
      <c r="M52" s="470"/>
      <c r="N52" s="605"/>
      <c r="O52" s="16">
        <v>5350</v>
      </c>
      <c r="P52" s="408">
        <f>O52/J51*100</f>
        <v>9.502664298401422</v>
      </c>
      <c r="Q52" s="470"/>
      <c r="R52" s="605"/>
      <c r="S52" s="16">
        <v>6400</v>
      </c>
      <c r="T52" s="408">
        <f>S52/J51*100</f>
        <v>11.367673179396093</v>
      </c>
      <c r="U52" s="470"/>
      <c r="V52" s="595"/>
      <c r="W52" s="19">
        <v>28400</v>
      </c>
      <c r="X52" s="408">
        <f>W52/J51*100</f>
        <v>50.444049733570161</v>
      </c>
      <c r="Y52" s="470"/>
      <c r="Z52" s="471"/>
      <c r="AA52" s="74"/>
      <c r="AB52" s="74"/>
    </row>
    <row r="53" spans="1:28" s="75" customFormat="1" ht="40.5" customHeight="1" x14ac:dyDescent="0.2">
      <c r="A53" s="41" t="s">
        <v>37</v>
      </c>
      <c r="B53" s="61" t="s">
        <v>29</v>
      </c>
      <c r="C53" s="63">
        <v>890000</v>
      </c>
      <c r="D53" s="64"/>
      <c r="E53" s="65">
        <f t="shared" ref="E53" si="169">+C53+D53</f>
        <v>890000</v>
      </c>
      <c r="F53" s="444"/>
      <c r="G53" s="438"/>
      <c r="H53" s="438"/>
      <c r="I53" s="443"/>
      <c r="J53" s="66">
        <f>+E53+I53+F53+G53+H53</f>
        <v>890000</v>
      </c>
      <c r="K53" s="67">
        <f>F53+225000</f>
        <v>225000</v>
      </c>
      <c r="L53" s="68">
        <f>K53/J53*100</f>
        <v>25.280898876404496</v>
      </c>
      <c r="M53" s="470">
        <f t="shared" ref="M53" si="170">L54-L53</f>
        <v>-4.0732584269662944</v>
      </c>
      <c r="N53" s="471"/>
      <c r="O53" s="67">
        <f>G53+F53+K53+240000</f>
        <v>465000</v>
      </c>
      <c r="P53" s="247">
        <f t="shared" ref="P53" si="171">O53/J53*100</f>
        <v>52.247191011235962</v>
      </c>
      <c r="Q53" s="470">
        <f t="shared" ref="Q53" si="172">P54-P53</f>
        <v>-4.1597078651685493</v>
      </c>
      <c r="R53" s="471"/>
      <c r="S53" s="67">
        <f>H53+F53+G53++O53+325000</f>
        <v>790000</v>
      </c>
      <c r="T53" s="247">
        <f t="shared" ref="T53" si="173">S53/J53*100</f>
        <v>88.764044943820224</v>
      </c>
      <c r="U53" s="470">
        <f t="shared" ref="U53" si="174">T54-T53</f>
        <v>-26.802629213483144</v>
      </c>
      <c r="V53" s="496"/>
      <c r="W53" s="70">
        <f>H53+F53+G53+I53+S53+100000</f>
        <v>890000</v>
      </c>
      <c r="X53" s="247">
        <f>W53/J53*100</f>
        <v>100</v>
      </c>
      <c r="Y53" s="470">
        <f t="shared" ref="Y53" si="175">X54-X53</f>
        <v>-16.205775280898877</v>
      </c>
      <c r="Z53" s="471"/>
      <c r="AA53" s="74"/>
      <c r="AB53" s="74"/>
    </row>
    <row r="54" spans="1:28" s="75" customFormat="1" ht="42" customHeight="1" x14ac:dyDescent="0.2">
      <c r="A54" s="52"/>
      <c r="B54" s="62" t="s">
        <v>32</v>
      </c>
      <c r="C54" s="35"/>
      <c r="D54" s="36"/>
      <c r="E54" s="37"/>
      <c r="F54" s="437"/>
      <c r="G54" s="438"/>
      <c r="H54" s="438"/>
      <c r="I54" s="439"/>
      <c r="J54" s="40"/>
      <c r="K54" s="16">
        <v>188748</v>
      </c>
      <c r="L54" s="17">
        <f>K54/J53*100</f>
        <v>21.207640449438202</v>
      </c>
      <c r="M54" s="470"/>
      <c r="N54" s="471"/>
      <c r="O54" s="16">
        <v>427978.6</v>
      </c>
      <c r="P54" s="408">
        <f>O54/J53*100</f>
        <v>48.087483146067413</v>
      </c>
      <c r="Q54" s="470"/>
      <c r="R54" s="471"/>
      <c r="S54" s="16">
        <v>551456.6</v>
      </c>
      <c r="T54" s="408">
        <f>S54/J53*100</f>
        <v>61.96141573033708</v>
      </c>
      <c r="U54" s="470"/>
      <c r="V54" s="496"/>
      <c r="W54" s="19">
        <v>745768.6</v>
      </c>
      <c r="X54" s="408">
        <f>W54/J53*100</f>
        <v>83.794224719101123</v>
      </c>
      <c r="Y54" s="470"/>
      <c r="Z54" s="471"/>
      <c r="AA54" s="74"/>
      <c r="AB54" s="74"/>
    </row>
    <row r="55" spans="1:28" s="75" customFormat="1" ht="38.450000000000003" customHeight="1" x14ac:dyDescent="0.2">
      <c r="A55" s="41" t="s">
        <v>38</v>
      </c>
      <c r="B55" s="61" t="s">
        <v>29</v>
      </c>
      <c r="C55" s="63"/>
      <c r="D55" s="64"/>
      <c r="E55" s="65">
        <f t="shared" ref="E55" si="176">+C55+D55</f>
        <v>0</v>
      </c>
      <c r="F55" s="444"/>
      <c r="G55" s="438"/>
      <c r="H55" s="438"/>
      <c r="I55" s="443"/>
      <c r="J55" s="66">
        <f>+E55+I55+F55+G55+H55</f>
        <v>0</v>
      </c>
      <c r="K55" s="67">
        <f>F55+0</f>
        <v>0</v>
      </c>
      <c r="L55" s="68" t="e">
        <f>K55/J55*100</f>
        <v>#DIV/0!</v>
      </c>
      <c r="M55" s="470" t="e">
        <f t="shared" si="2"/>
        <v>#DIV/0!</v>
      </c>
      <c r="N55" s="471"/>
      <c r="O55" s="67">
        <f>G55+F55+0</f>
        <v>0</v>
      </c>
      <c r="P55" s="68" t="e">
        <f t="shared" ref="P55" si="177">O55/J55*100</f>
        <v>#DIV/0!</v>
      </c>
      <c r="Q55" s="470" t="e">
        <f t="shared" si="3"/>
        <v>#DIV/0!</v>
      </c>
      <c r="R55" s="471"/>
      <c r="S55" s="67">
        <f>H55+F55+G55+0</f>
        <v>0</v>
      </c>
      <c r="T55" s="68" t="e">
        <f t="shared" ref="T55" si="178">S55/J55*100</f>
        <v>#DIV/0!</v>
      </c>
      <c r="U55" s="470" t="e">
        <f t="shared" si="4"/>
        <v>#DIV/0!</v>
      </c>
      <c r="V55" s="496"/>
      <c r="W55" s="70">
        <f>H55+F55+G55+I55+0</f>
        <v>0</v>
      </c>
      <c r="X55" s="68" t="e">
        <f>W55/J55*100</f>
        <v>#DIV/0!</v>
      </c>
      <c r="Y55" s="470" t="e">
        <f t="shared" si="5"/>
        <v>#DIV/0!</v>
      </c>
      <c r="Z55" s="471"/>
      <c r="AA55" s="74"/>
      <c r="AB55" s="74"/>
    </row>
    <row r="56" spans="1:28" s="75" customFormat="1" ht="33" customHeight="1" x14ac:dyDescent="0.2">
      <c r="A56" s="52"/>
      <c r="B56" s="62" t="s">
        <v>32</v>
      </c>
      <c r="C56" s="35"/>
      <c r="D56" s="36"/>
      <c r="E56" s="37"/>
      <c r="F56" s="437"/>
      <c r="G56" s="438"/>
      <c r="H56" s="438"/>
      <c r="I56" s="439"/>
      <c r="J56" s="40"/>
      <c r="K56" s="16"/>
      <c r="L56" s="17" t="e">
        <f>K56/J55*100</f>
        <v>#DIV/0!</v>
      </c>
      <c r="M56" s="470"/>
      <c r="N56" s="471"/>
      <c r="O56" s="16"/>
      <c r="P56" s="17" t="e">
        <f>O56/J55*100</f>
        <v>#DIV/0!</v>
      </c>
      <c r="Q56" s="470"/>
      <c r="R56" s="471"/>
      <c r="S56" s="16"/>
      <c r="T56" s="17" t="e">
        <f>S56/J55*100</f>
        <v>#DIV/0!</v>
      </c>
      <c r="U56" s="470"/>
      <c r="V56" s="496"/>
      <c r="W56" s="19"/>
      <c r="X56" s="17" t="e">
        <f>W56/J55*100</f>
        <v>#DIV/0!</v>
      </c>
      <c r="Y56" s="470"/>
      <c r="Z56" s="471"/>
      <c r="AA56" s="74"/>
      <c r="AB56" s="74"/>
    </row>
    <row r="57" spans="1:28" s="75" customFormat="1" ht="38.450000000000003" customHeight="1" x14ac:dyDescent="0.2">
      <c r="A57" s="41" t="s">
        <v>39</v>
      </c>
      <c r="B57" s="61" t="s">
        <v>29</v>
      </c>
      <c r="C57" s="63"/>
      <c r="D57" s="64"/>
      <c r="E57" s="65">
        <f t="shared" ref="E57" si="179">+C57+D57</f>
        <v>0</v>
      </c>
      <c r="F57" s="444"/>
      <c r="G57" s="438"/>
      <c r="H57" s="438"/>
      <c r="I57" s="443"/>
      <c r="J57" s="66">
        <f>+E57+I57+F57+G57+H57</f>
        <v>0</v>
      </c>
      <c r="K57" s="67">
        <f>F57+0</f>
        <v>0</v>
      </c>
      <c r="L57" s="68" t="e">
        <f>K57/J57*100</f>
        <v>#DIV/0!</v>
      </c>
      <c r="M57" s="470" t="e">
        <f t="shared" si="2"/>
        <v>#DIV/0!</v>
      </c>
      <c r="N57" s="471"/>
      <c r="O57" s="67">
        <f>G57+F57+0</f>
        <v>0</v>
      </c>
      <c r="P57" s="68" t="e">
        <f t="shared" ref="P57" si="180">O57/J57*100</f>
        <v>#DIV/0!</v>
      </c>
      <c r="Q57" s="470" t="e">
        <f t="shared" si="3"/>
        <v>#DIV/0!</v>
      </c>
      <c r="R57" s="471"/>
      <c r="S57" s="67">
        <f>H57+F57+G57+0</f>
        <v>0</v>
      </c>
      <c r="T57" s="68" t="e">
        <f t="shared" ref="T57" si="181">S57/J57*100</f>
        <v>#DIV/0!</v>
      </c>
      <c r="U57" s="470" t="e">
        <f t="shared" si="4"/>
        <v>#DIV/0!</v>
      </c>
      <c r="V57" s="496"/>
      <c r="W57" s="70">
        <f>H57+F57+G57+I57+0</f>
        <v>0</v>
      </c>
      <c r="X57" s="68" t="e">
        <f>W57/J57*100</f>
        <v>#DIV/0!</v>
      </c>
      <c r="Y57" s="470" t="e">
        <f t="shared" si="5"/>
        <v>#DIV/0!</v>
      </c>
      <c r="Z57" s="471"/>
      <c r="AA57" s="74"/>
      <c r="AB57" s="74"/>
    </row>
    <row r="58" spans="1:28" s="75" customFormat="1" ht="38.450000000000003" customHeight="1" x14ac:dyDescent="0.2">
      <c r="A58" s="52"/>
      <c r="B58" s="62" t="s">
        <v>32</v>
      </c>
      <c r="C58" s="35"/>
      <c r="D58" s="36"/>
      <c r="E58" s="37"/>
      <c r="F58" s="437"/>
      <c r="G58" s="438"/>
      <c r="H58" s="438"/>
      <c r="I58" s="439"/>
      <c r="J58" s="40"/>
      <c r="K58" s="16"/>
      <c r="L58" s="17" t="e">
        <f>K58/J57*100</f>
        <v>#DIV/0!</v>
      </c>
      <c r="M58" s="470"/>
      <c r="N58" s="471"/>
      <c r="O58" s="16"/>
      <c r="P58" s="17" t="e">
        <f>O58/J57*100</f>
        <v>#DIV/0!</v>
      </c>
      <c r="Q58" s="470"/>
      <c r="R58" s="471"/>
      <c r="S58" s="16"/>
      <c r="T58" s="17" t="e">
        <f>S58/J57*100</f>
        <v>#DIV/0!</v>
      </c>
      <c r="U58" s="470"/>
      <c r="V58" s="496"/>
      <c r="W58" s="19"/>
      <c r="X58" s="17" t="e">
        <f>W58/J57*100</f>
        <v>#DIV/0!</v>
      </c>
      <c r="Y58" s="470"/>
      <c r="Z58" s="471"/>
      <c r="AA58" s="74"/>
      <c r="AB58" s="74"/>
    </row>
    <row r="59" spans="1:28" s="75" customFormat="1" ht="38.450000000000003" customHeight="1" x14ac:dyDescent="0.2">
      <c r="A59" s="22" t="s">
        <v>40</v>
      </c>
      <c r="B59" s="61" t="s">
        <v>29</v>
      </c>
      <c r="C59" s="24">
        <f>SUM(C61,C63)</f>
        <v>0</v>
      </c>
      <c r="D59" s="25">
        <f>SUM(D61,D63)</f>
        <v>0</v>
      </c>
      <c r="E59" s="26">
        <f>+C59+D59</f>
        <v>0</v>
      </c>
      <c r="F59" s="437">
        <f>SUM(F61,F63)</f>
        <v>0</v>
      </c>
      <c r="G59" s="438">
        <f t="shared" ref="G59:I59" si="182">SUM(G61,G63)</f>
        <v>0</v>
      </c>
      <c r="H59" s="438">
        <f t="shared" si="182"/>
        <v>0</v>
      </c>
      <c r="I59" s="439">
        <f t="shared" si="182"/>
        <v>0</v>
      </c>
      <c r="J59" s="29">
        <f>+E59+I59+F59+G59+H59</f>
        <v>0</v>
      </c>
      <c r="K59" s="30">
        <f>SUM(K61,K63)</f>
        <v>0</v>
      </c>
      <c r="L59" s="31" t="e">
        <f t="shared" ref="L59" si="183">K59/J59*100</f>
        <v>#DIV/0!</v>
      </c>
      <c r="M59" s="473" t="e">
        <f t="shared" si="2"/>
        <v>#DIV/0!</v>
      </c>
      <c r="N59" s="474"/>
      <c r="O59" s="30">
        <f>SUM(O61,O63)</f>
        <v>0</v>
      </c>
      <c r="P59" s="31" t="e">
        <f t="shared" ref="P59" si="184">O59/J59*100</f>
        <v>#DIV/0!</v>
      </c>
      <c r="Q59" s="473" t="e">
        <f t="shared" si="3"/>
        <v>#DIV/0!</v>
      </c>
      <c r="R59" s="474"/>
      <c r="S59" s="30">
        <f>SUM(S61,S63)</f>
        <v>0</v>
      </c>
      <c r="T59" s="31" t="e">
        <f t="shared" ref="T59" si="185">S59/J59*100</f>
        <v>#DIV/0!</v>
      </c>
      <c r="U59" s="473" t="e">
        <f t="shared" si="4"/>
        <v>#DIV/0!</v>
      </c>
      <c r="V59" s="497"/>
      <c r="W59" s="32">
        <f>SUM(W61,W63)</f>
        <v>0</v>
      </c>
      <c r="X59" s="31" t="e">
        <f t="shared" ref="X59" si="186">W59/J59*100</f>
        <v>#DIV/0!</v>
      </c>
      <c r="Y59" s="473" t="e">
        <f t="shared" si="5"/>
        <v>#DIV/0!</v>
      </c>
      <c r="Z59" s="474"/>
      <c r="AA59" s="74"/>
      <c r="AB59" s="74"/>
    </row>
    <row r="60" spans="1:28" s="75" customFormat="1" ht="38.450000000000003" customHeight="1" x14ac:dyDescent="0.2">
      <c r="A60" s="33"/>
      <c r="B60" s="62" t="s">
        <v>32</v>
      </c>
      <c r="C60" s="35"/>
      <c r="D60" s="36"/>
      <c r="E60" s="37"/>
      <c r="F60" s="437"/>
      <c r="G60" s="438"/>
      <c r="H60" s="438"/>
      <c r="I60" s="443"/>
      <c r="J60" s="40"/>
      <c r="K60" s="30">
        <f>SUM(K62,K64)</f>
        <v>0</v>
      </c>
      <c r="L60" s="31" t="e">
        <f t="shared" ref="L60" si="187">K60/J59*100</f>
        <v>#DIV/0!</v>
      </c>
      <c r="M60" s="473"/>
      <c r="N60" s="474"/>
      <c r="O60" s="30">
        <f>SUM(O62,O64)</f>
        <v>0</v>
      </c>
      <c r="P60" s="31" t="e">
        <f t="shared" ref="P60" si="188">O60/J59*100</f>
        <v>#DIV/0!</v>
      </c>
      <c r="Q60" s="473"/>
      <c r="R60" s="474"/>
      <c r="S60" s="30">
        <f>SUM(S62,S64)</f>
        <v>0</v>
      </c>
      <c r="T60" s="31" t="e">
        <f t="shared" ref="T60" si="189">S60/J59*100</f>
        <v>#DIV/0!</v>
      </c>
      <c r="U60" s="473"/>
      <c r="V60" s="497"/>
      <c r="W60" s="32">
        <f>SUM(W62,W64)</f>
        <v>0</v>
      </c>
      <c r="X60" s="31" t="e">
        <f t="shared" ref="X60" si="190">W60/J59*100</f>
        <v>#DIV/0!</v>
      </c>
      <c r="Y60" s="473"/>
      <c r="Z60" s="474"/>
      <c r="AA60" s="74"/>
      <c r="AB60" s="74"/>
    </row>
    <row r="61" spans="1:28" s="75" customFormat="1" ht="38.450000000000003" customHeight="1" x14ac:dyDescent="0.2">
      <c r="A61" s="41" t="s">
        <v>41</v>
      </c>
      <c r="B61" s="61" t="s">
        <v>29</v>
      </c>
      <c r="C61" s="63"/>
      <c r="D61" s="64"/>
      <c r="E61" s="65">
        <f t="shared" ref="E61" si="191">+C61+D61</f>
        <v>0</v>
      </c>
      <c r="F61" s="444"/>
      <c r="G61" s="438"/>
      <c r="H61" s="438"/>
      <c r="I61" s="443"/>
      <c r="J61" s="66">
        <f>+E61+I61+F61+G61+H61</f>
        <v>0</v>
      </c>
      <c r="K61" s="67">
        <f>F61+0</f>
        <v>0</v>
      </c>
      <c r="L61" s="68" t="e">
        <f>K61/J61*100</f>
        <v>#DIV/0!</v>
      </c>
      <c r="M61" s="470" t="e">
        <f t="shared" si="2"/>
        <v>#DIV/0!</v>
      </c>
      <c r="N61" s="471"/>
      <c r="O61" s="67">
        <f>G61+F61+0</f>
        <v>0</v>
      </c>
      <c r="P61" s="68" t="e">
        <f t="shared" ref="P61" si="192">O61/J61*100</f>
        <v>#DIV/0!</v>
      </c>
      <c r="Q61" s="470" t="e">
        <f t="shared" si="3"/>
        <v>#DIV/0!</v>
      </c>
      <c r="R61" s="471"/>
      <c r="S61" s="67">
        <f>H61+F61+G61+0</f>
        <v>0</v>
      </c>
      <c r="T61" s="68" t="e">
        <f t="shared" ref="T61" si="193">S61/J61*100</f>
        <v>#DIV/0!</v>
      </c>
      <c r="U61" s="470" t="e">
        <f t="shared" si="4"/>
        <v>#DIV/0!</v>
      </c>
      <c r="V61" s="496"/>
      <c r="W61" s="70">
        <f>H61+F61+G61+I61+0</f>
        <v>0</v>
      </c>
      <c r="X61" s="68" t="e">
        <f>W61/J61*100</f>
        <v>#DIV/0!</v>
      </c>
      <c r="Y61" s="470" t="e">
        <f t="shared" si="5"/>
        <v>#DIV/0!</v>
      </c>
      <c r="Z61" s="471"/>
      <c r="AA61" s="74"/>
      <c r="AB61" s="74"/>
    </row>
    <row r="62" spans="1:28" s="75" customFormat="1" ht="34.15" customHeight="1" x14ac:dyDescent="0.2">
      <c r="A62" s="52"/>
      <c r="B62" s="62" t="s">
        <v>32</v>
      </c>
      <c r="C62" s="35"/>
      <c r="D62" s="36"/>
      <c r="E62" s="37"/>
      <c r="F62" s="437"/>
      <c r="G62" s="438"/>
      <c r="H62" s="438"/>
      <c r="I62" s="439"/>
      <c r="J62" s="40"/>
      <c r="K62" s="16"/>
      <c r="L62" s="17" t="e">
        <f>K62/J61*100</f>
        <v>#DIV/0!</v>
      </c>
      <c r="M62" s="470"/>
      <c r="N62" s="471"/>
      <c r="O62" s="16"/>
      <c r="P62" s="17" t="e">
        <f>O62/J61*100</f>
        <v>#DIV/0!</v>
      </c>
      <c r="Q62" s="470"/>
      <c r="R62" s="471"/>
      <c r="S62" s="16"/>
      <c r="T62" s="17" t="e">
        <f>S62/J61*100</f>
        <v>#DIV/0!</v>
      </c>
      <c r="U62" s="470"/>
      <c r="V62" s="496"/>
      <c r="W62" s="19"/>
      <c r="X62" s="17" t="e">
        <f>W62/J61*100</f>
        <v>#DIV/0!</v>
      </c>
      <c r="Y62" s="470"/>
      <c r="Z62" s="471"/>
      <c r="AA62" s="74"/>
      <c r="AB62" s="74"/>
    </row>
    <row r="63" spans="1:28" s="75" customFormat="1" ht="38.450000000000003" customHeight="1" x14ac:dyDescent="0.2">
      <c r="A63" s="41" t="s">
        <v>42</v>
      </c>
      <c r="B63" s="61" t="s">
        <v>29</v>
      </c>
      <c r="C63" s="63"/>
      <c r="D63" s="64"/>
      <c r="E63" s="65">
        <f t="shared" ref="E63" si="194">+C63+D63</f>
        <v>0</v>
      </c>
      <c r="F63" s="444"/>
      <c r="G63" s="438"/>
      <c r="H63" s="438"/>
      <c r="I63" s="443"/>
      <c r="J63" s="66">
        <f>+E63+I63+F63+G63+H63</f>
        <v>0</v>
      </c>
      <c r="K63" s="67">
        <f>F63+0</f>
        <v>0</v>
      </c>
      <c r="L63" s="68" t="e">
        <f>K63/J63*100</f>
        <v>#DIV/0!</v>
      </c>
      <c r="M63" s="470" t="e">
        <f t="shared" si="2"/>
        <v>#DIV/0!</v>
      </c>
      <c r="N63" s="471"/>
      <c r="O63" s="67">
        <f>G63+F63+0</f>
        <v>0</v>
      </c>
      <c r="P63" s="68" t="e">
        <f t="shared" ref="P63" si="195">O63/J63*100</f>
        <v>#DIV/0!</v>
      </c>
      <c r="Q63" s="470" t="e">
        <f t="shared" si="3"/>
        <v>#DIV/0!</v>
      </c>
      <c r="R63" s="471"/>
      <c r="S63" s="67">
        <f>H63+F63+G63+0</f>
        <v>0</v>
      </c>
      <c r="T63" s="68" t="e">
        <f t="shared" ref="T63" si="196">S63/J63*100</f>
        <v>#DIV/0!</v>
      </c>
      <c r="U63" s="470" t="e">
        <f t="shared" si="4"/>
        <v>#DIV/0!</v>
      </c>
      <c r="V63" s="496"/>
      <c r="W63" s="70">
        <f>H63+F63+G63+I63+0</f>
        <v>0</v>
      </c>
      <c r="X63" s="68" t="e">
        <f>W63/J63*100</f>
        <v>#DIV/0!</v>
      </c>
      <c r="Y63" s="470" t="e">
        <f t="shared" si="5"/>
        <v>#DIV/0!</v>
      </c>
      <c r="Z63" s="471"/>
      <c r="AA63" s="74"/>
      <c r="AB63" s="74"/>
    </row>
    <row r="64" spans="1:28" s="75" customFormat="1" ht="38.450000000000003" customHeight="1" x14ac:dyDescent="0.2">
      <c r="A64" s="52"/>
      <c r="B64" s="62" t="s">
        <v>32</v>
      </c>
      <c r="C64" s="35"/>
      <c r="D64" s="36"/>
      <c r="E64" s="37"/>
      <c r="F64" s="437"/>
      <c r="G64" s="438"/>
      <c r="H64" s="438"/>
      <c r="I64" s="439"/>
      <c r="J64" s="40"/>
      <c r="K64" s="16"/>
      <c r="L64" s="17" t="e">
        <f>K64/J63*100</f>
        <v>#DIV/0!</v>
      </c>
      <c r="M64" s="470"/>
      <c r="N64" s="471"/>
      <c r="O64" s="16"/>
      <c r="P64" s="17" t="e">
        <f>O64/J63*100</f>
        <v>#DIV/0!</v>
      </c>
      <c r="Q64" s="470"/>
      <c r="R64" s="471"/>
      <c r="S64" s="16"/>
      <c r="T64" s="17" t="e">
        <f>S64/J63*100</f>
        <v>#DIV/0!</v>
      </c>
      <c r="U64" s="470"/>
      <c r="V64" s="496"/>
      <c r="W64" s="19"/>
      <c r="X64" s="17" t="e">
        <f>W64/J63*100</f>
        <v>#DIV/0!</v>
      </c>
      <c r="Y64" s="470"/>
      <c r="Z64" s="471"/>
      <c r="AA64" s="74"/>
      <c r="AB64" s="74"/>
    </row>
    <row r="65" spans="1:28" s="75" customFormat="1" ht="42" customHeight="1" x14ac:dyDescent="0.2">
      <c r="A65" s="22" t="s">
        <v>43</v>
      </c>
      <c r="B65" s="61" t="s">
        <v>29</v>
      </c>
      <c r="C65" s="63"/>
      <c r="D65" s="64"/>
      <c r="E65" s="65">
        <f t="shared" ref="E65" si="197">+C65+D65</f>
        <v>0</v>
      </c>
      <c r="F65" s="444"/>
      <c r="G65" s="438"/>
      <c r="H65" s="438"/>
      <c r="I65" s="443"/>
      <c r="J65" s="66">
        <f>+E65+I65+F65+G65+H65</f>
        <v>0</v>
      </c>
      <c r="K65" s="67">
        <f>F65+0</f>
        <v>0</v>
      </c>
      <c r="L65" s="68" t="e">
        <f>K65/J65*100</f>
        <v>#DIV/0!</v>
      </c>
      <c r="M65" s="470" t="e">
        <f t="shared" si="2"/>
        <v>#DIV/0!</v>
      </c>
      <c r="N65" s="471"/>
      <c r="O65" s="67">
        <f>G65+F65+0</f>
        <v>0</v>
      </c>
      <c r="P65" s="68" t="e">
        <f t="shared" ref="P65" si="198">O65/J65*100</f>
        <v>#DIV/0!</v>
      </c>
      <c r="Q65" s="470" t="e">
        <f t="shared" si="3"/>
        <v>#DIV/0!</v>
      </c>
      <c r="R65" s="471"/>
      <c r="S65" s="67">
        <f>H65+F65+G65+0</f>
        <v>0</v>
      </c>
      <c r="T65" s="68" t="e">
        <f t="shared" ref="T65" si="199">S65/J65*100</f>
        <v>#DIV/0!</v>
      </c>
      <c r="U65" s="470" t="e">
        <f t="shared" si="4"/>
        <v>#DIV/0!</v>
      </c>
      <c r="V65" s="496"/>
      <c r="W65" s="70">
        <f>H65+F65+G65+I65+0</f>
        <v>0</v>
      </c>
      <c r="X65" s="68" t="e">
        <f>W65/J65*100</f>
        <v>#DIV/0!</v>
      </c>
      <c r="Y65" s="470" t="e">
        <f t="shared" si="5"/>
        <v>#DIV/0!</v>
      </c>
      <c r="Z65" s="471"/>
      <c r="AA65" s="74"/>
      <c r="AB65" s="74"/>
    </row>
    <row r="66" spans="1:28" s="75" customFormat="1" ht="38.450000000000003" customHeight="1" x14ac:dyDescent="0.2">
      <c r="A66" s="33"/>
      <c r="B66" s="62" t="s">
        <v>32</v>
      </c>
      <c r="C66" s="35"/>
      <c r="D66" s="36"/>
      <c r="E66" s="37"/>
      <c r="F66" s="437"/>
      <c r="G66" s="438"/>
      <c r="H66" s="438"/>
      <c r="I66" s="443"/>
      <c r="J66" s="40"/>
      <c r="K66" s="16"/>
      <c r="L66" s="17" t="e">
        <f>K66/J65*100</f>
        <v>#DIV/0!</v>
      </c>
      <c r="M66" s="470"/>
      <c r="N66" s="471"/>
      <c r="O66" s="16"/>
      <c r="P66" s="17" t="e">
        <f>O66/J65*100</f>
        <v>#DIV/0!</v>
      </c>
      <c r="Q66" s="470"/>
      <c r="R66" s="471"/>
      <c r="S66" s="16"/>
      <c r="T66" s="17" t="e">
        <f>S66/J65*100</f>
        <v>#DIV/0!</v>
      </c>
      <c r="U66" s="470"/>
      <c r="V66" s="496"/>
      <c r="W66" s="19"/>
      <c r="X66" s="17" t="e">
        <f>W66/J65*100</f>
        <v>#DIV/0!</v>
      </c>
      <c r="Y66" s="470"/>
      <c r="Z66" s="471"/>
      <c r="AA66" s="74"/>
      <c r="AB66" s="74"/>
    </row>
    <row r="67" spans="1:28" s="75" customFormat="1" ht="38.450000000000003" customHeight="1" x14ac:dyDescent="0.2">
      <c r="A67" s="22" t="s">
        <v>44</v>
      </c>
      <c r="B67" s="61" t="s">
        <v>29</v>
      </c>
      <c r="C67" s="63"/>
      <c r="D67" s="64"/>
      <c r="E67" s="65">
        <f t="shared" ref="E67" si="200">+C67+D67</f>
        <v>0</v>
      </c>
      <c r="F67" s="444"/>
      <c r="G67" s="438"/>
      <c r="H67" s="438"/>
      <c r="I67" s="443"/>
      <c r="J67" s="66">
        <f>+E67+I67+F67+G67+H67</f>
        <v>0</v>
      </c>
      <c r="K67" s="67">
        <f>F67+0</f>
        <v>0</v>
      </c>
      <c r="L67" s="68" t="e">
        <f>K67/J67*100</f>
        <v>#DIV/0!</v>
      </c>
      <c r="M67" s="470" t="e">
        <f t="shared" si="2"/>
        <v>#DIV/0!</v>
      </c>
      <c r="N67" s="471"/>
      <c r="O67" s="67">
        <f>G67+F67+0</f>
        <v>0</v>
      </c>
      <c r="P67" s="68" t="e">
        <f t="shared" ref="P67" si="201">O67/J67*100</f>
        <v>#DIV/0!</v>
      </c>
      <c r="Q67" s="470" t="e">
        <f t="shared" si="3"/>
        <v>#DIV/0!</v>
      </c>
      <c r="R67" s="471"/>
      <c r="S67" s="67">
        <f>H67+F67+G67+0</f>
        <v>0</v>
      </c>
      <c r="T67" s="68" t="e">
        <f t="shared" ref="T67" si="202">S67/J67*100</f>
        <v>#DIV/0!</v>
      </c>
      <c r="U67" s="470" t="e">
        <f t="shared" si="4"/>
        <v>#DIV/0!</v>
      </c>
      <c r="V67" s="496"/>
      <c r="W67" s="70">
        <f>H67+F67+G67+I67+0</f>
        <v>0</v>
      </c>
      <c r="X67" s="68" t="e">
        <f>W67/J67*100</f>
        <v>#DIV/0!</v>
      </c>
      <c r="Y67" s="470" t="e">
        <f t="shared" si="5"/>
        <v>#DIV/0!</v>
      </c>
      <c r="Z67" s="471"/>
      <c r="AA67" s="74"/>
      <c r="AB67" s="74"/>
    </row>
    <row r="68" spans="1:28" s="75" customFormat="1" ht="33" customHeight="1" x14ac:dyDescent="0.2">
      <c r="A68" s="33"/>
      <c r="B68" s="62" t="s">
        <v>32</v>
      </c>
      <c r="C68" s="35"/>
      <c r="D68" s="36"/>
      <c r="E68" s="37"/>
      <c r="F68" s="437"/>
      <c r="G68" s="438"/>
      <c r="H68" s="438"/>
      <c r="I68" s="443"/>
      <c r="J68" s="40"/>
      <c r="K68" s="16"/>
      <c r="L68" s="17" t="e">
        <f>K68/J67*100</f>
        <v>#DIV/0!</v>
      </c>
      <c r="M68" s="470"/>
      <c r="N68" s="471"/>
      <c r="O68" s="16"/>
      <c r="P68" s="17" t="e">
        <f>O68/J67*100</f>
        <v>#DIV/0!</v>
      </c>
      <c r="Q68" s="470"/>
      <c r="R68" s="471"/>
      <c r="S68" s="16"/>
      <c r="T68" s="17" t="e">
        <f>S68/J67*100</f>
        <v>#DIV/0!</v>
      </c>
      <c r="U68" s="470"/>
      <c r="V68" s="496"/>
      <c r="W68" s="19"/>
      <c r="X68" s="17" t="e">
        <f>W68/J67*100</f>
        <v>#DIV/0!</v>
      </c>
      <c r="Y68" s="470"/>
      <c r="Z68" s="471"/>
      <c r="AA68" s="74"/>
      <c r="AB68" s="74"/>
    </row>
    <row r="69" spans="1:28" s="251" customFormat="1" ht="39.75" customHeight="1" x14ac:dyDescent="0.2">
      <c r="A69" s="480" t="s">
        <v>325</v>
      </c>
      <c r="B69" s="54" t="s">
        <v>29</v>
      </c>
      <c r="C69" s="55">
        <f t="shared" ref="C69:K70" si="203">SUM(C71,C77,C87,C93,C95)</f>
        <v>150400</v>
      </c>
      <c r="D69" s="56">
        <f t="shared" si="203"/>
        <v>0</v>
      </c>
      <c r="E69" s="57">
        <f t="shared" si="203"/>
        <v>150400</v>
      </c>
      <c r="F69" s="434">
        <f t="shared" si="203"/>
        <v>0</v>
      </c>
      <c r="G69" s="435">
        <f t="shared" si="203"/>
        <v>0</v>
      </c>
      <c r="H69" s="435">
        <f t="shared" si="203"/>
        <v>0</v>
      </c>
      <c r="I69" s="436">
        <f t="shared" si="203"/>
        <v>0</v>
      </c>
      <c r="J69" s="60">
        <f t="shared" si="203"/>
        <v>150400</v>
      </c>
      <c r="K69" s="55">
        <f t="shared" si="203"/>
        <v>104050</v>
      </c>
      <c r="L69" s="56">
        <f>K69/J69*100</f>
        <v>69.182180851063833</v>
      </c>
      <c r="M69" s="482">
        <f t="shared" si="2"/>
        <v>-25.402260638297875</v>
      </c>
      <c r="N69" s="476"/>
      <c r="O69" s="55">
        <f>SUM(O71,O77,O87,O93,O95)</f>
        <v>138100</v>
      </c>
      <c r="P69" s="56">
        <f t="shared" ref="P69" si="204">O69/J69*100</f>
        <v>91.821808510638306</v>
      </c>
      <c r="Q69" s="482">
        <f t="shared" si="3"/>
        <v>-24.770711436170217</v>
      </c>
      <c r="R69" s="476"/>
      <c r="S69" s="55">
        <f>SUM(S71,S77,S87,S93,S95)</f>
        <v>146350</v>
      </c>
      <c r="T69" s="56">
        <f t="shared" ref="T69" si="205">S69/J69*100</f>
        <v>97.307180851063833</v>
      </c>
      <c r="U69" s="482">
        <f t="shared" si="4"/>
        <v>-30.256083776595744</v>
      </c>
      <c r="V69" s="597"/>
      <c r="W69" s="58">
        <f>SUM(W71,W77,W87,W93,W95)</f>
        <v>150400</v>
      </c>
      <c r="X69" s="56">
        <f t="shared" ref="X69" si="206">W69/J69*100</f>
        <v>100</v>
      </c>
      <c r="Y69" s="482">
        <f t="shared" si="5"/>
        <v>-32.948902925531911</v>
      </c>
      <c r="Z69" s="476"/>
      <c r="AA69" s="250"/>
      <c r="AB69" s="250"/>
    </row>
    <row r="70" spans="1:28" s="251" customFormat="1" ht="36" customHeight="1" x14ac:dyDescent="0.2">
      <c r="A70" s="481"/>
      <c r="B70" s="54" t="s">
        <v>30</v>
      </c>
      <c r="C70" s="16"/>
      <c r="D70" s="17"/>
      <c r="E70" s="18"/>
      <c r="F70" s="434"/>
      <c r="G70" s="435"/>
      <c r="H70" s="435"/>
      <c r="I70" s="436"/>
      <c r="J70" s="21"/>
      <c r="K70" s="55">
        <f t="shared" si="203"/>
        <v>65845</v>
      </c>
      <c r="L70" s="56">
        <f t="shared" ref="L70" si="207">K70/J69*100</f>
        <v>43.779920212765958</v>
      </c>
      <c r="M70" s="483"/>
      <c r="N70" s="477"/>
      <c r="O70" s="55">
        <f>SUM(O72,O78,O88,O94,O96)</f>
        <v>100844.85</v>
      </c>
      <c r="P70" s="56">
        <f t="shared" ref="P70" si="208">O70/J69*100</f>
        <v>67.051097074468089</v>
      </c>
      <c r="Q70" s="483"/>
      <c r="R70" s="477"/>
      <c r="S70" s="55">
        <f>SUM(S72,S78,S88,S94,S96)</f>
        <v>100844.85</v>
      </c>
      <c r="T70" s="56">
        <f t="shared" ref="T70" si="209">S70/J69*100</f>
        <v>67.051097074468089</v>
      </c>
      <c r="U70" s="483"/>
      <c r="V70" s="501"/>
      <c r="W70" s="58">
        <f>SUM(W72,W78,W88,W94,W96)</f>
        <v>100844.85</v>
      </c>
      <c r="X70" s="56">
        <f t="shared" ref="X70" si="210">W70/J69*100</f>
        <v>67.051097074468089</v>
      </c>
      <c r="Y70" s="483"/>
      <c r="Z70" s="477"/>
      <c r="AA70" s="250"/>
      <c r="AB70" s="250"/>
    </row>
    <row r="71" spans="1:28" s="72" customFormat="1" ht="36.75" customHeight="1" x14ac:dyDescent="0.2">
      <c r="A71" s="22" t="s">
        <v>31</v>
      </c>
      <c r="B71" s="61" t="s">
        <v>29</v>
      </c>
      <c r="C71" s="24">
        <f>SUM(C73,C75)</f>
        <v>0</v>
      </c>
      <c r="D71" s="25">
        <f>SUM(D73,D75)</f>
        <v>0</v>
      </c>
      <c r="E71" s="26">
        <f>+C71+D71</f>
        <v>0</v>
      </c>
      <c r="F71" s="437">
        <f>SUM(F73,F75)</f>
        <v>0</v>
      </c>
      <c r="G71" s="438">
        <f>SUM(G73,G75)</f>
        <v>0</v>
      </c>
      <c r="H71" s="438">
        <f t="shared" ref="H71:I71" si="211">SUM(H73,H75)</f>
        <v>0</v>
      </c>
      <c r="I71" s="439">
        <f t="shared" si="211"/>
        <v>0</v>
      </c>
      <c r="J71" s="29">
        <f>+E71+I71+F71+G71+H71</f>
        <v>0</v>
      </c>
      <c r="K71" s="30">
        <f>SUM(K73,K75)</f>
        <v>0</v>
      </c>
      <c r="L71" s="31" t="e">
        <f t="shared" ref="L71" si="212">K71/J71*100</f>
        <v>#DIV/0!</v>
      </c>
      <c r="M71" s="478" t="e">
        <f t="shared" si="2"/>
        <v>#DIV/0!</v>
      </c>
      <c r="N71" s="474"/>
      <c r="O71" s="30">
        <f>SUM(O73,O75)</f>
        <v>0</v>
      </c>
      <c r="P71" s="31" t="e">
        <f t="shared" ref="P71" si="213">O71/J71*100</f>
        <v>#DIV/0!</v>
      </c>
      <c r="Q71" s="478" t="e">
        <f t="shared" si="3"/>
        <v>#DIV/0!</v>
      </c>
      <c r="R71" s="474"/>
      <c r="S71" s="30">
        <f>SUM(S73,S75)</f>
        <v>0</v>
      </c>
      <c r="T71" s="31" t="e">
        <f t="shared" ref="T71" si="214">S71/J71*100</f>
        <v>#DIV/0!</v>
      </c>
      <c r="U71" s="478" t="e">
        <f t="shared" si="4"/>
        <v>#DIV/0!</v>
      </c>
      <c r="V71" s="497"/>
      <c r="W71" s="32">
        <f>SUM(W73,W75)</f>
        <v>0</v>
      </c>
      <c r="X71" s="31" t="e">
        <f t="shared" ref="X71" si="215">W71/J71*100</f>
        <v>#DIV/0!</v>
      </c>
      <c r="Y71" s="478" t="e">
        <f t="shared" si="5"/>
        <v>#DIV/0!</v>
      </c>
      <c r="Z71" s="474"/>
      <c r="AA71" s="71"/>
      <c r="AB71" s="71"/>
    </row>
    <row r="72" spans="1:28" s="72" customFormat="1" ht="36.75" customHeight="1" x14ac:dyDescent="0.2">
      <c r="A72" s="33"/>
      <c r="B72" s="62" t="s">
        <v>32</v>
      </c>
      <c r="C72" s="35"/>
      <c r="D72" s="36"/>
      <c r="E72" s="37"/>
      <c r="F72" s="437"/>
      <c r="G72" s="438"/>
      <c r="H72" s="438"/>
      <c r="I72" s="443"/>
      <c r="J72" s="40"/>
      <c r="K72" s="30">
        <f>SUM(K74,K76)</f>
        <v>0</v>
      </c>
      <c r="L72" s="31" t="e">
        <f>K72/J71*100</f>
        <v>#DIV/0!</v>
      </c>
      <c r="M72" s="479"/>
      <c r="N72" s="474"/>
      <c r="O72" s="30">
        <f>SUM(O74,O76)</f>
        <v>0</v>
      </c>
      <c r="P72" s="31" t="e">
        <f t="shared" ref="P72" si="216">O72/J71*100</f>
        <v>#DIV/0!</v>
      </c>
      <c r="Q72" s="479"/>
      <c r="R72" s="474"/>
      <c r="S72" s="30">
        <f>SUM(S74,S76)</f>
        <v>0</v>
      </c>
      <c r="T72" s="31" t="e">
        <f t="shared" ref="T72" si="217">S72/J71*100</f>
        <v>#DIV/0!</v>
      </c>
      <c r="U72" s="479"/>
      <c r="V72" s="497"/>
      <c r="W72" s="32">
        <f>SUM(W74,W76)</f>
        <v>0</v>
      </c>
      <c r="X72" s="31" t="e">
        <f t="shared" ref="X72" si="218">W72/J71*100</f>
        <v>#DIV/0!</v>
      </c>
      <c r="Y72" s="479"/>
      <c r="Z72" s="474"/>
      <c r="AA72" s="71"/>
      <c r="AB72" s="71"/>
    </row>
    <row r="73" spans="1:28" s="72" customFormat="1" ht="36.75" customHeight="1" x14ac:dyDescent="0.2">
      <c r="A73" s="41" t="s">
        <v>33</v>
      </c>
      <c r="B73" s="61" t="s">
        <v>29</v>
      </c>
      <c r="C73" s="63"/>
      <c r="D73" s="64"/>
      <c r="E73" s="65">
        <f t="shared" ref="E73" si="219">+C73+D73</f>
        <v>0</v>
      </c>
      <c r="F73" s="444"/>
      <c r="G73" s="438"/>
      <c r="H73" s="438"/>
      <c r="I73" s="443"/>
      <c r="J73" s="66">
        <f>+E73+I73+F73+G73+H73</f>
        <v>0</v>
      </c>
      <c r="K73" s="67">
        <f>F73+0</f>
        <v>0</v>
      </c>
      <c r="L73" s="68" t="e">
        <f>K73/J73*100</f>
        <v>#DIV/0!</v>
      </c>
      <c r="M73" s="470" t="e">
        <f t="shared" si="2"/>
        <v>#DIV/0!</v>
      </c>
      <c r="N73" s="471"/>
      <c r="O73" s="67">
        <f>G73+F73+0</f>
        <v>0</v>
      </c>
      <c r="P73" s="69" t="e">
        <f t="shared" ref="P73" si="220">O73/J73*100</f>
        <v>#DIV/0!</v>
      </c>
      <c r="Q73" s="470" t="e">
        <f t="shared" si="3"/>
        <v>#DIV/0!</v>
      </c>
      <c r="R73" s="471"/>
      <c r="S73" s="67">
        <f>H73+F73+G73+0</f>
        <v>0</v>
      </c>
      <c r="T73" s="69" t="e">
        <f t="shared" ref="T73" si="221">S73/J73*100</f>
        <v>#DIV/0!</v>
      </c>
      <c r="U73" s="470" t="e">
        <f t="shared" si="4"/>
        <v>#DIV/0!</v>
      </c>
      <c r="V73" s="496"/>
      <c r="W73" s="70">
        <f>H73+F73+G73+I73+0</f>
        <v>0</v>
      </c>
      <c r="X73" s="69" t="e">
        <f>W73/J73*100</f>
        <v>#DIV/0!</v>
      </c>
      <c r="Y73" s="470" t="e">
        <f t="shared" si="5"/>
        <v>#DIV/0!</v>
      </c>
      <c r="Z73" s="471"/>
      <c r="AA73" s="71"/>
      <c r="AB73" s="71"/>
    </row>
    <row r="74" spans="1:28" s="72" customFormat="1" ht="36.75" customHeight="1" x14ac:dyDescent="0.2">
      <c r="A74" s="52"/>
      <c r="B74" s="62" t="s">
        <v>32</v>
      </c>
      <c r="C74" s="35"/>
      <c r="D74" s="36"/>
      <c r="E74" s="37"/>
      <c r="F74" s="437"/>
      <c r="G74" s="438"/>
      <c r="H74" s="438"/>
      <c r="I74" s="439"/>
      <c r="J74" s="40"/>
      <c r="K74" s="16"/>
      <c r="L74" s="17" t="e">
        <f>K74/J73*100</f>
        <v>#DIV/0!</v>
      </c>
      <c r="M74" s="470"/>
      <c r="N74" s="471"/>
      <c r="O74" s="16"/>
      <c r="P74" s="73" t="e">
        <f>O74/J73*100</f>
        <v>#DIV/0!</v>
      </c>
      <c r="Q74" s="470"/>
      <c r="R74" s="471"/>
      <c r="S74" s="16"/>
      <c r="T74" s="73" t="e">
        <f>S74/J73*100</f>
        <v>#DIV/0!</v>
      </c>
      <c r="U74" s="470"/>
      <c r="V74" s="496"/>
      <c r="W74" s="19"/>
      <c r="X74" s="73" t="e">
        <f>W74/J73*100</f>
        <v>#DIV/0!</v>
      </c>
      <c r="Y74" s="470"/>
      <c r="Z74" s="471"/>
      <c r="AA74" s="71"/>
      <c r="AB74" s="71"/>
    </row>
    <row r="75" spans="1:28" s="72" customFormat="1" ht="35.25" customHeight="1" x14ac:dyDescent="0.2">
      <c r="A75" s="41" t="s">
        <v>34</v>
      </c>
      <c r="B75" s="61" t="s">
        <v>29</v>
      </c>
      <c r="C75" s="63"/>
      <c r="D75" s="64"/>
      <c r="E75" s="65">
        <f t="shared" ref="E75" si="222">+C75+D75</f>
        <v>0</v>
      </c>
      <c r="F75" s="444"/>
      <c r="G75" s="438"/>
      <c r="H75" s="438"/>
      <c r="I75" s="443"/>
      <c r="J75" s="66">
        <f>+E75+I75+F75+G75+H75</f>
        <v>0</v>
      </c>
      <c r="K75" s="67">
        <f>F75+0</f>
        <v>0</v>
      </c>
      <c r="L75" s="68" t="e">
        <f>K75/J75*100</f>
        <v>#DIV/0!</v>
      </c>
      <c r="M75" s="470" t="e">
        <f t="shared" si="2"/>
        <v>#DIV/0!</v>
      </c>
      <c r="N75" s="471"/>
      <c r="O75" s="67">
        <f>G75+F75+0</f>
        <v>0</v>
      </c>
      <c r="P75" s="69" t="e">
        <f t="shared" ref="P75" si="223">O75/J75*100</f>
        <v>#DIV/0!</v>
      </c>
      <c r="Q75" s="470" t="e">
        <f t="shared" si="3"/>
        <v>#DIV/0!</v>
      </c>
      <c r="R75" s="471"/>
      <c r="S75" s="67">
        <f>H75+F75+G75+0</f>
        <v>0</v>
      </c>
      <c r="T75" s="69" t="e">
        <f t="shared" ref="T75" si="224">S75/J75*100</f>
        <v>#DIV/0!</v>
      </c>
      <c r="U75" s="470" t="e">
        <f t="shared" si="4"/>
        <v>#DIV/0!</v>
      </c>
      <c r="V75" s="496"/>
      <c r="W75" s="70">
        <f>H75+F75+G75+I75+0</f>
        <v>0</v>
      </c>
      <c r="X75" s="69" t="e">
        <f>W75/J75*100</f>
        <v>#DIV/0!</v>
      </c>
      <c r="Y75" s="470" t="e">
        <f t="shared" si="5"/>
        <v>#DIV/0!</v>
      </c>
      <c r="Z75" s="471"/>
      <c r="AA75" s="71"/>
      <c r="AB75" s="71"/>
    </row>
    <row r="76" spans="1:28" s="72" customFormat="1" ht="35.25" customHeight="1" x14ac:dyDescent="0.2">
      <c r="A76" s="52"/>
      <c r="B76" s="62" t="s">
        <v>32</v>
      </c>
      <c r="C76" s="35"/>
      <c r="D76" s="36"/>
      <c r="E76" s="37"/>
      <c r="F76" s="437"/>
      <c r="G76" s="438"/>
      <c r="H76" s="438"/>
      <c r="I76" s="439"/>
      <c r="J76" s="40"/>
      <c r="K76" s="16"/>
      <c r="L76" s="17" t="e">
        <f>K76/J75*100</f>
        <v>#DIV/0!</v>
      </c>
      <c r="M76" s="470"/>
      <c r="N76" s="471"/>
      <c r="O76" s="16"/>
      <c r="P76" s="73" t="e">
        <f>O76/J75*100</f>
        <v>#DIV/0!</v>
      </c>
      <c r="Q76" s="470"/>
      <c r="R76" s="471"/>
      <c r="S76" s="16"/>
      <c r="T76" s="73" t="e">
        <f>S76/J75*100</f>
        <v>#DIV/0!</v>
      </c>
      <c r="U76" s="470"/>
      <c r="V76" s="496"/>
      <c r="W76" s="19"/>
      <c r="X76" s="73" t="e">
        <f>W76/J75*100</f>
        <v>#DIV/0!</v>
      </c>
      <c r="Y76" s="470"/>
      <c r="Z76" s="471"/>
      <c r="AA76" s="71"/>
      <c r="AB76" s="71"/>
    </row>
    <row r="77" spans="1:28" s="75" customFormat="1" ht="39" customHeight="1" x14ac:dyDescent="0.2">
      <c r="A77" s="22" t="s">
        <v>35</v>
      </c>
      <c r="B77" s="61" t="s">
        <v>29</v>
      </c>
      <c r="C77" s="24">
        <f>SUM(C79,C81,C83,C85)</f>
        <v>150400</v>
      </c>
      <c r="D77" s="25">
        <f>SUM(D79,D81,D83,D85)</f>
        <v>0</v>
      </c>
      <c r="E77" s="26">
        <f>+C77+D77</f>
        <v>150400</v>
      </c>
      <c r="F77" s="437">
        <f>SUM(F79,F81,F83,F85)</f>
        <v>0</v>
      </c>
      <c r="G77" s="438">
        <f t="shared" ref="G77:I77" si="225">SUM(G79,G81,G83,G85)</f>
        <v>0</v>
      </c>
      <c r="H77" s="438">
        <f t="shared" si="225"/>
        <v>0</v>
      </c>
      <c r="I77" s="439">
        <f t="shared" si="225"/>
        <v>0</v>
      </c>
      <c r="J77" s="29">
        <f t="shared" ref="J77" si="226">+E77+I77+F77+G77+H77</f>
        <v>150400</v>
      </c>
      <c r="K77" s="30">
        <f>SUM(K79,K81,K83,K85)</f>
        <v>104050</v>
      </c>
      <c r="L77" s="31">
        <f t="shared" ref="L77" si="227">K77/J77*100</f>
        <v>69.182180851063833</v>
      </c>
      <c r="M77" s="473">
        <f t="shared" ref="M77:M139" si="228">L78-L77</f>
        <v>-25.402260638297875</v>
      </c>
      <c r="N77" s="474"/>
      <c r="O77" s="30">
        <f>SUM(O79,O81,O83,O85)</f>
        <v>138100</v>
      </c>
      <c r="P77" s="31">
        <f t="shared" ref="P77" si="229">O77/J77*100</f>
        <v>91.821808510638306</v>
      </c>
      <c r="Q77" s="473">
        <f t="shared" ref="Q77:Q139" si="230">P78-P77</f>
        <v>-24.770711436170217</v>
      </c>
      <c r="R77" s="474"/>
      <c r="S77" s="30">
        <f>SUM(S79,S81,S83,S85)</f>
        <v>146350</v>
      </c>
      <c r="T77" s="31">
        <f t="shared" ref="T77" si="231">S77/J77*100</f>
        <v>97.307180851063833</v>
      </c>
      <c r="U77" s="473">
        <f t="shared" ref="U77:U139" si="232">T78-T77</f>
        <v>-30.256083776595744</v>
      </c>
      <c r="V77" s="497"/>
      <c r="W77" s="32">
        <f>SUM(W79,W81,W83,W85)</f>
        <v>150400</v>
      </c>
      <c r="X77" s="31">
        <f t="shared" ref="X77" si="233">W77/J77*100</f>
        <v>100</v>
      </c>
      <c r="Y77" s="473">
        <f t="shared" ref="Y77:Y139" si="234">X78-X77</f>
        <v>-32.948902925531911</v>
      </c>
      <c r="Z77" s="474"/>
      <c r="AA77" s="74"/>
      <c r="AB77" s="74"/>
    </row>
    <row r="78" spans="1:28" s="75" customFormat="1" ht="40.5" customHeight="1" x14ac:dyDescent="0.2">
      <c r="A78" s="33"/>
      <c r="B78" s="62" t="s">
        <v>32</v>
      </c>
      <c r="C78" s="35"/>
      <c r="D78" s="36"/>
      <c r="E78" s="37"/>
      <c r="F78" s="437"/>
      <c r="G78" s="438"/>
      <c r="H78" s="438"/>
      <c r="I78" s="443"/>
      <c r="J78" s="40"/>
      <c r="K78" s="30">
        <f>SUM(K80,K82,K84,K86)</f>
        <v>65845</v>
      </c>
      <c r="L78" s="31">
        <f t="shared" ref="L78" si="235">K78/J77*100</f>
        <v>43.779920212765958</v>
      </c>
      <c r="M78" s="473"/>
      <c r="N78" s="474"/>
      <c r="O78" s="30">
        <f>SUM(O80,O82,O84,O86)</f>
        <v>100844.85</v>
      </c>
      <c r="P78" s="31">
        <f t="shared" ref="P78" si="236">O78/J77*100</f>
        <v>67.051097074468089</v>
      </c>
      <c r="Q78" s="473"/>
      <c r="R78" s="474"/>
      <c r="S78" s="30">
        <f>SUM(S80,S82,S84,S86)</f>
        <v>100844.85</v>
      </c>
      <c r="T78" s="31">
        <f t="shared" ref="T78" si="237">S78/J77*100</f>
        <v>67.051097074468089</v>
      </c>
      <c r="U78" s="473"/>
      <c r="V78" s="497"/>
      <c r="W78" s="32">
        <f>SUM(W80,W82,W84,W86)</f>
        <v>100844.85</v>
      </c>
      <c r="X78" s="31">
        <f t="shared" ref="X78" si="238">W78/J77*100</f>
        <v>67.051097074468089</v>
      </c>
      <c r="Y78" s="473"/>
      <c r="Z78" s="474"/>
      <c r="AA78" s="74"/>
      <c r="AB78" s="74"/>
    </row>
    <row r="79" spans="1:28" s="75" customFormat="1" ht="40.5" customHeight="1" x14ac:dyDescent="0.2">
      <c r="A79" s="41" t="s">
        <v>36</v>
      </c>
      <c r="B79" s="61" t="s">
        <v>29</v>
      </c>
      <c r="C79" s="63">
        <v>16200</v>
      </c>
      <c r="D79" s="64"/>
      <c r="E79" s="65">
        <f t="shared" ref="E79" si="239">+C79+D79</f>
        <v>16200</v>
      </c>
      <c r="F79" s="444"/>
      <c r="G79" s="438"/>
      <c r="H79" s="438"/>
      <c r="I79" s="443"/>
      <c r="J79" s="66">
        <f>+E79+I79+F79+G79+H79</f>
        <v>16200</v>
      </c>
      <c r="K79" s="67">
        <f>F79+4050</f>
        <v>4050</v>
      </c>
      <c r="L79" s="68">
        <f>K79/J79*100</f>
        <v>25</v>
      </c>
      <c r="M79" s="470">
        <f t="shared" ref="M79" si="240">L80-L79</f>
        <v>-20.679012345679013</v>
      </c>
      <c r="N79" s="602" t="s">
        <v>383</v>
      </c>
      <c r="O79" s="67">
        <f>G79+F79+K79+4050</f>
        <v>8100</v>
      </c>
      <c r="P79" s="247">
        <f t="shared" ref="P79" si="241">O79/J79*100</f>
        <v>50</v>
      </c>
      <c r="Q79" s="470">
        <f t="shared" ref="Q79" si="242">P80-P79</f>
        <v>-45.679012345679013</v>
      </c>
      <c r="R79" s="471"/>
      <c r="S79" s="67">
        <f>H79+F79+G79++O79+4050</f>
        <v>12150</v>
      </c>
      <c r="T79" s="247">
        <f t="shared" ref="T79" si="243">S79/J79*100</f>
        <v>75</v>
      </c>
      <c r="U79" s="470">
        <f t="shared" ref="U79" si="244">T80-T79</f>
        <v>-70.679012345679013</v>
      </c>
      <c r="V79" s="594" t="s">
        <v>382</v>
      </c>
      <c r="W79" s="70">
        <f>H79+F79+G79+I79+S79+4050</f>
        <v>16200</v>
      </c>
      <c r="X79" s="247">
        <f>W79/J79*100</f>
        <v>100</v>
      </c>
      <c r="Y79" s="470">
        <f t="shared" ref="Y79" si="245">X80-X79</f>
        <v>-95.679012345679013</v>
      </c>
      <c r="Z79" s="471"/>
      <c r="AA79" s="74"/>
      <c r="AB79" s="74"/>
    </row>
    <row r="80" spans="1:28" s="75" customFormat="1" ht="34.5" customHeight="1" x14ac:dyDescent="0.2">
      <c r="A80" s="52"/>
      <c r="B80" s="62" t="s">
        <v>32</v>
      </c>
      <c r="C80" s="35"/>
      <c r="D80" s="36"/>
      <c r="E80" s="37"/>
      <c r="F80" s="437"/>
      <c r="G80" s="438"/>
      <c r="H80" s="438"/>
      <c r="I80" s="439"/>
      <c r="J80" s="40"/>
      <c r="K80" s="16">
        <v>700</v>
      </c>
      <c r="L80" s="17">
        <f>K80/J79*100</f>
        <v>4.3209876543209873</v>
      </c>
      <c r="M80" s="470"/>
      <c r="N80" s="603"/>
      <c r="O80" s="16">
        <v>700</v>
      </c>
      <c r="P80" s="408">
        <f>O80/J79*100</f>
        <v>4.3209876543209873</v>
      </c>
      <c r="Q80" s="470"/>
      <c r="R80" s="471"/>
      <c r="S80" s="16">
        <v>700</v>
      </c>
      <c r="T80" s="408">
        <f>S80/J79*100</f>
        <v>4.3209876543209873</v>
      </c>
      <c r="U80" s="470"/>
      <c r="V80" s="595"/>
      <c r="W80" s="19">
        <v>700</v>
      </c>
      <c r="X80" s="73">
        <f>W80/J79*100</f>
        <v>4.3209876543209873</v>
      </c>
      <c r="Y80" s="470"/>
      <c r="Z80" s="471"/>
      <c r="AA80" s="74"/>
      <c r="AB80" s="74"/>
    </row>
    <row r="81" spans="1:28" s="75" customFormat="1" ht="55.5" customHeight="1" x14ac:dyDescent="0.2">
      <c r="A81" s="41" t="s">
        <v>37</v>
      </c>
      <c r="B81" s="61" t="s">
        <v>29</v>
      </c>
      <c r="C81" s="63">
        <v>134200</v>
      </c>
      <c r="D81" s="64"/>
      <c r="E81" s="65">
        <f t="shared" ref="E81" si="246">+C81+D81</f>
        <v>134200</v>
      </c>
      <c r="F81" s="444"/>
      <c r="G81" s="438"/>
      <c r="H81" s="438"/>
      <c r="I81" s="443"/>
      <c r="J81" s="66">
        <f>+E81+I81+F81+G81+H81</f>
        <v>134200</v>
      </c>
      <c r="K81" s="67">
        <f>F81+100000</f>
        <v>100000</v>
      </c>
      <c r="L81" s="68">
        <f>K81/J81*100</f>
        <v>74.515648286140092</v>
      </c>
      <c r="M81" s="470">
        <f t="shared" ref="M81" si="247">L82-L81</f>
        <v>-25.972429210134131</v>
      </c>
      <c r="N81" s="600" t="s">
        <v>391</v>
      </c>
      <c r="O81" s="67">
        <f>G81+F81+K81+30000</f>
        <v>130000</v>
      </c>
      <c r="P81" s="247">
        <f t="shared" ref="P81" si="248">O81/J81*100</f>
        <v>96.870342771982124</v>
      </c>
      <c r="Q81" s="470">
        <f t="shared" ref="Q81" si="249">P82-P81</f>
        <v>-22.246758569299558</v>
      </c>
      <c r="R81" s="471"/>
      <c r="S81" s="67">
        <f>H81+F81+G81++O81+4200</f>
        <v>134200</v>
      </c>
      <c r="T81" s="247">
        <f t="shared" ref="T81" si="250">S81/J81*100</f>
        <v>100</v>
      </c>
      <c r="U81" s="470">
        <f t="shared" ref="U81" si="251">T82-T81</f>
        <v>-25.376415797317435</v>
      </c>
      <c r="V81" s="496"/>
      <c r="W81" s="70">
        <f>H81+F81+G81+I81+S81+0</f>
        <v>134200</v>
      </c>
      <c r="X81" s="247">
        <f>W81/J81*100</f>
        <v>100</v>
      </c>
      <c r="Y81" s="470">
        <f t="shared" ref="Y81" si="252">X82-X81</f>
        <v>-25.376415797317435</v>
      </c>
      <c r="Z81" s="471"/>
      <c r="AA81" s="74"/>
      <c r="AB81" s="74"/>
    </row>
    <row r="82" spans="1:28" s="75" customFormat="1" ht="37.5" customHeight="1" x14ac:dyDescent="0.55000000000000004">
      <c r="A82" s="52"/>
      <c r="B82" s="62" t="s">
        <v>32</v>
      </c>
      <c r="C82" s="35"/>
      <c r="D82" s="36"/>
      <c r="E82" s="37"/>
      <c r="F82" s="437"/>
      <c r="G82" s="438"/>
      <c r="H82" s="438"/>
      <c r="I82" s="439"/>
      <c r="J82" s="40"/>
      <c r="K82" s="325">
        <v>65145</v>
      </c>
      <c r="L82" s="326">
        <f>K82/J81*100</f>
        <v>48.543219076005961</v>
      </c>
      <c r="M82" s="470"/>
      <c r="N82" s="601"/>
      <c r="O82" s="325">
        <v>100144.85</v>
      </c>
      <c r="P82" s="414">
        <f>O82/J81*100</f>
        <v>74.623584202682565</v>
      </c>
      <c r="Q82" s="470"/>
      <c r="R82" s="471"/>
      <c r="S82" s="325">
        <v>100144.85</v>
      </c>
      <c r="T82" s="414">
        <f>S82/J81*100</f>
        <v>74.623584202682565</v>
      </c>
      <c r="U82" s="470"/>
      <c r="V82" s="496"/>
      <c r="W82" s="19">
        <v>100144.85</v>
      </c>
      <c r="X82" s="408">
        <f>W82/J81*100</f>
        <v>74.623584202682565</v>
      </c>
      <c r="Y82" s="470"/>
      <c r="Z82" s="471"/>
      <c r="AA82" s="74"/>
      <c r="AB82" s="74"/>
    </row>
    <row r="83" spans="1:28" s="75" customFormat="1" ht="30.75" customHeight="1" x14ac:dyDescent="0.2">
      <c r="A83" s="41" t="s">
        <v>38</v>
      </c>
      <c r="B83" s="61" t="s">
        <v>29</v>
      </c>
      <c r="C83" s="63"/>
      <c r="D83" s="64"/>
      <c r="E83" s="65">
        <f t="shared" ref="E83" si="253">+C83+D83</f>
        <v>0</v>
      </c>
      <c r="F83" s="444"/>
      <c r="G83" s="438"/>
      <c r="H83" s="438"/>
      <c r="I83" s="443"/>
      <c r="J83" s="66">
        <f>+E83+I83+F83+G83+H83</f>
        <v>0</v>
      </c>
      <c r="K83" s="67">
        <f>F83+0</f>
        <v>0</v>
      </c>
      <c r="L83" s="68" t="e">
        <f>K83/J83*100</f>
        <v>#DIV/0!</v>
      </c>
      <c r="M83" s="470" t="e">
        <f t="shared" si="228"/>
        <v>#DIV/0!</v>
      </c>
      <c r="N83" s="471"/>
      <c r="O83" s="67">
        <f>G83+F83+0</f>
        <v>0</v>
      </c>
      <c r="P83" s="68" t="e">
        <f t="shared" ref="P83" si="254">O83/J83*100</f>
        <v>#DIV/0!</v>
      </c>
      <c r="Q83" s="470" t="e">
        <f t="shared" si="230"/>
        <v>#DIV/0!</v>
      </c>
      <c r="R83" s="471"/>
      <c r="S83" s="67">
        <f>H83+F83+G83+0</f>
        <v>0</v>
      </c>
      <c r="T83" s="68" t="e">
        <f t="shared" ref="T83" si="255">S83/J83*100</f>
        <v>#DIV/0!</v>
      </c>
      <c r="U83" s="470" t="e">
        <f t="shared" si="232"/>
        <v>#DIV/0!</v>
      </c>
      <c r="V83" s="496"/>
      <c r="W83" s="70">
        <f>H83+F83+G83+I83+0</f>
        <v>0</v>
      </c>
      <c r="X83" s="68" t="e">
        <f>W83/J83*100</f>
        <v>#DIV/0!</v>
      </c>
      <c r="Y83" s="470" t="e">
        <f t="shared" si="234"/>
        <v>#DIV/0!</v>
      </c>
      <c r="Z83" s="471"/>
      <c r="AA83" s="74"/>
      <c r="AB83" s="74"/>
    </row>
    <row r="84" spans="1:28" s="75" customFormat="1" ht="30.75" customHeight="1" x14ac:dyDescent="0.2">
      <c r="A84" s="52"/>
      <c r="B84" s="62" t="s">
        <v>32</v>
      </c>
      <c r="C84" s="35"/>
      <c r="D84" s="36"/>
      <c r="E84" s="37"/>
      <c r="F84" s="437"/>
      <c r="G84" s="438"/>
      <c r="H84" s="438"/>
      <c r="I84" s="439"/>
      <c r="J84" s="40"/>
      <c r="K84" s="16"/>
      <c r="L84" s="17" t="e">
        <f>K84/J83*100</f>
        <v>#DIV/0!</v>
      </c>
      <c r="M84" s="470"/>
      <c r="N84" s="471"/>
      <c r="O84" s="16"/>
      <c r="P84" s="17" t="e">
        <f>O84/J83*100</f>
        <v>#DIV/0!</v>
      </c>
      <c r="Q84" s="470"/>
      <c r="R84" s="471"/>
      <c r="S84" s="16"/>
      <c r="T84" s="17" t="e">
        <f>S84/J83*100</f>
        <v>#DIV/0!</v>
      </c>
      <c r="U84" s="470"/>
      <c r="V84" s="496"/>
      <c r="W84" s="19"/>
      <c r="X84" s="17" t="e">
        <f>W84/J83*100</f>
        <v>#DIV/0!</v>
      </c>
      <c r="Y84" s="470"/>
      <c r="Z84" s="471"/>
      <c r="AA84" s="74"/>
      <c r="AB84" s="74"/>
    </row>
    <row r="85" spans="1:28" s="75" customFormat="1" ht="30.75" customHeight="1" x14ac:dyDescent="0.2">
      <c r="A85" s="41" t="s">
        <v>39</v>
      </c>
      <c r="B85" s="61" t="s">
        <v>29</v>
      </c>
      <c r="C85" s="63"/>
      <c r="D85" s="64"/>
      <c r="E85" s="65">
        <f t="shared" ref="E85" si="256">+C85+D85</f>
        <v>0</v>
      </c>
      <c r="F85" s="444"/>
      <c r="G85" s="438"/>
      <c r="H85" s="438"/>
      <c r="I85" s="443"/>
      <c r="J85" s="66">
        <f>+E85+I85+F85+G85+H85</f>
        <v>0</v>
      </c>
      <c r="K85" s="67">
        <f>F85+0</f>
        <v>0</v>
      </c>
      <c r="L85" s="68" t="e">
        <f>K85/J85*100</f>
        <v>#DIV/0!</v>
      </c>
      <c r="M85" s="470" t="e">
        <f t="shared" si="228"/>
        <v>#DIV/0!</v>
      </c>
      <c r="N85" s="471"/>
      <c r="O85" s="67">
        <f>G85+F85+0</f>
        <v>0</v>
      </c>
      <c r="P85" s="68" t="e">
        <f t="shared" ref="P85" si="257">O85/J85*100</f>
        <v>#DIV/0!</v>
      </c>
      <c r="Q85" s="470" t="e">
        <f t="shared" si="230"/>
        <v>#DIV/0!</v>
      </c>
      <c r="R85" s="471"/>
      <c r="S85" s="67">
        <f>H85+F85+G85+0</f>
        <v>0</v>
      </c>
      <c r="T85" s="68" t="e">
        <f t="shared" ref="T85" si="258">S85/J85*100</f>
        <v>#DIV/0!</v>
      </c>
      <c r="U85" s="470" t="e">
        <f t="shared" si="232"/>
        <v>#DIV/0!</v>
      </c>
      <c r="V85" s="496"/>
      <c r="W85" s="70">
        <f>H85+F85+G85+I85+0</f>
        <v>0</v>
      </c>
      <c r="X85" s="68" t="e">
        <f>W85/J85*100</f>
        <v>#DIV/0!</v>
      </c>
      <c r="Y85" s="470" t="e">
        <f t="shared" si="234"/>
        <v>#DIV/0!</v>
      </c>
      <c r="Z85" s="471"/>
      <c r="AA85" s="74"/>
      <c r="AB85" s="74"/>
    </row>
    <row r="86" spans="1:28" s="75" customFormat="1" ht="30.75" customHeight="1" x14ac:dyDescent="0.2">
      <c r="A86" s="52"/>
      <c r="B86" s="62" t="s">
        <v>32</v>
      </c>
      <c r="C86" s="35"/>
      <c r="D86" s="36"/>
      <c r="E86" s="37"/>
      <c r="F86" s="437"/>
      <c r="G86" s="438"/>
      <c r="H86" s="438"/>
      <c r="I86" s="439"/>
      <c r="J86" s="40"/>
      <c r="K86" s="16"/>
      <c r="L86" s="17" t="e">
        <f>K86/J85*100</f>
        <v>#DIV/0!</v>
      </c>
      <c r="M86" s="470"/>
      <c r="N86" s="471"/>
      <c r="O86" s="16"/>
      <c r="P86" s="17" t="e">
        <f>O86/J85*100</f>
        <v>#DIV/0!</v>
      </c>
      <c r="Q86" s="470"/>
      <c r="R86" s="471"/>
      <c r="S86" s="16"/>
      <c r="T86" s="17" t="e">
        <f>S86/J85*100</f>
        <v>#DIV/0!</v>
      </c>
      <c r="U86" s="470"/>
      <c r="V86" s="496"/>
      <c r="W86" s="19"/>
      <c r="X86" s="17" t="e">
        <f>W86/J85*100</f>
        <v>#DIV/0!</v>
      </c>
      <c r="Y86" s="470"/>
      <c r="Z86" s="471"/>
      <c r="AA86" s="74"/>
      <c r="AB86" s="74"/>
    </row>
    <row r="87" spans="1:28" s="75" customFormat="1" ht="30.75" customHeight="1" x14ac:dyDescent="0.2">
      <c r="A87" s="22" t="s">
        <v>40</v>
      </c>
      <c r="B87" s="61" t="s">
        <v>29</v>
      </c>
      <c r="C87" s="24">
        <f>SUM(C89,C91)</f>
        <v>0</v>
      </c>
      <c r="D87" s="25">
        <f>SUM(D89,D91)</f>
        <v>0</v>
      </c>
      <c r="E87" s="26">
        <f>+C87+D87</f>
        <v>0</v>
      </c>
      <c r="F87" s="437">
        <f>SUM(F89,F91)</f>
        <v>0</v>
      </c>
      <c r="G87" s="438">
        <f t="shared" ref="G87:I87" si="259">SUM(G89,G91)</f>
        <v>0</v>
      </c>
      <c r="H87" s="438">
        <f t="shared" si="259"/>
        <v>0</v>
      </c>
      <c r="I87" s="439">
        <f t="shared" si="259"/>
        <v>0</v>
      </c>
      <c r="J87" s="29">
        <f>+E87+I87+F87+G87+H87</f>
        <v>0</v>
      </c>
      <c r="K87" s="30">
        <f>SUM(K89,K91)</f>
        <v>0</v>
      </c>
      <c r="L87" s="31" t="e">
        <f t="shared" ref="L87" si="260">K87/J87*100</f>
        <v>#DIV/0!</v>
      </c>
      <c r="M87" s="473" t="e">
        <f t="shared" si="228"/>
        <v>#DIV/0!</v>
      </c>
      <c r="N87" s="474"/>
      <c r="O87" s="30">
        <f>SUM(O89,O91)</f>
        <v>0</v>
      </c>
      <c r="P87" s="31" t="e">
        <f t="shared" ref="P87" si="261">O87/J87*100</f>
        <v>#DIV/0!</v>
      </c>
      <c r="Q87" s="473" t="e">
        <f t="shared" si="230"/>
        <v>#DIV/0!</v>
      </c>
      <c r="R87" s="474"/>
      <c r="S87" s="30">
        <f>SUM(S89,S91)</f>
        <v>0</v>
      </c>
      <c r="T87" s="31" t="e">
        <f t="shared" ref="T87" si="262">S87/J87*100</f>
        <v>#DIV/0!</v>
      </c>
      <c r="U87" s="473" t="e">
        <f t="shared" si="232"/>
        <v>#DIV/0!</v>
      </c>
      <c r="V87" s="497"/>
      <c r="W87" s="32">
        <f>SUM(W89,W91)</f>
        <v>0</v>
      </c>
      <c r="X87" s="31" t="e">
        <f t="shared" ref="X87" si="263">W87/J87*100</f>
        <v>#DIV/0!</v>
      </c>
      <c r="Y87" s="473" t="e">
        <f t="shared" si="234"/>
        <v>#DIV/0!</v>
      </c>
      <c r="Z87" s="474"/>
      <c r="AA87" s="74"/>
      <c r="AB87" s="74"/>
    </row>
    <row r="88" spans="1:28" s="75" customFormat="1" ht="30.75" customHeight="1" x14ac:dyDescent="0.2">
      <c r="A88" s="33"/>
      <c r="B88" s="62" t="s">
        <v>32</v>
      </c>
      <c r="C88" s="35"/>
      <c r="D88" s="36"/>
      <c r="E88" s="37"/>
      <c r="F88" s="437"/>
      <c r="G88" s="438"/>
      <c r="H88" s="438"/>
      <c r="I88" s="443"/>
      <c r="J88" s="40"/>
      <c r="K88" s="30">
        <f>SUM(K90,K92)</f>
        <v>0</v>
      </c>
      <c r="L88" s="31" t="e">
        <f t="shared" ref="L88" si="264">K88/J87*100</f>
        <v>#DIV/0!</v>
      </c>
      <c r="M88" s="473"/>
      <c r="N88" s="474"/>
      <c r="O88" s="30">
        <f>SUM(O90,O92)</f>
        <v>0</v>
      </c>
      <c r="P88" s="31" t="e">
        <f t="shared" ref="P88" si="265">O88/J87*100</f>
        <v>#DIV/0!</v>
      </c>
      <c r="Q88" s="473"/>
      <c r="R88" s="474"/>
      <c r="S88" s="30">
        <f>SUM(S90,S92)</f>
        <v>0</v>
      </c>
      <c r="T88" s="31" t="e">
        <f t="shared" ref="T88" si="266">S88/J87*100</f>
        <v>#DIV/0!</v>
      </c>
      <c r="U88" s="473"/>
      <c r="V88" s="497"/>
      <c r="W88" s="32">
        <f>SUM(W90,W92)</f>
        <v>0</v>
      </c>
      <c r="X88" s="31" t="e">
        <f t="shared" ref="X88" si="267">W88/J87*100</f>
        <v>#DIV/0!</v>
      </c>
      <c r="Y88" s="473"/>
      <c r="Z88" s="474"/>
      <c r="AA88" s="74"/>
      <c r="AB88" s="74"/>
    </row>
    <row r="89" spans="1:28" s="75" customFormat="1" ht="30.75" customHeight="1" x14ac:dyDescent="0.2">
      <c r="A89" s="41" t="s">
        <v>41</v>
      </c>
      <c r="B89" s="61" t="s">
        <v>29</v>
      </c>
      <c r="C89" s="63"/>
      <c r="D89" s="64"/>
      <c r="E89" s="65">
        <f t="shared" ref="E89" si="268">+C89+D89</f>
        <v>0</v>
      </c>
      <c r="F89" s="444"/>
      <c r="G89" s="438"/>
      <c r="H89" s="438"/>
      <c r="I89" s="443"/>
      <c r="J89" s="66">
        <f>+E89+I89+F89+G89+H89</f>
        <v>0</v>
      </c>
      <c r="K89" s="67">
        <f>F89+0</f>
        <v>0</v>
      </c>
      <c r="L89" s="68" t="e">
        <f>K89/J89*100</f>
        <v>#DIV/0!</v>
      </c>
      <c r="M89" s="470" t="e">
        <f t="shared" si="228"/>
        <v>#DIV/0!</v>
      </c>
      <c r="N89" s="471"/>
      <c r="O89" s="67">
        <f>G89+F89+0</f>
        <v>0</v>
      </c>
      <c r="P89" s="68" t="e">
        <f t="shared" ref="P89" si="269">O89/J89*100</f>
        <v>#DIV/0!</v>
      </c>
      <c r="Q89" s="470" t="e">
        <f t="shared" si="230"/>
        <v>#DIV/0!</v>
      </c>
      <c r="R89" s="471"/>
      <c r="S89" s="67">
        <f>H89+F89+G89+0</f>
        <v>0</v>
      </c>
      <c r="T89" s="68" t="e">
        <f t="shared" ref="T89" si="270">S89/J89*100</f>
        <v>#DIV/0!</v>
      </c>
      <c r="U89" s="470" t="e">
        <f t="shared" si="232"/>
        <v>#DIV/0!</v>
      </c>
      <c r="V89" s="496"/>
      <c r="W89" s="70">
        <f>H89+F89+G89+I89+0</f>
        <v>0</v>
      </c>
      <c r="X89" s="68" t="e">
        <f>W89/J89*100</f>
        <v>#DIV/0!</v>
      </c>
      <c r="Y89" s="470" t="e">
        <f t="shared" si="234"/>
        <v>#DIV/0!</v>
      </c>
      <c r="Z89" s="471"/>
      <c r="AA89" s="74"/>
      <c r="AB89" s="74"/>
    </row>
    <row r="90" spans="1:28" s="75" customFormat="1" ht="30.75" customHeight="1" x14ac:dyDescent="0.2">
      <c r="A90" s="52"/>
      <c r="B90" s="62" t="s">
        <v>32</v>
      </c>
      <c r="C90" s="35"/>
      <c r="D90" s="36"/>
      <c r="E90" s="37"/>
      <c r="F90" s="437"/>
      <c r="G90" s="438"/>
      <c r="H90" s="438"/>
      <c r="I90" s="439"/>
      <c r="J90" s="40"/>
      <c r="K90" s="16"/>
      <c r="L90" s="17" t="e">
        <f>K90/J89*100</f>
        <v>#DIV/0!</v>
      </c>
      <c r="M90" s="470"/>
      <c r="N90" s="471"/>
      <c r="O90" s="16"/>
      <c r="P90" s="17" t="e">
        <f>O90/J89*100</f>
        <v>#DIV/0!</v>
      </c>
      <c r="Q90" s="470"/>
      <c r="R90" s="471"/>
      <c r="S90" s="16"/>
      <c r="T90" s="17" t="e">
        <f>S90/J89*100</f>
        <v>#DIV/0!</v>
      </c>
      <c r="U90" s="470"/>
      <c r="V90" s="496"/>
      <c r="W90" s="19"/>
      <c r="X90" s="17" t="e">
        <f>W90/J89*100</f>
        <v>#DIV/0!</v>
      </c>
      <c r="Y90" s="470"/>
      <c r="Z90" s="471"/>
      <c r="AA90" s="74"/>
      <c r="AB90" s="74"/>
    </row>
    <row r="91" spans="1:28" s="75" customFormat="1" ht="30.75" customHeight="1" x14ac:dyDescent="0.2">
      <c r="A91" s="41" t="s">
        <v>42</v>
      </c>
      <c r="B91" s="61" t="s">
        <v>29</v>
      </c>
      <c r="C91" s="63"/>
      <c r="D91" s="64"/>
      <c r="E91" s="65">
        <f t="shared" ref="E91" si="271">+C91+D91</f>
        <v>0</v>
      </c>
      <c r="F91" s="444"/>
      <c r="G91" s="438"/>
      <c r="H91" s="438"/>
      <c r="I91" s="443"/>
      <c r="J91" s="66">
        <f>+E91+I91+F91+G91+H91</f>
        <v>0</v>
      </c>
      <c r="K91" s="67">
        <f>F91+0</f>
        <v>0</v>
      </c>
      <c r="L91" s="68" t="e">
        <f>K91/J91*100</f>
        <v>#DIV/0!</v>
      </c>
      <c r="M91" s="470" t="e">
        <f t="shared" si="228"/>
        <v>#DIV/0!</v>
      </c>
      <c r="N91" s="471"/>
      <c r="O91" s="67">
        <f>G91+F91+0</f>
        <v>0</v>
      </c>
      <c r="P91" s="68" t="e">
        <f t="shared" ref="P91" si="272">O91/J91*100</f>
        <v>#DIV/0!</v>
      </c>
      <c r="Q91" s="470" t="e">
        <f t="shared" si="230"/>
        <v>#DIV/0!</v>
      </c>
      <c r="R91" s="471"/>
      <c r="S91" s="67">
        <f>H91+F91+G91+0</f>
        <v>0</v>
      </c>
      <c r="T91" s="68" t="e">
        <f t="shared" ref="T91" si="273">S91/J91*100</f>
        <v>#DIV/0!</v>
      </c>
      <c r="U91" s="470" t="e">
        <f t="shared" si="232"/>
        <v>#DIV/0!</v>
      </c>
      <c r="V91" s="496"/>
      <c r="W91" s="70">
        <f>H91+F91+G91+I91+0</f>
        <v>0</v>
      </c>
      <c r="X91" s="68" t="e">
        <f>W91/J91*100</f>
        <v>#DIV/0!</v>
      </c>
      <c r="Y91" s="470" t="e">
        <f t="shared" si="234"/>
        <v>#DIV/0!</v>
      </c>
      <c r="Z91" s="471"/>
      <c r="AA91" s="74"/>
      <c r="AB91" s="74"/>
    </row>
    <row r="92" spans="1:28" s="75" customFormat="1" ht="30.75" customHeight="1" x14ac:dyDescent="0.2">
      <c r="A92" s="52"/>
      <c r="B92" s="62" t="s">
        <v>32</v>
      </c>
      <c r="C92" s="35"/>
      <c r="D92" s="36"/>
      <c r="E92" s="37"/>
      <c r="F92" s="437"/>
      <c r="G92" s="438"/>
      <c r="H92" s="438"/>
      <c r="I92" s="439"/>
      <c r="J92" s="40"/>
      <c r="K92" s="16"/>
      <c r="L92" s="17" t="e">
        <f>K92/J91*100</f>
        <v>#DIV/0!</v>
      </c>
      <c r="M92" s="470"/>
      <c r="N92" s="471"/>
      <c r="O92" s="16"/>
      <c r="P92" s="17" t="e">
        <f>O92/J91*100</f>
        <v>#DIV/0!</v>
      </c>
      <c r="Q92" s="470"/>
      <c r="R92" s="471"/>
      <c r="S92" s="16"/>
      <c r="T92" s="17" t="e">
        <f>S92/J91*100</f>
        <v>#DIV/0!</v>
      </c>
      <c r="U92" s="470"/>
      <c r="V92" s="496"/>
      <c r="W92" s="19"/>
      <c r="X92" s="17" t="e">
        <f>W92/J91*100</f>
        <v>#DIV/0!</v>
      </c>
      <c r="Y92" s="470"/>
      <c r="Z92" s="471"/>
      <c r="AA92" s="74"/>
      <c r="AB92" s="74"/>
    </row>
    <row r="93" spans="1:28" s="75" customFormat="1" ht="30.75" customHeight="1" x14ac:dyDescent="0.2">
      <c r="A93" s="22" t="s">
        <v>43</v>
      </c>
      <c r="B93" s="61" t="s">
        <v>29</v>
      </c>
      <c r="C93" s="63"/>
      <c r="D93" s="64"/>
      <c r="E93" s="65">
        <f t="shared" ref="E93" si="274">+C93+D93</f>
        <v>0</v>
      </c>
      <c r="F93" s="444"/>
      <c r="G93" s="438"/>
      <c r="H93" s="438"/>
      <c r="I93" s="443"/>
      <c r="J93" s="66">
        <f>+E93+I93+F93+G93+H93</f>
        <v>0</v>
      </c>
      <c r="K93" s="67">
        <f>F93+0</f>
        <v>0</v>
      </c>
      <c r="L93" s="68" t="e">
        <f>K93/J93*100</f>
        <v>#DIV/0!</v>
      </c>
      <c r="M93" s="470" t="e">
        <f t="shared" si="228"/>
        <v>#DIV/0!</v>
      </c>
      <c r="N93" s="471"/>
      <c r="O93" s="67">
        <f>G93+F93+0</f>
        <v>0</v>
      </c>
      <c r="P93" s="68" t="e">
        <f t="shared" ref="P93" si="275">O93/J93*100</f>
        <v>#DIV/0!</v>
      </c>
      <c r="Q93" s="470" t="e">
        <f t="shared" si="230"/>
        <v>#DIV/0!</v>
      </c>
      <c r="R93" s="471"/>
      <c r="S93" s="67">
        <f>H93+F93+G93+0</f>
        <v>0</v>
      </c>
      <c r="T93" s="68" t="e">
        <f t="shared" ref="T93" si="276">S93/J93*100</f>
        <v>#DIV/0!</v>
      </c>
      <c r="U93" s="470" t="e">
        <f t="shared" si="232"/>
        <v>#DIV/0!</v>
      </c>
      <c r="V93" s="496"/>
      <c r="W93" s="70">
        <f>H93+F93+G93+I93+0</f>
        <v>0</v>
      </c>
      <c r="X93" s="68" t="e">
        <f>W93/J93*100</f>
        <v>#DIV/0!</v>
      </c>
      <c r="Y93" s="470" t="e">
        <f t="shared" si="234"/>
        <v>#DIV/0!</v>
      </c>
      <c r="Z93" s="471"/>
      <c r="AA93" s="74"/>
      <c r="AB93" s="74"/>
    </row>
    <row r="94" spans="1:28" s="75" customFormat="1" ht="30.75" customHeight="1" x14ac:dyDescent="0.2">
      <c r="A94" s="33"/>
      <c r="B94" s="62" t="s">
        <v>32</v>
      </c>
      <c r="C94" s="35"/>
      <c r="D94" s="36"/>
      <c r="E94" s="37"/>
      <c r="F94" s="437"/>
      <c r="G94" s="438"/>
      <c r="H94" s="438"/>
      <c r="I94" s="443"/>
      <c r="J94" s="40"/>
      <c r="K94" s="16"/>
      <c r="L94" s="17" t="e">
        <f>K94/J93*100</f>
        <v>#DIV/0!</v>
      </c>
      <c r="M94" s="470"/>
      <c r="N94" s="471"/>
      <c r="O94" s="16"/>
      <c r="P94" s="17" t="e">
        <f>O94/J93*100</f>
        <v>#DIV/0!</v>
      </c>
      <c r="Q94" s="470"/>
      <c r="R94" s="471"/>
      <c r="S94" s="16"/>
      <c r="T94" s="17" t="e">
        <f>S94/J93*100</f>
        <v>#DIV/0!</v>
      </c>
      <c r="U94" s="470"/>
      <c r="V94" s="496"/>
      <c r="W94" s="19"/>
      <c r="X94" s="17" t="e">
        <f>W94/J93*100</f>
        <v>#DIV/0!</v>
      </c>
      <c r="Y94" s="470"/>
      <c r="Z94" s="471"/>
      <c r="AA94" s="74"/>
      <c r="AB94" s="74"/>
    </row>
    <row r="95" spans="1:28" s="75" customFormat="1" ht="30.75" customHeight="1" x14ac:dyDescent="0.2">
      <c r="A95" s="22" t="s">
        <v>44</v>
      </c>
      <c r="B95" s="61" t="s">
        <v>29</v>
      </c>
      <c r="C95" s="63"/>
      <c r="D95" s="64"/>
      <c r="E95" s="65">
        <f t="shared" ref="E95" si="277">+C95+D95</f>
        <v>0</v>
      </c>
      <c r="F95" s="444"/>
      <c r="G95" s="438"/>
      <c r="H95" s="438"/>
      <c r="I95" s="443"/>
      <c r="J95" s="66">
        <f>+E95+I95+F95+G95+H95</f>
        <v>0</v>
      </c>
      <c r="K95" s="67">
        <f>F95+0</f>
        <v>0</v>
      </c>
      <c r="L95" s="68" t="e">
        <f>K95/J95*100</f>
        <v>#DIV/0!</v>
      </c>
      <c r="M95" s="470" t="e">
        <f t="shared" si="228"/>
        <v>#DIV/0!</v>
      </c>
      <c r="N95" s="471"/>
      <c r="O95" s="67">
        <f>G95+F95+0</f>
        <v>0</v>
      </c>
      <c r="P95" s="68" t="e">
        <f t="shared" ref="P95" si="278">O95/J95*100</f>
        <v>#DIV/0!</v>
      </c>
      <c r="Q95" s="470" t="e">
        <f t="shared" si="230"/>
        <v>#DIV/0!</v>
      </c>
      <c r="R95" s="471"/>
      <c r="S95" s="67">
        <f>H95+F95+G95+0</f>
        <v>0</v>
      </c>
      <c r="T95" s="68" t="e">
        <f t="shared" ref="T95" si="279">S95/J95*100</f>
        <v>#DIV/0!</v>
      </c>
      <c r="U95" s="470" t="e">
        <f t="shared" si="232"/>
        <v>#DIV/0!</v>
      </c>
      <c r="V95" s="496"/>
      <c r="W95" s="70">
        <f>H95+F95+G95+I95+0</f>
        <v>0</v>
      </c>
      <c r="X95" s="68" t="e">
        <f>W95/J95*100</f>
        <v>#DIV/0!</v>
      </c>
      <c r="Y95" s="470" t="e">
        <f t="shared" si="234"/>
        <v>#DIV/0!</v>
      </c>
      <c r="Z95" s="471"/>
      <c r="AA95" s="74"/>
      <c r="AB95" s="74"/>
    </row>
    <row r="96" spans="1:28" s="75" customFormat="1" ht="30.75" customHeight="1" x14ac:dyDescent="0.2">
      <c r="A96" s="33"/>
      <c r="B96" s="62" t="s">
        <v>32</v>
      </c>
      <c r="C96" s="35"/>
      <c r="D96" s="36"/>
      <c r="E96" s="37"/>
      <c r="F96" s="437"/>
      <c r="G96" s="438"/>
      <c r="H96" s="438"/>
      <c r="I96" s="443"/>
      <c r="J96" s="40"/>
      <c r="K96" s="16"/>
      <c r="L96" s="17" t="e">
        <f>K96/J95*100</f>
        <v>#DIV/0!</v>
      </c>
      <c r="M96" s="470"/>
      <c r="N96" s="471"/>
      <c r="O96" s="16"/>
      <c r="P96" s="17" t="e">
        <f>O96/J95*100</f>
        <v>#DIV/0!</v>
      </c>
      <c r="Q96" s="470"/>
      <c r="R96" s="471"/>
      <c r="S96" s="16"/>
      <c r="T96" s="17" t="e">
        <f>S96/J95*100</f>
        <v>#DIV/0!</v>
      </c>
      <c r="U96" s="470"/>
      <c r="V96" s="496"/>
      <c r="W96" s="19"/>
      <c r="X96" s="17" t="e">
        <f>W96/J95*100</f>
        <v>#DIV/0!</v>
      </c>
      <c r="Y96" s="470"/>
      <c r="Z96" s="471"/>
      <c r="AA96" s="74"/>
      <c r="AB96" s="74"/>
    </row>
    <row r="97" spans="1:28" s="251" customFormat="1" ht="38.25" customHeight="1" x14ac:dyDescent="0.2">
      <c r="A97" s="598" t="s">
        <v>353</v>
      </c>
      <c r="B97" s="54" t="s">
        <v>29</v>
      </c>
      <c r="C97" s="55">
        <f t="shared" ref="C97:K98" si="280">SUM(C99,C105,C115,C121,C123)</f>
        <v>280700</v>
      </c>
      <c r="D97" s="56">
        <f t="shared" si="280"/>
        <v>0</v>
      </c>
      <c r="E97" s="57">
        <f t="shared" si="280"/>
        <v>280700</v>
      </c>
      <c r="F97" s="434">
        <f t="shared" si="280"/>
        <v>0</v>
      </c>
      <c r="G97" s="435">
        <f t="shared" si="280"/>
        <v>0</v>
      </c>
      <c r="H97" s="435">
        <f t="shared" si="280"/>
        <v>0</v>
      </c>
      <c r="I97" s="436">
        <f t="shared" si="280"/>
        <v>0</v>
      </c>
      <c r="J97" s="60">
        <f t="shared" si="280"/>
        <v>280700</v>
      </c>
      <c r="K97" s="55">
        <f t="shared" si="280"/>
        <v>0</v>
      </c>
      <c r="L97" s="56">
        <f>K97/J97*100</f>
        <v>0</v>
      </c>
      <c r="M97" s="482">
        <f t="shared" si="228"/>
        <v>0</v>
      </c>
      <c r="N97" s="476"/>
      <c r="O97" s="55">
        <f>SUM(O99,O105,O115,O121,O123)</f>
        <v>14520</v>
      </c>
      <c r="P97" s="56">
        <f t="shared" ref="P97" si="281">O97/J97*100</f>
        <v>5.1727823298895617</v>
      </c>
      <c r="Q97" s="482">
        <f t="shared" si="230"/>
        <v>-5.1727823298895617</v>
      </c>
      <c r="R97" s="476"/>
      <c r="S97" s="55">
        <f>SUM(S99,S105,S115,S121,S123)</f>
        <v>280700</v>
      </c>
      <c r="T97" s="56">
        <f t="shared" ref="T97" si="282">S97/J97*100</f>
        <v>100</v>
      </c>
      <c r="U97" s="482">
        <f t="shared" si="232"/>
        <v>-71.780548628428932</v>
      </c>
      <c r="V97" s="597"/>
      <c r="W97" s="58">
        <f>SUM(W99,W105,W115,W121,W123)</f>
        <v>280700</v>
      </c>
      <c r="X97" s="56">
        <f t="shared" ref="X97" si="283">W97/J97*100</f>
        <v>100</v>
      </c>
      <c r="Y97" s="482">
        <f t="shared" si="234"/>
        <v>-54.713216957605987</v>
      </c>
      <c r="Z97" s="476"/>
      <c r="AA97" s="250"/>
      <c r="AB97" s="250"/>
    </row>
    <row r="98" spans="1:28" s="251" customFormat="1" ht="58.5" customHeight="1" x14ac:dyDescent="0.55000000000000004">
      <c r="A98" s="599"/>
      <c r="B98" s="54" t="s">
        <v>30</v>
      </c>
      <c r="C98" s="16"/>
      <c r="D98" s="17"/>
      <c r="E98" s="18"/>
      <c r="F98" s="434"/>
      <c r="G98" s="435"/>
      <c r="H98" s="435"/>
      <c r="I98" s="436"/>
      <c r="J98" s="21"/>
      <c r="K98" s="55">
        <f t="shared" si="280"/>
        <v>0</v>
      </c>
      <c r="L98" s="56">
        <f t="shared" ref="L98" si="284">K98/J97*100</f>
        <v>0</v>
      </c>
      <c r="M98" s="483"/>
      <c r="N98" s="477"/>
      <c r="O98" s="55">
        <f>SUM(O100,O106,O116,O122,O124)</f>
        <v>0</v>
      </c>
      <c r="P98" s="56">
        <f t="shared" ref="P98" si="285">O98/J97*100</f>
        <v>0</v>
      </c>
      <c r="Q98" s="483"/>
      <c r="R98" s="477"/>
      <c r="S98" s="362">
        <f>SUM(S100,S106,S116,S122,S124)</f>
        <v>79212</v>
      </c>
      <c r="T98" s="363">
        <f t="shared" ref="T98" si="286">S98/J97*100</f>
        <v>28.219451371571076</v>
      </c>
      <c r="U98" s="483"/>
      <c r="V98" s="501"/>
      <c r="W98" s="58">
        <f>SUM(W100,W106,W116,W122,W124)</f>
        <v>127120</v>
      </c>
      <c r="X98" s="56">
        <f t="shared" ref="X98" si="287">W98/J97*100</f>
        <v>45.286783042394013</v>
      </c>
      <c r="Y98" s="483"/>
      <c r="Z98" s="477"/>
      <c r="AA98" s="250"/>
      <c r="AB98" s="250"/>
    </row>
    <row r="99" spans="1:28" s="72" customFormat="1" ht="37.15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437">
        <f>SUM(F101,F103)</f>
        <v>0</v>
      </c>
      <c r="G99" s="438">
        <f>SUM(G101,G103)</f>
        <v>0</v>
      </c>
      <c r="H99" s="438">
        <f t="shared" ref="H99:I99" si="288">SUM(H101,H103)</f>
        <v>0</v>
      </c>
      <c r="I99" s="439">
        <f t="shared" si="288"/>
        <v>0</v>
      </c>
      <c r="J99" s="29">
        <f>+E99+I99+F99+G99+H99</f>
        <v>0</v>
      </c>
      <c r="K99" s="30">
        <f>SUM(K101,K103)</f>
        <v>0</v>
      </c>
      <c r="L99" s="31" t="e">
        <f t="shared" ref="L99" si="289">K99/J99*100</f>
        <v>#DIV/0!</v>
      </c>
      <c r="M99" s="478" t="e">
        <f t="shared" si="228"/>
        <v>#DIV/0!</v>
      </c>
      <c r="N99" s="474"/>
      <c r="O99" s="30">
        <f>SUM(O101,O103)</f>
        <v>0</v>
      </c>
      <c r="P99" s="31" t="e">
        <f t="shared" ref="P99" si="290">O99/J99*100</f>
        <v>#DIV/0!</v>
      </c>
      <c r="Q99" s="478" t="e">
        <f t="shared" si="230"/>
        <v>#DIV/0!</v>
      </c>
      <c r="R99" s="474"/>
      <c r="S99" s="30">
        <f>SUM(S101,S103)</f>
        <v>0</v>
      </c>
      <c r="T99" s="31" t="e">
        <f t="shared" ref="T99" si="291">S99/J99*100</f>
        <v>#DIV/0!</v>
      </c>
      <c r="U99" s="478" t="e">
        <f t="shared" si="232"/>
        <v>#DIV/0!</v>
      </c>
      <c r="V99" s="497"/>
      <c r="W99" s="32">
        <f>SUM(W101,W103)</f>
        <v>0</v>
      </c>
      <c r="X99" s="31" t="e">
        <f t="shared" ref="X99" si="292">W99/J99*100</f>
        <v>#DIV/0!</v>
      </c>
      <c r="Y99" s="478" t="e">
        <f t="shared" si="234"/>
        <v>#DIV/0!</v>
      </c>
      <c r="Z99" s="474"/>
      <c r="AA99" s="71"/>
      <c r="AB99" s="71"/>
    </row>
    <row r="100" spans="1:28" s="72" customFormat="1" ht="37.15" customHeight="1" x14ac:dyDescent="0.2">
      <c r="A100" s="33"/>
      <c r="B100" s="62" t="s">
        <v>32</v>
      </c>
      <c r="C100" s="35"/>
      <c r="D100" s="36"/>
      <c r="E100" s="37"/>
      <c r="F100" s="437"/>
      <c r="G100" s="438"/>
      <c r="H100" s="438"/>
      <c r="I100" s="443"/>
      <c r="J100" s="40"/>
      <c r="K100" s="30">
        <f>SUM(K102,K104)</f>
        <v>0</v>
      </c>
      <c r="L100" s="31" t="e">
        <f>K100/J99*100</f>
        <v>#DIV/0!</v>
      </c>
      <c r="M100" s="479"/>
      <c r="N100" s="474"/>
      <c r="O100" s="30">
        <f>SUM(O102,O104)</f>
        <v>0</v>
      </c>
      <c r="P100" s="31" t="e">
        <f t="shared" ref="P100" si="293">O100/J99*100</f>
        <v>#DIV/0!</v>
      </c>
      <c r="Q100" s="479"/>
      <c r="R100" s="474"/>
      <c r="S100" s="30">
        <f>SUM(S102,S104)</f>
        <v>0</v>
      </c>
      <c r="T100" s="31" t="e">
        <f t="shared" ref="T100" si="294">S100/J99*100</f>
        <v>#DIV/0!</v>
      </c>
      <c r="U100" s="479"/>
      <c r="V100" s="497"/>
      <c r="W100" s="32">
        <f>SUM(W102,W104)</f>
        <v>0</v>
      </c>
      <c r="X100" s="31" t="e">
        <f t="shared" ref="X100" si="295">W100/J99*100</f>
        <v>#DIV/0!</v>
      </c>
      <c r="Y100" s="479"/>
      <c r="Z100" s="474"/>
      <c r="AA100" s="71"/>
      <c r="AB100" s="71"/>
    </row>
    <row r="101" spans="1:28" s="72" customFormat="1" ht="37.15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296">+C101+D101</f>
        <v>0</v>
      </c>
      <c r="F101" s="444"/>
      <c r="G101" s="438"/>
      <c r="H101" s="438"/>
      <c r="I101" s="443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470" t="e">
        <f t="shared" si="228"/>
        <v>#DIV/0!</v>
      </c>
      <c r="N101" s="471"/>
      <c r="O101" s="67">
        <f>G101+F101+0</f>
        <v>0</v>
      </c>
      <c r="P101" s="69" t="e">
        <f t="shared" ref="P101" si="297">O101/J101*100</f>
        <v>#DIV/0!</v>
      </c>
      <c r="Q101" s="470" t="e">
        <f t="shared" si="230"/>
        <v>#DIV/0!</v>
      </c>
      <c r="R101" s="471"/>
      <c r="S101" s="67">
        <f>H101+F101+G101+0</f>
        <v>0</v>
      </c>
      <c r="T101" s="69" t="e">
        <f t="shared" ref="T101" si="298">S101/J101*100</f>
        <v>#DIV/0!</v>
      </c>
      <c r="U101" s="470" t="e">
        <f t="shared" si="232"/>
        <v>#DIV/0!</v>
      </c>
      <c r="V101" s="496"/>
      <c r="W101" s="70">
        <f>H101+F101+G101+I101+0</f>
        <v>0</v>
      </c>
      <c r="X101" s="69" t="e">
        <f>W101/J101*100</f>
        <v>#DIV/0!</v>
      </c>
      <c r="Y101" s="470" t="e">
        <f t="shared" si="234"/>
        <v>#DIV/0!</v>
      </c>
      <c r="Z101" s="471"/>
      <c r="AA101" s="71"/>
      <c r="AB101" s="71"/>
    </row>
    <row r="102" spans="1:28" s="72" customFormat="1" ht="37.15" customHeight="1" x14ac:dyDescent="0.2">
      <c r="A102" s="52"/>
      <c r="B102" s="62" t="s">
        <v>32</v>
      </c>
      <c r="C102" s="35"/>
      <c r="D102" s="36"/>
      <c r="E102" s="37"/>
      <c r="F102" s="437"/>
      <c r="G102" s="438"/>
      <c r="H102" s="438"/>
      <c r="I102" s="439"/>
      <c r="J102" s="40"/>
      <c r="K102" s="16"/>
      <c r="L102" s="17" t="e">
        <f>K102/J101*100</f>
        <v>#DIV/0!</v>
      </c>
      <c r="M102" s="470"/>
      <c r="N102" s="471"/>
      <c r="O102" s="16"/>
      <c r="P102" s="73" t="e">
        <f>O102/J101*100</f>
        <v>#DIV/0!</v>
      </c>
      <c r="Q102" s="470"/>
      <c r="R102" s="471"/>
      <c r="S102" s="16"/>
      <c r="T102" s="73" t="e">
        <f>S102/J101*100</f>
        <v>#DIV/0!</v>
      </c>
      <c r="U102" s="470"/>
      <c r="V102" s="496"/>
      <c r="W102" s="19"/>
      <c r="X102" s="73" t="e">
        <f>W102/J101*100</f>
        <v>#DIV/0!</v>
      </c>
      <c r="Y102" s="470"/>
      <c r="Z102" s="471"/>
      <c r="AA102" s="71"/>
      <c r="AB102" s="71"/>
    </row>
    <row r="103" spans="1:28" s="72" customFormat="1" ht="37.15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299">+C103+D103</f>
        <v>0</v>
      </c>
      <c r="F103" s="444"/>
      <c r="G103" s="438"/>
      <c r="H103" s="438"/>
      <c r="I103" s="443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470" t="e">
        <f t="shared" si="228"/>
        <v>#DIV/0!</v>
      </c>
      <c r="N103" s="471"/>
      <c r="O103" s="67">
        <f>G103+F103+0</f>
        <v>0</v>
      </c>
      <c r="P103" s="69" t="e">
        <f t="shared" ref="P103" si="300">O103/J103*100</f>
        <v>#DIV/0!</v>
      </c>
      <c r="Q103" s="470" t="e">
        <f t="shared" si="230"/>
        <v>#DIV/0!</v>
      </c>
      <c r="R103" s="471"/>
      <c r="S103" s="67">
        <f>H103+F103+G103+0</f>
        <v>0</v>
      </c>
      <c r="T103" s="69" t="e">
        <f t="shared" ref="T103" si="301">S103/J103*100</f>
        <v>#DIV/0!</v>
      </c>
      <c r="U103" s="470" t="e">
        <f t="shared" si="232"/>
        <v>#DIV/0!</v>
      </c>
      <c r="V103" s="496"/>
      <c r="W103" s="70">
        <f>H103+F103+G103+I103+0</f>
        <v>0</v>
      </c>
      <c r="X103" s="69" t="e">
        <f>W103/J103*100</f>
        <v>#DIV/0!</v>
      </c>
      <c r="Y103" s="470" t="e">
        <f t="shared" si="234"/>
        <v>#DIV/0!</v>
      </c>
      <c r="Z103" s="471"/>
      <c r="AA103" s="71"/>
      <c r="AB103" s="71"/>
    </row>
    <row r="104" spans="1:28" s="72" customFormat="1" ht="37.15" customHeight="1" x14ac:dyDescent="0.2">
      <c r="A104" s="52"/>
      <c r="B104" s="62" t="s">
        <v>32</v>
      </c>
      <c r="C104" s="35"/>
      <c r="D104" s="36"/>
      <c r="E104" s="37"/>
      <c r="F104" s="437"/>
      <c r="G104" s="438"/>
      <c r="H104" s="438"/>
      <c r="I104" s="439"/>
      <c r="J104" s="40"/>
      <c r="K104" s="16"/>
      <c r="L104" s="17" t="e">
        <f>K104/J103*100</f>
        <v>#DIV/0!</v>
      </c>
      <c r="M104" s="470"/>
      <c r="N104" s="471"/>
      <c r="O104" s="16"/>
      <c r="P104" s="73" t="e">
        <f>O104/J103*100</f>
        <v>#DIV/0!</v>
      </c>
      <c r="Q104" s="470"/>
      <c r="R104" s="471"/>
      <c r="S104" s="16"/>
      <c r="T104" s="73" t="e">
        <f>S104/J103*100</f>
        <v>#DIV/0!</v>
      </c>
      <c r="U104" s="470"/>
      <c r="V104" s="496"/>
      <c r="W104" s="19"/>
      <c r="X104" s="73" t="e">
        <f>W104/J103*100</f>
        <v>#DIV/0!</v>
      </c>
      <c r="Y104" s="470"/>
      <c r="Z104" s="471"/>
      <c r="AA104" s="71"/>
      <c r="AB104" s="71"/>
    </row>
    <row r="105" spans="1:28" s="75" customFormat="1" ht="42" customHeight="1" x14ac:dyDescent="0.2">
      <c r="A105" s="22" t="s">
        <v>35</v>
      </c>
      <c r="B105" s="61" t="s">
        <v>29</v>
      </c>
      <c r="C105" s="24">
        <f>SUM(C107,C109,C111,C113)</f>
        <v>280700</v>
      </c>
      <c r="D105" s="25">
        <f>SUM(D107,D109,D111,D113)</f>
        <v>0</v>
      </c>
      <c r="E105" s="26">
        <f>+C105+D105</f>
        <v>280700</v>
      </c>
      <c r="F105" s="437">
        <f>SUM(F107,F109,F111,F113)</f>
        <v>0</v>
      </c>
      <c r="G105" s="438">
        <f t="shared" ref="G105:I105" si="302">SUM(G107,G109,G111,G113)</f>
        <v>0</v>
      </c>
      <c r="H105" s="438">
        <f t="shared" si="302"/>
        <v>0</v>
      </c>
      <c r="I105" s="439">
        <f t="shared" si="302"/>
        <v>0</v>
      </c>
      <c r="J105" s="29">
        <f t="shared" ref="J105" si="303">+E105+I105+F105+G105+H105</f>
        <v>280700</v>
      </c>
      <c r="K105" s="30">
        <f>SUM(K107,K109,K111,K113)</f>
        <v>0</v>
      </c>
      <c r="L105" s="31">
        <f t="shared" ref="L105" si="304">K105/J105*100</f>
        <v>0</v>
      </c>
      <c r="M105" s="473">
        <f t="shared" si="228"/>
        <v>0</v>
      </c>
      <c r="N105" s="474"/>
      <c r="O105" s="30">
        <f>SUM(O107,O109,O111,O113)</f>
        <v>14520</v>
      </c>
      <c r="P105" s="31">
        <f t="shared" ref="P105" si="305">O105/J105*100</f>
        <v>5.1727823298895617</v>
      </c>
      <c r="Q105" s="473">
        <f t="shared" si="230"/>
        <v>-5.1727823298895617</v>
      </c>
      <c r="R105" s="474"/>
      <c r="S105" s="30">
        <f>SUM(S107,S109,S111,S113)</f>
        <v>280700</v>
      </c>
      <c r="T105" s="31">
        <f t="shared" ref="T105" si="306">S105/J105*100</f>
        <v>100</v>
      </c>
      <c r="U105" s="473">
        <f t="shared" si="232"/>
        <v>-71.780548628428932</v>
      </c>
      <c r="V105" s="497"/>
      <c r="W105" s="32">
        <f>SUM(W107,W109,W111,W113)</f>
        <v>280700</v>
      </c>
      <c r="X105" s="31">
        <f t="shared" ref="X105" si="307">W105/J105*100</f>
        <v>100</v>
      </c>
      <c r="Y105" s="473">
        <f t="shared" si="234"/>
        <v>-54.713216957605987</v>
      </c>
      <c r="Z105" s="474"/>
      <c r="AA105" s="74"/>
      <c r="AB105" s="74"/>
    </row>
    <row r="106" spans="1:28" s="75" customFormat="1" ht="37.15" customHeight="1" x14ac:dyDescent="0.55000000000000004">
      <c r="A106" s="33"/>
      <c r="B106" s="62" t="s">
        <v>32</v>
      </c>
      <c r="C106" s="35"/>
      <c r="D106" s="36"/>
      <c r="E106" s="37"/>
      <c r="F106" s="437"/>
      <c r="G106" s="438"/>
      <c r="H106" s="438"/>
      <c r="I106" s="443"/>
      <c r="J106" s="40"/>
      <c r="K106" s="30">
        <f>SUM(K108,K110,K112,K114)</f>
        <v>0</v>
      </c>
      <c r="L106" s="31">
        <f t="shared" ref="L106" si="308">K106/J105*100</f>
        <v>0</v>
      </c>
      <c r="M106" s="473"/>
      <c r="N106" s="474"/>
      <c r="O106" s="30">
        <f>SUM(O108,O110,O112,O114)</f>
        <v>0</v>
      </c>
      <c r="P106" s="31">
        <f t="shared" ref="P106" si="309">O106/J105*100</f>
        <v>0</v>
      </c>
      <c r="Q106" s="473"/>
      <c r="R106" s="474"/>
      <c r="S106" s="335">
        <f>SUM(S108,S110,S112,S114)</f>
        <v>79212</v>
      </c>
      <c r="T106" s="336">
        <f t="shared" ref="T106" si="310">S106/J105*100</f>
        <v>28.219451371571076</v>
      </c>
      <c r="U106" s="473"/>
      <c r="V106" s="497"/>
      <c r="W106" s="32">
        <f>SUM(W108,W110,W112,W114)</f>
        <v>127120</v>
      </c>
      <c r="X106" s="31">
        <f t="shared" ref="X106" si="311">W106/J105*100</f>
        <v>45.286783042394013</v>
      </c>
      <c r="Y106" s="473"/>
      <c r="Z106" s="474"/>
      <c r="AA106" s="74"/>
      <c r="AB106" s="74"/>
    </row>
    <row r="107" spans="1:28" s="75" customFormat="1" ht="51.75" customHeight="1" x14ac:dyDescent="0.2">
      <c r="A107" s="41" t="s">
        <v>36</v>
      </c>
      <c r="B107" s="61" t="s">
        <v>29</v>
      </c>
      <c r="C107" s="63">
        <v>54500</v>
      </c>
      <c r="D107" s="64"/>
      <c r="E107" s="65">
        <f t="shared" ref="E107" si="312">+C107+D107</f>
        <v>54500</v>
      </c>
      <c r="F107" s="444"/>
      <c r="G107" s="438"/>
      <c r="H107" s="438"/>
      <c r="I107" s="443"/>
      <c r="J107" s="66">
        <f>+E107+I107+F107+G107+H107</f>
        <v>54500</v>
      </c>
      <c r="K107" s="67">
        <f>F107+0</f>
        <v>0</v>
      </c>
      <c r="L107" s="68">
        <f>K107/J107*100</f>
        <v>0</v>
      </c>
      <c r="M107" s="470">
        <f t="shared" ref="M107" si="313">L108-L107</f>
        <v>0</v>
      </c>
      <c r="N107" s="471"/>
      <c r="O107" s="67">
        <f>G107+F107+K107+14520</f>
        <v>14520</v>
      </c>
      <c r="P107" s="247">
        <f t="shared" ref="P107" si="314">O107/J107*100</f>
        <v>26.642201834862384</v>
      </c>
      <c r="Q107" s="470">
        <f t="shared" ref="Q107" si="315">P108-P107</f>
        <v>-26.642201834862384</v>
      </c>
      <c r="R107" s="596" t="s">
        <v>373</v>
      </c>
      <c r="S107" s="67">
        <f>H107+F107+G107++O107+39980</f>
        <v>54500</v>
      </c>
      <c r="T107" s="247">
        <f t="shared" ref="T107" si="316">S107/J107*100</f>
        <v>100</v>
      </c>
      <c r="U107" s="470">
        <f t="shared" ref="U107" si="317">T108-T107</f>
        <v>-100</v>
      </c>
      <c r="V107" s="594" t="s">
        <v>384</v>
      </c>
      <c r="W107" s="70">
        <f>H107+F107+G107+I107+S107+0</f>
        <v>54500</v>
      </c>
      <c r="X107" s="247">
        <f>W107/J107*100</f>
        <v>100</v>
      </c>
      <c r="Y107" s="470">
        <f t="shared" ref="Y107" si="318">X108-X107</f>
        <v>-64.036697247706428</v>
      </c>
      <c r="Z107" s="471"/>
      <c r="AA107" s="74"/>
      <c r="AB107" s="74"/>
    </row>
    <row r="108" spans="1:28" s="75" customFormat="1" ht="50.25" customHeight="1" x14ac:dyDescent="0.2">
      <c r="A108" s="52"/>
      <c r="B108" s="62" t="s">
        <v>32</v>
      </c>
      <c r="C108" s="35"/>
      <c r="D108" s="36"/>
      <c r="E108" s="37"/>
      <c r="F108" s="437"/>
      <c r="G108" s="438"/>
      <c r="H108" s="438"/>
      <c r="I108" s="439"/>
      <c r="J108" s="40"/>
      <c r="K108" s="16">
        <v>0</v>
      </c>
      <c r="L108" s="17">
        <f>K108/J107*100</f>
        <v>0</v>
      </c>
      <c r="M108" s="470"/>
      <c r="N108" s="471"/>
      <c r="O108" s="16">
        <v>0</v>
      </c>
      <c r="P108" s="73">
        <f>O108/J107*100</f>
        <v>0</v>
      </c>
      <c r="Q108" s="470"/>
      <c r="R108" s="494"/>
      <c r="S108" s="16">
        <v>0</v>
      </c>
      <c r="T108" s="73">
        <f>S108/J107*100</f>
        <v>0</v>
      </c>
      <c r="U108" s="470"/>
      <c r="V108" s="595"/>
      <c r="W108" s="19">
        <v>19600</v>
      </c>
      <c r="X108" s="408">
        <f>W108/J107*100</f>
        <v>35.963302752293579</v>
      </c>
      <c r="Y108" s="470"/>
      <c r="Z108" s="471"/>
      <c r="AA108" s="74"/>
      <c r="AB108" s="74"/>
    </row>
    <row r="109" spans="1:28" s="75" customFormat="1" ht="37.15" customHeight="1" x14ac:dyDescent="0.2">
      <c r="A109" s="41" t="s">
        <v>37</v>
      </c>
      <c r="B109" s="61" t="s">
        <v>29</v>
      </c>
      <c r="C109" s="63">
        <v>48000</v>
      </c>
      <c r="D109" s="64"/>
      <c r="E109" s="65">
        <f t="shared" ref="E109" si="319">+C109+D109</f>
        <v>48000</v>
      </c>
      <c r="F109" s="444"/>
      <c r="G109" s="438"/>
      <c r="H109" s="438"/>
      <c r="I109" s="443"/>
      <c r="J109" s="66">
        <f>+E109+I109+F109+G109+H109</f>
        <v>48000</v>
      </c>
      <c r="K109" s="67">
        <f>F109+0</f>
        <v>0</v>
      </c>
      <c r="L109" s="68">
        <f>K109/J109*100</f>
        <v>0</v>
      </c>
      <c r="M109" s="470">
        <f t="shared" ref="M109" si="320">L110-L109</f>
        <v>0</v>
      </c>
      <c r="N109" s="471"/>
      <c r="O109" s="67">
        <f>G109+F109+K109+0</f>
        <v>0</v>
      </c>
      <c r="P109" s="247">
        <f t="shared" ref="P109" si="321">O109/J109*100</f>
        <v>0</v>
      </c>
      <c r="Q109" s="470">
        <f t="shared" ref="Q109" si="322">P110-P109</f>
        <v>0</v>
      </c>
      <c r="R109" s="471"/>
      <c r="S109" s="67">
        <f>H109+F109+G109++O109+48000</f>
        <v>48000</v>
      </c>
      <c r="T109" s="247">
        <f t="shared" ref="T109" si="323">S109/J109*100</f>
        <v>100</v>
      </c>
      <c r="U109" s="470">
        <f t="shared" ref="U109" si="324">T110-T109</f>
        <v>-100</v>
      </c>
      <c r="V109" s="496"/>
      <c r="W109" s="70">
        <f>H109+F109+G109+I109+S109+0</f>
        <v>48000</v>
      </c>
      <c r="X109" s="247">
        <f>W109/J109*100</f>
        <v>100</v>
      </c>
      <c r="Y109" s="470">
        <f t="shared" ref="Y109" si="325">X110-X109</f>
        <v>-41.024999999999999</v>
      </c>
      <c r="Z109" s="471"/>
      <c r="AA109" s="74"/>
      <c r="AB109" s="74"/>
    </row>
    <row r="110" spans="1:28" s="75" customFormat="1" ht="37.15" customHeight="1" x14ac:dyDescent="0.2">
      <c r="A110" s="52"/>
      <c r="B110" s="62" t="s">
        <v>32</v>
      </c>
      <c r="C110" s="35"/>
      <c r="D110" s="36"/>
      <c r="E110" s="37"/>
      <c r="F110" s="437"/>
      <c r="G110" s="438"/>
      <c r="H110" s="438"/>
      <c r="I110" s="439"/>
      <c r="J110" s="40"/>
      <c r="K110" s="16">
        <v>0</v>
      </c>
      <c r="L110" s="17">
        <f>K110/J109*100</f>
        <v>0</v>
      </c>
      <c r="M110" s="470"/>
      <c r="N110" s="471"/>
      <c r="O110" s="16">
        <v>0</v>
      </c>
      <c r="P110" s="73">
        <f>O110/J109*100</f>
        <v>0</v>
      </c>
      <c r="Q110" s="470"/>
      <c r="R110" s="471"/>
      <c r="S110" s="16">
        <v>0</v>
      </c>
      <c r="T110" s="73">
        <f>S110/J109*100</f>
        <v>0</v>
      </c>
      <c r="U110" s="470"/>
      <c r="V110" s="496"/>
      <c r="W110" s="19">
        <v>28308</v>
      </c>
      <c r="X110" s="73">
        <f>W110/J109*100</f>
        <v>58.975000000000001</v>
      </c>
      <c r="Y110" s="470"/>
      <c r="Z110" s="471"/>
      <c r="AA110" s="74"/>
      <c r="AB110" s="74"/>
    </row>
    <row r="111" spans="1:28" s="75" customFormat="1" ht="37.15" customHeight="1" x14ac:dyDescent="0.2">
      <c r="A111" s="41" t="s">
        <v>38</v>
      </c>
      <c r="B111" s="61" t="s">
        <v>29</v>
      </c>
      <c r="C111" s="63">
        <v>178200</v>
      </c>
      <c r="D111" s="64"/>
      <c r="E111" s="65">
        <f t="shared" ref="E111" si="326">+C111+D111</f>
        <v>178200</v>
      </c>
      <c r="F111" s="444"/>
      <c r="G111" s="438"/>
      <c r="H111" s="438"/>
      <c r="I111" s="443"/>
      <c r="J111" s="66">
        <f>+E111+I111+F111+G111+H111</f>
        <v>178200</v>
      </c>
      <c r="K111" s="67">
        <f>F111+0</f>
        <v>0</v>
      </c>
      <c r="L111" s="68">
        <f>K111/J111*100</f>
        <v>0</v>
      </c>
      <c r="M111" s="470">
        <f t="shared" ref="M111" si="327">L112-L111</f>
        <v>0</v>
      </c>
      <c r="N111" s="471"/>
      <c r="O111" s="67">
        <f>G111+F111+K111+0</f>
        <v>0</v>
      </c>
      <c r="P111" s="247">
        <f t="shared" ref="P111" si="328">O111/J111*100</f>
        <v>0</v>
      </c>
      <c r="Q111" s="470">
        <f t="shared" ref="Q111" si="329">P112-P111</f>
        <v>0</v>
      </c>
      <c r="R111" s="471"/>
      <c r="S111" s="67">
        <f>H111+F111+G111++O111+178200</f>
        <v>178200</v>
      </c>
      <c r="T111" s="247">
        <f t="shared" ref="T111" si="330">S111/J111*100</f>
        <v>100</v>
      </c>
      <c r="U111" s="470">
        <f t="shared" ref="U111" si="331">T112-T111</f>
        <v>-55.54882154882155</v>
      </c>
      <c r="V111" s="594" t="s">
        <v>384</v>
      </c>
      <c r="W111" s="70">
        <f>H111+F111+G111+I111+S111+0</f>
        <v>178200</v>
      </c>
      <c r="X111" s="247">
        <f>W111/J111*100</f>
        <v>100</v>
      </c>
      <c r="Y111" s="470">
        <f t="shared" ref="Y111" si="332">X112-X111</f>
        <v>-55.54882154882155</v>
      </c>
      <c r="Z111" s="471"/>
      <c r="AA111" s="74"/>
      <c r="AB111" s="74"/>
    </row>
    <row r="112" spans="1:28" s="75" customFormat="1" ht="44.25" customHeight="1" x14ac:dyDescent="0.55000000000000004">
      <c r="A112" s="52"/>
      <c r="B112" s="62" t="s">
        <v>32</v>
      </c>
      <c r="C112" s="35"/>
      <c r="D112" s="36"/>
      <c r="E112" s="37"/>
      <c r="F112" s="437"/>
      <c r="G112" s="438"/>
      <c r="H112" s="438"/>
      <c r="I112" s="439"/>
      <c r="J112" s="40"/>
      <c r="K112" s="16">
        <v>0</v>
      </c>
      <c r="L112" s="17">
        <f>K112/J111*100</f>
        <v>0</v>
      </c>
      <c r="M112" s="470"/>
      <c r="N112" s="471"/>
      <c r="O112" s="16">
        <v>0</v>
      </c>
      <c r="P112" s="73">
        <f>O112/J111*100</f>
        <v>0</v>
      </c>
      <c r="Q112" s="470"/>
      <c r="R112" s="471"/>
      <c r="S112" s="415">
        <v>79212</v>
      </c>
      <c r="T112" s="414">
        <f>S112/J111*100</f>
        <v>44.45117845117845</v>
      </c>
      <c r="U112" s="470"/>
      <c r="V112" s="595"/>
      <c r="W112" s="19">
        <v>79212</v>
      </c>
      <c r="X112" s="408">
        <f>W112/J111*100</f>
        <v>44.45117845117845</v>
      </c>
      <c r="Y112" s="470"/>
      <c r="Z112" s="471"/>
      <c r="AA112" s="74"/>
      <c r="AB112" s="74"/>
    </row>
    <row r="113" spans="1:28" s="75" customFormat="1" ht="37.15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33">+C113+D113</f>
        <v>0</v>
      </c>
      <c r="F113" s="444"/>
      <c r="G113" s="438"/>
      <c r="H113" s="438"/>
      <c r="I113" s="443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470" t="e">
        <f t="shared" si="228"/>
        <v>#DIV/0!</v>
      </c>
      <c r="N113" s="471"/>
      <c r="O113" s="67">
        <f>G113+F113+0</f>
        <v>0</v>
      </c>
      <c r="P113" s="68" t="e">
        <f t="shared" ref="P113" si="334">O113/J113*100</f>
        <v>#DIV/0!</v>
      </c>
      <c r="Q113" s="470" t="e">
        <f t="shared" si="230"/>
        <v>#DIV/0!</v>
      </c>
      <c r="R113" s="471"/>
      <c r="S113" s="67">
        <f>H113+F113+G113+0</f>
        <v>0</v>
      </c>
      <c r="T113" s="68" t="e">
        <f t="shared" ref="T113" si="335">S113/J113*100</f>
        <v>#DIV/0!</v>
      </c>
      <c r="U113" s="470" t="e">
        <f t="shared" si="232"/>
        <v>#DIV/0!</v>
      </c>
      <c r="V113" s="496"/>
      <c r="W113" s="70">
        <f>H113+F113+G113+I113+0</f>
        <v>0</v>
      </c>
      <c r="X113" s="68" t="e">
        <f>W113/J113*100</f>
        <v>#DIV/0!</v>
      </c>
      <c r="Y113" s="470" t="e">
        <f t="shared" si="234"/>
        <v>#DIV/0!</v>
      </c>
      <c r="Z113" s="471"/>
      <c r="AA113" s="74"/>
      <c r="AB113" s="74"/>
    </row>
    <row r="114" spans="1:28" s="75" customFormat="1" ht="37.15" customHeight="1" x14ac:dyDescent="0.2">
      <c r="A114" s="52"/>
      <c r="B114" s="62" t="s">
        <v>32</v>
      </c>
      <c r="C114" s="35"/>
      <c r="D114" s="36"/>
      <c r="E114" s="37"/>
      <c r="F114" s="437"/>
      <c r="G114" s="438"/>
      <c r="H114" s="438"/>
      <c r="I114" s="439"/>
      <c r="J114" s="40"/>
      <c r="K114" s="16"/>
      <c r="L114" s="17" t="e">
        <f>K114/J113*100</f>
        <v>#DIV/0!</v>
      </c>
      <c r="M114" s="470"/>
      <c r="N114" s="471"/>
      <c r="O114" s="16"/>
      <c r="P114" s="17" t="e">
        <f>O114/J113*100</f>
        <v>#DIV/0!</v>
      </c>
      <c r="Q114" s="470"/>
      <c r="R114" s="471"/>
      <c r="S114" s="16"/>
      <c r="T114" s="17" t="e">
        <f>S114/J113*100</f>
        <v>#DIV/0!</v>
      </c>
      <c r="U114" s="470"/>
      <c r="V114" s="496"/>
      <c r="W114" s="19"/>
      <c r="X114" s="17" t="e">
        <f>W114/J113*100</f>
        <v>#DIV/0!</v>
      </c>
      <c r="Y114" s="470"/>
      <c r="Z114" s="471"/>
      <c r="AA114" s="74"/>
      <c r="AB114" s="74"/>
    </row>
    <row r="115" spans="1:28" s="75" customFormat="1" ht="37.15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437">
        <f>SUM(F117,F119)</f>
        <v>0</v>
      </c>
      <c r="G115" s="438">
        <f t="shared" ref="G115:I115" si="336">SUM(G117,G119)</f>
        <v>0</v>
      </c>
      <c r="H115" s="438">
        <f t="shared" si="336"/>
        <v>0</v>
      </c>
      <c r="I115" s="439">
        <f t="shared" si="336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37">K115/J115*100</f>
        <v>#DIV/0!</v>
      </c>
      <c r="M115" s="473" t="e">
        <f t="shared" si="228"/>
        <v>#DIV/0!</v>
      </c>
      <c r="N115" s="474"/>
      <c r="O115" s="30">
        <f>SUM(O117,O119)</f>
        <v>0</v>
      </c>
      <c r="P115" s="31" t="e">
        <f t="shared" ref="P115" si="338">O115/J115*100</f>
        <v>#DIV/0!</v>
      </c>
      <c r="Q115" s="473" t="e">
        <f t="shared" si="230"/>
        <v>#DIV/0!</v>
      </c>
      <c r="R115" s="474"/>
      <c r="S115" s="30">
        <f>SUM(S117,S119)</f>
        <v>0</v>
      </c>
      <c r="T115" s="31" t="e">
        <f t="shared" ref="T115" si="339">S115/J115*100</f>
        <v>#DIV/0!</v>
      </c>
      <c r="U115" s="473" t="e">
        <f t="shared" si="232"/>
        <v>#DIV/0!</v>
      </c>
      <c r="V115" s="497"/>
      <c r="W115" s="32">
        <f>SUM(W117,W119)</f>
        <v>0</v>
      </c>
      <c r="X115" s="31" t="e">
        <f t="shared" ref="X115" si="340">W115/J115*100</f>
        <v>#DIV/0!</v>
      </c>
      <c r="Y115" s="473" t="e">
        <f t="shared" si="234"/>
        <v>#DIV/0!</v>
      </c>
      <c r="Z115" s="474"/>
      <c r="AA115" s="74"/>
      <c r="AB115" s="74"/>
    </row>
    <row r="116" spans="1:28" s="75" customFormat="1" ht="37.15" customHeight="1" x14ac:dyDescent="0.2">
      <c r="A116" s="33"/>
      <c r="B116" s="62" t="s">
        <v>32</v>
      </c>
      <c r="C116" s="35"/>
      <c r="D116" s="36"/>
      <c r="E116" s="37"/>
      <c r="F116" s="437"/>
      <c r="G116" s="438"/>
      <c r="H116" s="438"/>
      <c r="I116" s="443"/>
      <c r="J116" s="40"/>
      <c r="K116" s="30">
        <f>SUM(K118,K120)</f>
        <v>0</v>
      </c>
      <c r="L116" s="31" t="e">
        <f t="shared" ref="L116" si="341">K116/J115*100</f>
        <v>#DIV/0!</v>
      </c>
      <c r="M116" s="473"/>
      <c r="N116" s="474"/>
      <c r="O116" s="30">
        <f>SUM(O118,O120)</f>
        <v>0</v>
      </c>
      <c r="P116" s="31" t="e">
        <f t="shared" ref="P116" si="342">O116/J115*100</f>
        <v>#DIV/0!</v>
      </c>
      <c r="Q116" s="473"/>
      <c r="R116" s="474"/>
      <c r="S116" s="30">
        <f>SUM(S118,S120)</f>
        <v>0</v>
      </c>
      <c r="T116" s="31" t="e">
        <f t="shared" ref="T116" si="343">S116/J115*100</f>
        <v>#DIV/0!</v>
      </c>
      <c r="U116" s="473"/>
      <c r="V116" s="497"/>
      <c r="W116" s="32">
        <f>SUM(W118,W120)</f>
        <v>0</v>
      </c>
      <c r="X116" s="31" t="e">
        <f t="shared" ref="X116" si="344">W116/J115*100</f>
        <v>#DIV/0!</v>
      </c>
      <c r="Y116" s="473"/>
      <c r="Z116" s="474"/>
      <c r="AA116" s="74"/>
      <c r="AB116" s="74"/>
    </row>
    <row r="117" spans="1:28" s="75" customFormat="1" ht="37.15" customHeight="1" x14ac:dyDescent="0.2">
      <c r="A117" s="41" t="s">
        <v>41</v>
      </c>
      <c r="B117" s="61" t="s">
        <v>29</v>
      </c>
      <c r="C117" s="63"/>
      <c r="D117" s="64"/>
      <c r="E117" s="65">
        <f t="shared" ref="E117" si="345">+C117+D117</f>
        <v>0</v>
      </c>
      <c r="F117" s="444"/>
      <c r="G117" s="438"/>
      <c r="H117" s="438"/>
      <c r="I117" s="443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470" t="e">
        <f t="shared" si="228"/>
        <v>#DIV/0!</v>
      </c>
      <c r="N117" s="471"/>
      <c r="O117" s="67">
        <f>G117+F117+0</f>
        <v>0</v>
      </c>
      <c r="P117" s="68" t="e">
        <f t="shared" ref="P117" si="346">O117/J117*100</f>
        <v>#DIV/0!</v>
      </c>
      <c r="Q117" s="470" t="e">
        <f t="shared" si="230"/>
        <v>#DIV/0!</v>
      </c>
      <c r="R117" s="471"/>
      <c r="S117" s="67">
        <f>H117+F117+G117+0</f>
        <v>0</v>
      </c>
      <c r="T117" s="68" t="e">
        <f t="shared" ref="T117" si="347">S117/J117*100</f>
        <v>#DIV/0!</v>
      </c>
      <c r="U117" s="470" t="e">
        <f t="shared" si="232"/>
        <v>#DIV/0!</v>
      </c>
      <c r="V117" s="496"/>
      <c r="W117" s="70">
        <f>H117+F117+G117+I117+0</f>
        <v>0</v>
      </c>
      <c r="X117" s="68" t="e">
        <f>W117/J117*100</f>
        <v>#DIV/0!</v>
      </c>
      <c r="Y117" s="470" t="e">
        <f t="shared" si="234"/>
        <v>#DIV/0!</v>
      </c>
      <c r="Z117" s="471"/>
      <c r="AA117" s="74"/>
      <c r="AB117" s="74"/>
    </row>
    <row r="118" spans="1:28" s="75" customFormat="1" ht="37.15" customHeight="1" x14ac:dyDescent="0.2">
      <c r="A118" s="52"/>
      <c r="B118" s="62" t="s">
        <v>32</v>
      </c>
      <c r="C118" s="35"/>
      <c r="D118" s="36"/>
      <c r="E118" s="37"/>
      <c r="F118" s="437"/>
      <c r="G118" s="438"/>
      <c r="H118" s="438"/>
      <c r="I118" s="439"/>
      <c r="J118" s="40"/>
      <c r="K118" s="16"/>
      <c r="L118" s="17" t="e">
        <f>K118/J117*100</f>
        <v>#DIV/0!</v>
      </c>
      <c r="M118" s="470"/>
      <c r="N118" s="471"/>
      <c r="O118" s="16"/>
      <c r="P118" s="17" t="e">
        <f>O118/J117*100</f>
        <v>#DIV/0!</v>
      </c>
      <c r="Q118" s="470"/>
      <c r="R118" s="471"/>
      <c r="S118" s="16"/>
      <c r="T118" s="17" t="e">
        <f>S118/J117*100</f>
        <v>#DIV/0!</v>
      </c>
      <c r="U118" s="470"/>
      <c r="V118" s="496"/>
      <c r="W118" s="19"/>
      <c r="X118" s="17" t="e">
        <f>W118/J117*100</f>
        <v>#DIV/0!</v>
      </c>
      <c r="Y118" s="470"/>
      <c r="Z118" s="471"/>
      <c r="AA118" s="74"/>
      <c r="AB118" s="74"/>
    </row>
    <row r="119" spans="1:28" s="75" customFormat="1" ht="37.15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48">+C119+D119</f>
        <v>0</v>
      </c>
      <c r="F119" s="444"/>
      <c r="G119" s="438"/>
      <c r="H119" s="438"/>
      <c r="I119" s="443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470" t="e">
        <f t="shared" si="228"/>
        <v>#DIV/0!</v>
      </c>
      <c r="N119" s="471"/>
      <c r="O119" s="67">
        <f>G119+F119+0</f>
        <v>0</v>
      </c>
      <c r="P119" s="68" t="e">
        <f t="shared" ref="P119" si="349">O119/J119*100</f>
        <v>#DIV/0!</v>
      </c>
      <c r="Q119" s="470" t="e">
        <f t="shared" si="230"/>
        <v>#DIV/0!</v>
      </c>
      <c r="R119" s="471"/>
      <c r="S119" s="67">
        <f>H119+F119+G119+0</f>
        <v>0</v>
      </c>
      <c r="T119" s="68" t="e">
        <f t="shared" ref="T119" si="350">S119/J119*100</f>
        <v>#DIV/0!</v>
      </c>
      <c r="U119" s="470" t="e">
        <f t="shared" si="232"/>
        <v>#DIV/0!</v>
      </c>
      <c r="V119" s="496"/>
      <c r="W119" s="70">
        <f>H119+F119+G119+I119+0</f>
        <v>0</v>
      </c>
      <c r="X119" s="68" t="e">
        <f>W119/J119*100</f>
        <v>#DIV/0!</v>
      </c>
      <c r="Y119" s="470" t="e">
        <f t="shared" si="234"/>
        <v>#DIV/0!</v>
      </c>
      <c r="Z119" s="471"/>
      <c r="AA119" s="74"/>
      <c r="AB119" s="74"/>
    </row>
    <row r="120" spans="1:28" s="75" customFormat="1" ht="37.15" customHeight="1" x14ac:dyDescent="0.2">
      <c r="A120" s="52"/>
      <c r="B120" s="62" t="s">
        <v>32</v>
      </c>
      <c r="C120" s="35"/>
      <c r="D120" s="36"/>
      <c r="E120" s="37"/>
      <c r="F120" s="437"/>
      <c r="G120" s="438"/>
      <c r="H120" s="438"/>
      <c r="I120" s="439"/>
      <c r="J120" s="40"/>
      <c r="K120" s="16"/>
      <c r="L120" s="17" t="e">
        <f>K120/J119*100</f>
        <v>#DIV/0!</v>
      </c>
      <c r="M120" s="470"/>
      <c r="N120" s="471"/>
      <c r="O120" s="16"/>
      <c r="P120" s="17" t="e">
        <f>O120/J119*100</f>
        <v>#DIV/0!</v>
      </c>
      <c r="Q120" s="470"/>
      <c r="R120" s="471"/>
      <c r="S120" s="16"/>
      <c r="T120" s="17" t="e">
        <f>S120/J119*100</f>
        <v>#DIV/0!</v>
      </c>
      <c r="U120" s="470"/>
      <c r="V120" s="496"/>
      <c r="W120" s="19"/>
      <c r="X120" s="17" t="e">
        <f>W120/J119*100</f>
        <v>#DIV/0!</v>
      </c>
      <c r="Y120" s="470"/>
      <c r="Z120" s="471"/>
      <c r="AA120" s="74"/>
      <c r="AB120" s="74"/>
    </row>
    <row r="121" spans="1:28" s="75" customFormat="1" ht="37.15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51">+C121+D121</f>
        <v>0</v>
      </c>
      <c r="F121" s="444"/>
      <c r="G121" s="438"/>
      <c r="H121" s="438"/>
      <c r="I121" s="443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470" t="e">
        <f t="shared" si="228"/>
        <v>#DIV/0!</v>
      </c>
      <c r="N121" s="471"/>
      <c r="O121" s="67">
        <f>G121+F121+0</f>
        <v>0</v>
      </c>
      <c r="P121" s="68" t="e">
        <f t="shared" ref="P121" si="352">O121/J121*100</f>
        <v>#DIV/0!</v>
      </c>
      <c r="Q121" s="470" t="e">
        <f t="shared" si="230"/>
        <v>#DIV/0!</v>
      </c>
      <c r="R121" s="471"/>
      <c r="S121" s="67">
        <f>H121+F121+G121+0</f>
        <v>0</v>
      </c>
      <c r="T121" s="68" t="e">
        <f t="shared" ref="T121" si="353">S121/J121*100</f>
        <v>#DIV/0!</v>
      </c>
      <c r="U121" s="470" t="e">
        <f t="shared" si="232"/>
        <v>#DIV/0!</v>
      </c>
      <c r="V121" s="496"/>
      <c r="W121" s="70">
        <f>H121+F121+G121+I121+0</f>
        <v>0</v>
      </c>
      <c r="X121" s="68" t="e">
        <f>W121/J121*100</f>
        <v>#DIV/0!</v>
      </c>
      <c r="Y121" s="470" t="e">
        <f t="shared" si="234"/>
        <v>#DIV/0!</v>
      </c>
      <c r="Z121" s="471"/>
      <c r="AA121" s="74"/>
      <c r="AB121" s="74"/>
    </row>
    <row r="122" spans="1:28" s="75" customFormat="1" ht="37.15" customHeight="1" x14ac:dyDescent="0.2">
      <c r="A122" s="33"/>
      <c r="B122" s="62" t="s">
        <v>32</v>
      </c>
      <c r="C122" s="35"/>
      <c r="D122" s="36"/>
      <c r="E122" s="37"/>
      <c r="F122" s="437"/>
      <c r="G122" s="438"/>
      <c r="H122" s="438"/>
      <c r="I122" s="443"/>
      <c r="J122" s="40"/>
      <c r="K122" s="16"/>
      <c r="L122" s="17" t="e">
        <f>K122/J121*100</f>
        <v>#DIV/0!</v>
      </c>
      <c r="M122" s="470"/>
      <c r="N122" s="471"/>
      <c r="O122" s="16"/>
      <c r="P122" s="17" t="e">
        <f>O122/J121*100</f>
        <v>#DIV/0!</v>
      </c>
      <c r="Q122" s="470"/>
      <c r="R122" s="471"/>
      <c r="S122" s="16"/>
      <c r="T122" s="17" t="e">
        <f>S122/J121*100</f>
        <v>#DIV/0!</v>
      </c>
      <c r="U122" s="470"/>
      <c r="V122" s="496"/>
      <c r="W122" s="19"/>
      <c r="X122" s="17" t="e">
        <f>W122/J121*100</f>
        <v>#DIV/0!</v>
      </c>
      <c r="Y122" s="470"/>
      <c r="Z122" s="471"/>
      <c r="AA122" s="74"/>
      <c r="AB122" s="74"/>
    </row>
    <row r="123" spans="1:28" s="75" customFormat="1" ht="37.15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54">+C123+D123</f>
        <v>0</v>
      </c>
      <c r="F123" s="444"/>
      <c r="G123" s="438"/>
      <c r="H123" s="438"/>
      <c r="I123" s="443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470" t="e">
        <f t="shared" si="228"/>
        <v>#DIV/0!</v>
      </c>
      <c r="N123" s="471"/>
      <c r="O123" s="67">
        <f>G123+F123+0</f>
        <v>0</v>
      </c>
      <c r="P123" s="68" t="e">
        <f t="shared" ref="P123" si="355">O123/J123*100</f>
        <v>#DIV/0!</v>
      </c>
      <c r="Q123" s="470" t="e">
        <f t="shared" si="230"/>
        <v>#DIV/0!</v>
      </c>
      <c r="R123" s="471"/>
      <c r="S123" s="67">
        <f>H123+F123+G123+0</f>
        <v>0</v>
      </c>
      <c r="T123" s="68" t="e">
        <f t="shared" ref="T123" si="356">S123/J123*100</f>
        <v>#DIV/0!</v>
      </c>
      <c r="U123" s="470" t="e">
        <f t="shared" si="232"/>
        <v>#DIV/0!</v>
      </c>
      <c r="V123" s="496"/>
      <c r="W123" s="70">
        <f>H123+F123+G123+I123+0</f>
        <v>0</v>
      </c>
      <c r="X123" s="68" t="e">
        <f>W123/J123*100</f>
        <v>#DIV/0!</v>
      </c>
      <c r="Y123" s="470" t="e">
        <f t="shared" si="234"/>
        <v>#DIV/0!</v>
      </c>
      <c r="Z123" s="471"/>
      <c r="AA123" s="74"/>
      <c r="AB123" s="74"/>
    </row>
    <row r="124" spans="1:28" s="75" customFormat="1" ht="37.15" customHeight="1" x14ac:dyDescent="0.2">
      <c r="A124" s="33"/>
      <c r="B124" s="62" t="s">
        <v>32</v>
      </c>
      <c r="C124" s="35"/>
      <c r="D124" s="36"/>
      <c r="E124" s="37"/>
      <c r="F124" s="437"/>
      <c r="G124" s="438"/>
      <c r="H124" s="438"/>
      <c r="I124" s="443"/>
      <c r="J124" s="40"/>
      <c r="K124" s="16"/>
      <c r="L124" s="17" t="e">
        <f>K124/J123*100</f>
        <v>#DIV/0!</v>
      </c>
      <c r="M124" s="470"/>
      <c r="N124" s="471"/>
      <c r="O124" s="16"/>
      <c r="P124" s="17" t="e">
        <f>O124/J123*100</f>
        <v>#DIV/0!</v>
      </c>
      <c r="Q124" s="470"/>
      <c r="R124" s="471"/>
      <c r="S124" s="16"/>
      <c r="T124" s="17" t="e">
        <f>S124/J123*100</f>
        <v>#DIV/0!</v>
      </c>
      <c r="U124" s="470"/>
      <c r="V124" s="496"/>
      <c r="W124" s="19"/>
      <c r="X124" s="17" t="e">
        <f>W124/J123*100</f>
        <v>#DIV/0!</v>
      </c>
      <c r="Y124" s="470"/>
      <c r="Z124" s="471"/>
      <c r="AA124" s="74"/>
      <c r="AB124" s="74"/>
    </row>
    <row r="125" spans="1:28" s="251" customFormat="1" ht="21.75" hidden="1" customHeight="1" x14ac:dyDescent="0.2">
      <c r="A125" s="480" t="s">
        <v>45</v>
      </c>
      <c r="B125" s="54" t="s">
        <v>29</v>
      </c>
      <c r="C125" s="55">
        <f t="shared" ref="C125:K126" si="357">SUM(C127,C133,C143,C149,C151)</f>
        <v>0</v>
      </c>
      <c r="D125" s="56">
        <f t="shared" si="357"/>
        <v>0</v>
      </c>
      <c r="E125" s="57">
        <f t="shared" si="357"/>
        <v>0</v>
      </c>
      <c r="F125" s="434">
        <f t="shared" si="357"/>
        <v>0</v>
      </c>
      <c r="G125" s="435">
        <f t="shared" si="357"/>
        <v>0</v>
      </c>
      <c r="H125" s="435">
        <f t="shared" si="357"/>
        <v>0</v>
      </c>
      <c r="I125" s="436">
        <f t="shared" si="357"/>
        <v>0</v>
      </c>
      <c r="J125" s="60">
        <f t="shared" si="357"/>
        <v>0</v>
      </c>
      <c r="K125" s="55">
        <f t="shared" si="357"/>
        <v>0</v>
      </c>
      <c r="L125" s="56" t="e">
        <f>K125/J125*100</f>
        <v>#DIV/0!</v>
      </c>
      <c r="M125" s="482" t="e">
        <f t="shared" si="228"/>
        <v>#DIV/0!</v>
      </c>
      <c r="N125" s="476"/>
      <c r="O125" s="55">
        <f>SUM(O127,O133,O143,O149,O151)</f>
        <v>0</v>
      </c>
      <c r="P125" s="56" t="e">
        <f t="shared" ref="P125" si="358">O125/J125*100</f>
        <v>#DIV/0!</v>
      </c>
      <c r="Q125" s="482" t="e">
        <f t="shared" si="230"/>
        <v>#DIV/0!</v>
      </c>
      <c r="R125" s="476"/>
      <c r="S125" s="58">
        <f>SUM(S127,S133,S143,S149,S151)</f>
        <v>0</v>
      </c>
      <c r="T125" s="56" t="e">
        <f t="shared" ref="T125" si="359">S125/J125*100</f>
        <v>#DIV/0!</v>
      </c>
      <c r="U125" s="482" t="e">
        <f t="shared" si="232"/>
        <v>#DIV/0!</v>
      </c>
      <c r="V125" s="484"/>
      <c r="W125" s="55">
        <f>SUM(W127,W133,W143,W149,W151)</f>
        <v>0</v>
      </c>
      <c r="X125" s="56" t="e">
        <f t="shared" ref="X125" si="360">W125/J125*100</f>
        <v>#DIV/0!</v>
      </c>
      <c r="Y125" s="482" t="e">
        <f t="shared" si="234"/>
        <v>#DIV/0!</v>
      </c>
      <c r="Z125" s="476"/>
      <c r="AA125" s="250"/>
      <c r="AB125" s="250"/>
    </row>
    <row r="126" spans="1:28" s="251" customFormat="1" ht="21.75" hidden="1" customHeight="1" x14ac:dyDescent="0.2">
      <c r="A126" s="481"/>
      <c r="B126" s="54" t="s">
        <v>30</v>
      </c>
      <c r="C126" s="16"/>
      <c r="D126" s="17"/>
      <c r="E126" s="18"/>
      <c r="F126" s="434"/>
      <c r="G126" s="435"/>
      <c r="H126" s="435"/>
      <c r="I126" s="436"/>
      <c r="J126" s="21"/>
      <c r="K126" s="55">
        <f t="shared" si="357"/>
        <v>0</v>
      </c>
      <c r="L126" s="56" t="e">
        <f t="shared" ref="L126" si="361">K126/J125*100</f>
        <v>#DIV/0!</v>
      </c>
      <c r="M126" s="483"/>
      <c r="N126" s="477"/>
      <c r="O126" s="55">
        <f>SUM(O128,O134,O144,O150,O152)</f>
        <v>0</v>
      </c>
      <c r="P126" s="56" t="e">
        <f t="shared" ref="P126" si="362">O126/J125*100</f>
        <v>#DIV/0!</v>
      </c>
      <c r="Q126" s="483"/>
      <c r="R126" s="477"/>
      <c r="S126" s="58">
        <f>SUM(S128,S134,S144,S150,S152)</f>
        <v>0</v>
      </c>
      <c r="T126" s="56" t="e">
        <f t="shared" ref="T126" si="363">S126/J125*100</f>
        <v>#DIV/0!</v>
      </c>
      <c r="U126" s="483"/>
      <c r="V126" s="485"/>
      <c r="W126" s="55">
        <f>SUM(W128,W134,W144,W150,W152)</f>
        <v>0</v>
      </c>
      <c r="X126" s="56" t="e">
        <f t="shared" ref="X126" si="364">W126/J125*100</f>
        <v>#DIV/0!</v>
      </c>
      <c r="Y126" s="483"/>
      <c r="Z126" s="477"/>
      <c r="AA126" s="250"/>
      <c r="AB126" s="250"/>
    </row>
    <row r="127" spans="1:28" s="72" customFormat="1" ht="21.75" hidden="1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437">
        <f>SUM(F129,F131)</f>
        <v>0</v>
      </c>
      <c r="G127" s="438">
        <f>SUM(G129,G131)</f>
        <v>0</v>
      </c>
      <c r="H127" s="438">
        <f t="shared" ref="H127:I127" si="365">SUM(H129,H131)</f>
        <v>0</v>
      </c>
      <c r="I127" s="439">
        <f t="shared" si="365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66">K127/J127*100</f>
        <v>#DIV/0!</v>
      </c>
      <c r="M127" s="478" t="e">
        <f t="shared" si="228"/>
        <v>#DIV/0!</v>
      </c>
      <c r="N127" s="474"/>
      <c r="O127" s="30">
        <f>SUM(O129,O131)</f>
        <v>0</v>
      </c>
      <c r="P127" s="31" t="e">
        <f t="shared" ref="P127" si="367">O127/J127*100</f>
        <v>#DIV/0!</v>
      </c>
      <c r="Q127" s="478" t="e">
        <f t="shared" si="230"/>
        <v>#DIV/0!</v>
      </c>
      <c r="R127" s="474"/>
      <c r="S127" s="32">
        <f>SUM(S129,S131)</f>
        <v>0</v>
      </c>
      <c r="T127" s="31" t="e">
        <f t="shared" ref="T127" si="368">S127/J127*100</f>
        <v>#DIV/0!</v>
      </c>
      <c r="U127" s="478" t="e">
        <f t="shared" si="232"/>
        <v>#DIV/0!</v>
      </c>
      <c r="V127" s="475"/>
      <c r="W127" s="30">
        <f>SUM(W129,W131)</f>
        <v>0</v>
      </c>
      <c r="X127" s="31" t="e">
        <f t="shared" ref="X127" si="369">W127/J127*100</f>
        <v>#DIV/0!</v>
      </c>
      <c r="Y127" s="478" t="e">
        <f t="shared" si="234"/>
        <v>#DIV/0!</v>
      </c>
      <c r="Z127" s="474"/>
      <c r="AA127" s="71"/>
      <c r="AB127" s="71"/>
    </row>
    <row r="128" spans="1:28" s="72" customFormat="1" ht="21.75" hidden="1" customHeight="1" x14ac:dyDescent="0.2">
      <c r="A128" s="33"/>
      <c r="B128" s="62" t="s">
        <v>32</v>
      </c>
      <c r="C128" s="35"/>
      <c r="D128" s="36"/>
      <c r="E128" s="37"/>
      <c r="F128" s="437"/>
      <c r="G128" s="438"/>
      <c r="H128" s="438"/>
      <c r="I128" s="443"/>
      <c r="J128" s="40"/>
      <c r="K128" s="30">
        <f>SUM(K130,K132)</f>
        <v>0</v>
      </c>
      <c r="L128" s="31" t="e">
        <f>K128/J127*100</f>
        <v>#DIV/0!</v>
      </c>
      <c r="M128" s="479"/>
      <c r="N128" s="474"/>
      <c r="O128" s="30">
        <f>SUM(O130,O132)</f>
        <v>0</v>
      </c>
      <c r="P128" s="31" t="e">
        <f t="shared" ref="P128" si="370">O128/J127*100</f>
        <v>#DIV/0!</v>
      </c>
      <c r="Q128" s="479"/>
      <c r="R128" s="474"/>
      <c r="S128" s="32">
        <f>SUM(S130,S132)</f>
        <v>0</v>
      </c>
      <c r="T128" s="31" t="e">
        <f t="shared" ref="T128" si="371">S128/J127*100</f>
        <v>#DIV/0!</v>
      </c>
      <c r="U128" s="479"/>
      <c r="V128" s="475"/>
      <c r="W128" s="30">
        <f>SUM(W130,W132)</f>
        <v>0</v>
      </c>
      <c r="X128" s="31" t="e">
        <f t="shared" ref="X128" si="372">W128/J127*100</f>
        <v>#DIV/0!</v>
      </c>
      <c r="Y128" s="479"/>
      <c r="Z128" s="474"/>
      <c r="AA128" s="71"/>
      <c r="AB128" s="71"/>
    </row>
    <row r="129" spans="1:28" s="72" customFormat="1" ht="21.75" hidden="1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73">+C129+D129</f>
        <v>0</v>
      </c>
      <c r="F129" s="444"/>
      <c r="G129" s="438"/>
      <c r="H129" s="438"/>
      <c r="I129" s="443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470" t="e">
        <f t="shared" si="228"/>
        <v>#DIV/0!</v>
      </c>
      <c r="N129" s="471"/>
      <c r="O129" s="67">
        <f>G129+F129+0</f>
        <v>0</v>
      </c>
      <c r="P129" s="69" t="e">
        <f t="shared" ref="P129" si="374">O129/J129*100</f>
        <v>#DIV/0!</v>
      </c>
      <c r="Q129" s="470" t="e">
        <f t="shared" si="230"/>
        <v>#DIV/0!</v>
      </c>
      <c r="R129" s="471"/>
      <c r="S129" s="70">
        <f>H129+F129+G129+0</f>
        <v>0</v>
      </c>
      <c r="T129" s="69" t="e">
        <f t="shared" ref="T129" si="375">S129/J129*100</f>
        <v>#DIV/0!</v>
      </c>
      <c r="U129" s="470" t="e">
        <f t="shared" si="232"/>
        <v>#DIV/0!</v>
      </c>
      <c r="V129" s="472"/>
      <c r="W129" s="67">
        <f>H129+F129+G129+I129+0</f>
        <v>0</v>
      </c>
      <c r="X129" s="69" t="e">
        <f>W129/J129*100</f>
        <v>#DIV/0!</v>
      </c>
      <c r="Y129" s="470" t="e">
        <f t="shared" si="234"/>
        <v>#DIV/0!</v>
      </c>
      <c r="Z129" s="471"/>
      <c r="AA129" s="71"/>
      <c r="AB129" s="71"/>
    </row>
    <row r="130" spans="1:28" s="72" customFormat="1" ht="21.75" hidden="1" customHeight="1" x14ac:dyDescent="0.2">
      <c r="A130" s="52"/>
      <c r="B130" s="62" t="s">
        <v>32</v>
      </c>
      <c r="C130" s="35"/>
      <c r="D130" s="36"/>
      <c r="E130" s="37"/>
      <c r="F130" s="437"/>
      <c r="G130" s="438"/>
      <c r="H130" s="438"/>
      <c r="I130" s="439"/>
      <c r="J130" s="40"/>
      <c r="K130" s="16"/>
      <c r="L130" s="17" t="e">
        <f>K130/J129*100</f>
        <v>#DIV/0!</v>
      </c>
      <c r="M130" s="470"/>
      <c r="N130" s="471"/>
      <c r="O130" s="16"/>
      <c r="P130" s="73" t="e">
        <f>O130/J129*100</f>
        <v>#DIV/0!</v>
      </c>
      <c r="Q130" s="470"/>
      <c r="R130" s="471"/>
      <c r="S130" s="19"/>
      <c r="T130" s="73" t="e">
        <f>S130/J129*100</f>
        <v>#DIV/0!</v>
      </c>
      <c r="U130" s="470"/>
      <c r="V130" s="472"/>
      <c r="W130" s="16"/>
      <c r="X130" s="73" t="e">
        <f>W130/J129*100</f>
        <v>#DIV/0!</v>
      </c>
      <c r="Y130" s="470"/>
      <c r="Z130" s="471"/>
      <c r="AA130" s="71"/>
      <c r="AB130" s="71"/>
    </row>
    <row r="131" spans="1:28" s="72" customFormat="1" ht="21.75" hidden="1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76">+C131+D131</f>
        <v>0</v>
      </c>
      <c r="F131" s="444"/>
      <c r="G131" s="438"/>
      <c r="H131" s="438"/>
      <c r="I131" s="443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470" t="e">
        <f t="shared" si="228"/>
        <v>#DIV/0!</v>
      </c>
      <c r="N131" s="471"/>
      <c r="O131" s="67">
        <f>G131+F131+0</f>
        <v>0</v>
      </c>
      <c r="P131" s="69" t="e">
        <f t="shared" ref="P131" si="377">O131/J131*100</f>
        <v>#DIV/0!</v>
      </c>
      <c r="Q131" s="470" t="e">
        <f t="shared" si="230"/>
        <v>#DIV/0!</v>
      </c>
      <c r="R131" s="471"/>
      <c r="S131" s="70">
        <f>H131+F131+G131+0</f>
        <v>0</v>
      </c>
      <c r="T131" s="69" t="e">
        <f t="shared" ref="T131" si="378">S131/J131*100</f>
        <v>#DIV/0!</v>
      </c>
      <c r="U131" s="470" t="e">
        <f t="shared" si="232"/>
        <v>#DIV/0!</v>
      </c>
      <c r="V131" s="472"/>
      <c r="W131" s="67">
        <f>H131+F131+G131+I131+0</f>
        <v>0</v>
      </c>
      <c r="X131" s="69" t="e">
        <f>W131/J131*100</f>
        <v>#DIV/0!</v>
      </c>
      <c r="Y131" s="470" t="e">
        <f t="shared" si="234"/>
        <v>#DIV/0!</v>
      </c>
      <c r="Z131" s="471"/>
      <c r="AA131" s="71"/>
      <c r="AB131" s="71"/>
    </row>
    <row r="132" spans="1:28" s="72" customFormat="1" ht="24" hidden="1" customHeight="1" x14ac:dyDescent="0.2">
      <c r="A132" s="52"/>
      <c r="B132" s="62" t="s">
        <v>32</v>
      </c>
      <c r="C132" s="35"/>
      <c r="D132" s="36"/>
      <c r="E132" s="37"/>
      <c r="F132" s="437"/>
      <c r="G132" s="438"/>
      <c r="H132" s="438"/>
      <c r="I132" s="439"/>
      <c r="J132" s="40"/>
      <c r="K132" s="16"/>
      <c r="L132" s="17" t="e">
        <f>K132/J131*100</f>
        <v>#DIV/0!</v>
      </c>
      <c r="M132" s="470"/>
      <c r="N132" s="471"/>
      <c r="O132" s="16"/>
      <c r="P132" s="73" t="e">
        <f>O132/J131*100</f>
        <v>#DIV/0!</v>
      </c>
      <c r="Q132" s="470"/>
      <c r="R132" s="471"/>
      <c r="S132" s="19"/>
      <c r="T132" s="73" t="e">
        <f>S132/J131*100</f>
        <v>#DIV/0!</v>
      </c>
      <c r="U132" s="470"/>
      <c r="V132" s="472"/>
      <c r="W132" s="16"/>
      <c r="X132" s="73" t="e">
        <f>W132/J131*100</f>
        <v>#DIV/0!</v>
      </c>
      <c r="Y132" s="470"/>
      <c r="Z132" s="471"/>
      <c r="AA132" s="71"/>
      <c r="AB132" s="71"/>
    </row>
    <row r="133" spans="1:28" s="75" customFormat="1" ht="21.75" hidden="1" customHeight="1" x14ac:dyDescent="0.2">
      <c r="A133" s="22" t="s">
        <v>35</v>
      </c>
      <c r="B133" s="61" t="s">
        <v>29</v>
      </c>
      <c r="C133" s="24">
        <f>SUM(C135,C137,C139,C141)</f>
        <v>0</v>
      </c>
      <c r="D133" s="25">
        <f>SUM(D135,D137,D139,D141)</f>
        <v>0</v>
      </c>
      <c r="E133" s="26">
        <f>+C133+D133</f>
        <v>0</v>
      </c>
      <c r="F133" s="437">
        <f>SUM(F135,F137,F139,F141)</f>
        <v>0</v>
      </c>
      <c r="G133" s="438">
        <f t="shared" ref="G133:I133" si="379">SUM(G135,G137,G139,G141)</f>
        <v>0</v>
      </c>
      <c r="H133" s="438">
        <f t="shared" si="379"/>
        <v>0</v>
      </c>
      <c r="I133" s="439">
        <f t="shared" si="379"/>
        <v>0</v>
      </c>
      <c r="J133" s="29">
        <f t="shared" ref="J133" si="380">+E133+I133+F133+G133+H133</f>
        <v>0</v>
      </c>
      <c r="K133" s="30">
        <f>SUM(K135,K137,K139,K141)</f>
        <v>0</v>
      </c>
      <c r="L133" s="31" t="e">
        <f t="shared" ref="L133" si="381">K133/J133*100</f>
        <v>#DIV/0!</v>
      </c>
      <c r="M133" s="473" t="e">
        <f t="shared" si="228"/>
        <v>#DIV/0!</v>
      </c>
      <c r="N133" s="474"/>
      <c r="O133" s="30">
        <f>SUM(O135,O137,O139,O141)</f>
        <v>0</v>
      </c>
      <c r="P133" s="31" t="e">
        <f t="shared" ref="P133" si="382">O133/J133*100</f>
        <v>#DIV/0!</v>
      </c>
      <c r="Q133" s="473" t="e">
        <f t="shared" si="230"/>
        <v>#DIV/0!</v>
      </c>
      <c r="R133" s="474"/>
      <c r="S133" s="32">
        <f>SUM(S135,S137,S139,S141)</f>
        <v>0</v>
      </c>
      <c r="T133" s="31" t="e">
        <f t="shared" ref="T133" si="383">S133/J133*100</f>
        <v>#DIV/0!</v>
      </c>
      <c r="U133" s="473" t="e">
        <f t="shared" si="232"/>
        <v>#DIV/0!</v>
      </c>
      <c r="V133" s="475"/>
      <c r="W133" s="30">
        <f>SUM(W135,W137,W139,W141)</f>
        <v>0</v>
      </c>
      <c r="X133" s="31" t="e">
        <f t="shared" ref="X133" si="384">W133/J133*100</f>
        <v>#DIV/0!</v>
      </c>
      <c r="Y133" s="473" t="e">
        <f t="shared" si="234"/>
        <v>#DIV/0!</v>
      </c>
      <c r="Z133" s="474"/>
      <c r="AA133" s="74"/>
      <c r="AB133" s="74"/>
    </row>
    <row r="134" spans="1:28" s="75" customFormat="1" ht="21.75" hidden="1" customHeight="1" x14ac:dyDescent="0.2">
      <c r="A134" s="33"/>
      <c r="B134" s="62" t="s">
        <v>32</v>
      </c>
      <c r="C134" s="35"/>
      <c r="D134" s="36"/>
      <c r="E134" s="37"/>
      <c r="F134" s="437"/>
      <c r="G134" s="438"/>
      <c r="H134" s="438"/>
      <c r="I134" s="443"/>
      <c r="J134" s="40"/>
      <c r="K134" s="30">
        <f>SUM(K136,K138,K140,K142)</f>
        <v>0</v>
      </c>
      <c r="L134" s="31" t="e">
        <f t="shared" ref="L134" si="385">K134/J133*100</f>
        <v>#DIV/0!</v>
      </c>
      <c r="M134" s="473"/>
      <c r="N134" s="474"/>
      <c r="O134" s="30">
        <f>SUM(O136,O138,O140,O142)</f>
        <v>0</v>
      </c>
      <c r="P134" s="31" t="e">
        <f t="shared" ref="P134" si="386">O134/J133*100</f>
        <v>#DIV/0!</v>
      </c>
      <c r="Q134" s="473"/>
      <c r="R134" s="474"/>
      <c r="S134" s="32">
        <f>SUM(S136,S138,S140,S142)</f>
        <v>0</v>
      </c>
      <c r="T134" s="31" t="e">
        <f t="shared" ref="T134" si="387">S134/J133*100</f>
        <v>#DIV/0!</v>
      </c>
      <c r="U134" s="473"/>
      <c r="V134" s="475"/>
      <c r="W134" s="30">
        <f>SUM(W136,W138,W140,W142)</f>
        <v>0</v>
      </c>
      <c r="X134" s="31" t="e">
        <f t="shared" ref="X134" si="388">W134/J133*100</f>
        <v>#DIV/0!</v>
      </c>
      <c r="Y134" s="473"/>
      <c r="Z134" s="474"/>
      <c r="AA134" s="74"/>
      <c r="AB134" s="74"/>
    </row>
    <row r="135" spans="1:28" s="75" customFormat="1" ht="21.75" hidden="1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389">+C135+D135</f>
        <v>0</v>
      </c>
      <c r="F135" s="444"/>
      <c r="G135" s="438"/>
      <c r="H135" s="438"/>
      <c r="I135" s="443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470" t="e">
        <f t="shared" si="228"/>
        <v>#DIV/0!</v>
      </c>
      <c r="N135" s="471"/>
      <c r="O135" s="67">
        <f>G135+F135+0</f>
        <v>0</v>
      </c>
      <c r="P135" s="68" t="e">
        <f t="shared" ref="P135" si="390">O135/J135*100</f>
        <v>#DIV/0!</v>
      </c>
      <c r="Q135" s="470" t="e">
        <f t="shared" si="230"/>
        <v>#DIV/0!</v>
      </c>
      <c r="R135" s="471"/>
      <c r="S135" s="70">
        <f>H135+F135+G135+0</f>
        <v>0</v>
      </c>
      <c r="T135" s="68" t="e">
        <f t="shared" ref="T135" si="391">S135/J135*100</f>
        <v>#DIV/0!</v>
      </c>
      <c r="U135" s="470" t="e">
        <f t="shared" si="232"/>
        <v>#DIV/0!</v>
      </c>
      <c r="V135" s="472"/>
      <c r="W135" s="67">
        <f>H135+F135+G135+I135+0</f>
        <v>0</v>
      </c>
      <c r="X135" s="68" t="e">
        <f>W135/J135*100</f>
        <v>#DIV/0!</v>
      </c>
      <c r="Y135" s="470" t="e">
        <f t="shared" si="234"/>
        <v>#DIV/0!</v>
      </c>
      <c r="Z135" s="471"/>
      <c r="AA135" s="74"/>
      <c r="AB135" s="74"/>
    </row>
    <row r="136" spans="1:28" s="75" customFormat="1" ht="21.75" hidden="1" customHeight="1" x14ac:dyDescent="0.2">
      <c r="A136" s="52"/>
      <c r="B136" s="62" t="s">
        <v>32</v>
      </c>
      <c r="C136" s="35"/>
      <c r="D136" s="36"/>
      <c r="E136" s="37"/>
      <c r="F136" s="437"/>
      <c r="G136" s="438"/>
      <c r="H136" s="438"/>
      <c r="I136" s="439"/>
      <c r="J136" s="40"/>
      <c r="K136" s="16"/>
      <c r="L136" s="17" t="e">
        <f>K136/J135*100</f>
        <v>#DIV/0!</v>
      </c>
      <c r="M136" s="470"/>
      <c r="N136" s="471"/>
      <c r="O136" s="16"/>
      <c r="P136" s="17" t="e">
        <f>O136/J135*100</f>
        <v>#DIV/0!</v>
      </c>
      <c r="Q136" s="470"/>
      <c r="R136" s="471"/>
      <c r="S136" s="19"/>
      <c r="T136" s="17" t="e">
        <f>S136/J135*100</f>
        <v>#DIV/0!</v>
      </c>
      <c r="U136" s="470"/>
      <c r="V136" s="472"/>
      <c r="W136" s="16"/>
      <c r="X136" s="17" t="e">
        <f>W136/J135*100</f>
        <v>#DIV/0!</v>
      </c>
      <c r="Y136" s="470"/>
      <c r="Z136" s="471"/>
      <c r="AA136" s="74"/>
      <c r="AB136" s="74"/>
    </row>
    <row r="137" spans="1:28" s="75" customFormat="1" ht="21.75" hidden="1" customHeight="1" x14ac:dyDescent="0.2">
      <c r="A137" s="41" t="s">
        <v>37</v>
      </c>
      <c r="B137" s="61" t="s">
        <v>29</v>
      </c>
      <c r="C137" s="63"/>
      <c r="D137" s="64"/>
      <c r="E137" s="65">
        <f t="shared" ref="E137" si="392">+C137+D137</f>
        <v>0</v>
      </c>
      <c r="F137" s="444"/>
      <c r="G137" s="438"/>
      <c r="H137" s="438"/>
      <c r="I137" s="443"/>
      <c r="J137" s="66">
        <f>+E137+I137+F137+G137+H137</f>
        <v>0</v>
      </c>
      <c r="K137" s="67">
        <f>F137+0</f>
        <v>0</v>
      </c>
      <c r="L137" s="68" t="e">
        <f>K137/J137*100</f>
        <v>#DIV/0!</v>
      </c>
      <c r="M137" s="470" t="e">
        <f t="shared" si="228"/>
        <v>#DIV/0!</v>
      </c>
      <c r="N137" s="471"/>
      <c r="O137" s="67">
        <f>G137+F137+0</f>
        <v>0</v>
      </c>
      <c r="P137" s="68" t="e">
        <f t="shared" ref="P137" si="393">O137/J137*100</f>
        <v>#DIV/0!</v>
      </c>
      <c r="Q137" s="470" t="e">
        <f t="shared" si="230"/>
        <v>#DIV/0!</v>
      </c>
      <c r="R137" s="471"/>
      <c r="S137" s="70">
        <f>H137+F137+G137+0</f>
        <v>0</v>
      </c>
      <c r="T137" s="68" t="e">
        <f t="shared" ref="T137" si="394">S137/J137*100</f>
        <v>#DIV/0!</v>
      </c>
      <c r="U137" s="470" t="e">
        <f t="shared" si="232"/>
        <v>#DIV/0!</v>
      </c>
      <c r="V137" s="472"/>
      <c r="W137" s="67">
        <f>H137+F137+G137+I137+0</f>
        <v>0</v>
      </c>
      <c r="X137" s="68" t="e">
        <f>W137/J137*100</f>
        <v>#DIV/0!</v>
      </c>
      <c r="Y137" s="470" t="e">
        <f t="shared" si="234"/>
        <v>#DIV/0!</v>
      </c>
      <c r="Z137" s="471"/>
      <c r="AA137" s="74"/>
      <c r="AB137" s="74"/>
    </row>
    <row r="138" spans="1:28" s="75" customFormat="1" ht="21.75" hidden="1" customHeight="1" x14ac:dyDescent="0.2">
      <c r="A138" s="52"/>
      <c r="B138" s="62" t="s">
        <v>32</v>
      </c>
      <c r="C138" s="35"/>
      <c r="D138" s="36"/>
      <c r="E138" s="37"/>
      <c r="F138" s="437"/>
      <c r="G138" s="438"/>
      <c r="H138" s="438"/>
      <c r="I138" s="439"/>
      <c r="J138" s="40"/>
      <c r="K138" s="16"/>
      <c r="L138" s="17" t="e">
        <f>K138/J137*100</f>
        <v>#DIV/0!</v>
      </c>
      <c r="M138" s="470"/>
      <c r="N138" s="471"/>
      <c r="O138" s="16"/>
      <c r="P138" s="17" t="e">
        <f>O138/J137*100</f>
        <v>#DIV/0!</v>
      </c>
      <c r="Q138" s="470"/>
      <c r="R138" s="471"/>
      <c r="S138" s="19"/>
      <c r="T138" s="17" t="e">
        <f>S138/J137*100</f>
        <v>#DIV/0!</v>
      </c>
      <c r="U138" s="470"/>
      <c r="V138" s="472"/>
      <c r="W138" s="16"/>
      <c r="X138" s="17" t="e">
        <f>W138/J137*100</f>
        <v>#DIV/0!</v>
      </c>
      <c r="Y138" s="470"/>
      <c r="Z138" s="471"/>
      <c r="AA138" s="74"/>
      <c r="AB138" s="74"/>
    </row>
    <row r="139" spans="1:28" s="75" customFormat="1" ht="21.75" hidden="1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395">+C139+D139</f>
        <v>0</v>
      </c>
      <c r="F139" s="444"/>
      <c r="G139" s="438"/>
      <c r="H139" s="438"/>
      <c r="I139" s="443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470" t="e">
        <f t="shared" si="228"/>
        <v>#DIV/0!</v>
      </c>
      <c r="N139" s="471"/>
      <c r="O139" s="67">
        <f>G139+F139+0</f>
        <v>0</v>
      </c>
      <c r="P139" s="68" t="e">
        <f t="shared" ref="P139" si="396">O139/J139*100</f>
        <v>#DIV/0!</v>
      </c>
      <c r="Q139" s="470" t="e">
        <f t="shared" si="230"/>
        <v>#DIV/0!</v>
      </c>
      <c r="R139" s="471"/>
      <c r="S139" s="70">
        <f>H139+F139+G139+0</f>
        <v>0</v>
      </c>
      <c r="T139" s="68" t="e">
        <f t="shared" ref="T139" si="397">S139/J139*100</f>
        <v>#DIV/0!</v>
      </c>
      <c r="U139" s="470" t="e">
        <f t="shared" si="232"/>
        <v>#DIV/0!</v>
      </c>
      <c r="V139" s="472"/>
      <c r="W139" s="67">
        <f>H139+F139+G139+I139+0</f>
        <v>0</v>
      </c>
      <c r="X139" s="68" t="e">
        <f>W139/J139*100</f>
        <v>#DIV/0!</v>
      </c>
      <c r="Y139" s="470" t="e">
        <f t="shared" si="234"/>
        <v>#DIV/0!</v>
      </c>
      <c r="Z139" s="471"/>
      <c r="AA139" s="74"/>
      <c r="AB139" s="74"/>
    </row>
    <row r="140" spans="1:28" s="75" customFormat="1" ht="21.75" hidden="1" customHeight="1" x14ac:dyDescent="0.2">
      <c r="A140" s="52"/>
      <c r="B140" s="62" t="s">
        <v>32</v>
      </c>
      <c r="C140" s="35"/>
      <c r="D140" s="36"/>
      <c r="E140" s="37"/>
      <c r="F140" s="437"/>
      <c r="G140" s="438"/>
      <c r="H140" s="438"/>
      <c r="I140" s="439"/>
      <c r="J140" s="40"/>
      <c r="K140" s="16"/>
      <c r="L140" s="17" t="e">
        <f>K140/J139*100</f>
        <v>#DIV/0!</v>
      </c>
      <c r="M140" s="470"/>
      <c r="N140" s="471"/>
      <c r="O140" s="16"/>
      <c r="P140" s="17" t="e">
        <f>O140/J139*100</f>
        <v>#DIV/0!</v>
      </c>
      <c r="Q140" s="470"/>
      <c r="R140" s="471"/>
      <c r="S140" s="19"/>
      <c r="T140" s="17" t="e">
        <f>S140/J139*100</f>
        <v>#DIV/0!</v>
      </c>
      <c r="U140" s="470"/>
      <c r="V140" s="472"/>
      <c r="W140" s="16"/>
      <c r="X140" s="17" t="e">
        <f>W140/J139*100</f>
        <v>#DIV/0!</v>
      </c>
      <c r="Y140" s="470"/>
      <c r="Z140" s="471"/>
      <c r="AA140" s="74"/>
      <c r="AB140" s="74"/>
    </row>
    <row r="141" spans="1:28" s="75" customFormat="1" ht="21.75" hidden="1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398">+C141+D141</f>
        <v>0</v>
      </c>
      <c r="F141" s="444"/>
      <c r="G141" s="438"/>
      <c r="H141" s="438"/>
      <c r="I141" s="443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470" t="e">
        <f t="shared" ref="M141:M203" si="399">L142-L141</f>
        <v>#DIV/0!</v>
      </c>
      <c r="N141" s="471"/>
      <c r="O141" s="67">
        <f>G141+F141+0</f>
        <v>0</v>
      </c>
      <c r="P141" s="68" t="e">
        <f t="shared" ref="P141" si="400">O141/J141*100</f>
        <v>#DIV/0!</v>
      </c>
      <c r="Q141" s="470" t="e">
        <f t="shared" ref="Q141:Q203" si="401">P142-P141</f>
        <v>#DIV/0!</v>
      </c>
      <c r="R141" s="471"/>
      <c r="S141" s="70">
        <f>H141+F141+G141+0</f>
        <v>0</v>
      </c>
      <c r="T141" s="68" t="e">
        <f t="shared" ref="T141" si="402">S141/J141*100</f>
        <v>#DIV/0!</v>
      </c>
      <c r="U141" s="470" t="e">
        <f t="shared" ref="U141:U203" si="403">T142-T141</f>
        <v>#DIV/0!</v>
      </c>
      <c r="V141" s="472"/>
      <c r="W141" s="67">
        <f>H141+F141+G141+I141+0</f>
        <v>0</v>
      </c>
      <c r="X141" s="68" t="e">
        <f>W141/J141*100</f>
        <v>#DIV/0!</v>
      </c>
      <c r="Y141" s="470" t="e">
        <f t="shared" ref="Y141:Y203" si="404">X142-X141</f>
        <v>#DIV/0!</v>
      </c>
      <c r="Z141" s="471"/>
      <c r="AA141" s="74"/>
      <c r="AB141" s="74"/>
    </row>
    <row r="142" spans="1:28" s="75" customFormat="1" ht="21.75" hidden="1" customHeight="1" x14ac:dyDescent="0.2">
      <c r="A142" s="52"/>
      <c r="B142" s="62" t="s">
        <v>32</v>
      </c>
      <c r="C142" s="35"/>
      <c r="D142" s="36"/>
      <c r="E142" s="37"/>
      <c r="F142" s="437"/>
      <c r="G142" s="438"/>
      <c r="H142" s="438"/>
      <c r="I142" s="439"/>
      <c r="J142" s="40"/>
      <c r="K142" s="16"/>
      <c r="L142" s="17" t="e">
        <f>K142/J141*100</f>
        <v>#DIV/0!</v>
      </c>
      <c r="M142" s="470"/>
      <c r="N142" s="471"/>
      <c r="O142" s="16"/>
      <c r="P142" s="17" t="e">
        <f>O142/J141*100</f>
        <v>#DIV/0!</v>
      </c>
      <c r="Q142" s="470"/>
      <c r="R142" s="471"/>
      <c r="S142" s="19"/>
      <c r="T142" s="17" t="e">
        <f>S142/J141*100</f>
        <v>#DIV/0!</v>
      </c>
      <c r="U142" s="470"/>
      <c r="V142" s="472"/>
      <c r="W142" s="16"/>
      <c r="X142" s="17" t="e">
        <f>W142/J141*100</f>
        <v>#DIV/0!</v>
      </c>
      <c r="Y142" s="470"/>
      <c r="Z142" s="471"/>
      <c r="AA142" s="74"/>
      <c r="AB142" s="74"/>
    </row>
    <row r="143" spans="1:28" s="75" customFormat="1" ht="21.75" hidden="1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437">
        <f>SUM(F145,F147)</f>
        <v>0</v>
      </c>
      <c r="G143" s="438">
        <f t="shared" ref="G143:I143" si="405">SUM(G145,G147)</f>
        <v>0</v>
      </c>
      <c r="H143" s="438">
        <f t="shared" si="405"/>
        <v>0</v>
      </c>
      <c r="I143" s="439">
        <f t="shared" si="405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406">K143/J143*100</f>
        <v>#DIV/0!</v>
      </c>
      <c r="M143" s="473" t="e">
        <f t="shared" si="399"/>
        <v>#DIV/0!</v>
      </c>
      <c r="N143" s="474"/>
      <c r="O143" s="30">
        <f>SUM(O145,O147)</f>
        <v>0</v>
      </c>
      <c r="P143" s="31" t="e">
        <f t="shared" ref="P143" si="407">O143/J143*100</f>
        <v>#DIV/0!</v>
      </c>
      <c r="Q143" s="473" t="e">
        <f t="shared" si="401"/>
        <v>#DIV/0!</v>
      </c>
      <c r="R143" s="474"/>
      <c r="S143" s="32">
        <f>SUM(S145,S147)</f>
        <v>0</v>
      </c>
      <c r="T143" s="31" t="e">
        <f t="shared" ref="T143" si="408">S143/J143*100</f>
        <v>#DIV/0!</v>
      </c>
      <c r="U143" s="473" t="e">
        <f t="shared" si="403"/>
        <v>#DIV/0!</v>
      </c>
      <c r="V143" s="475"/>
      <c r="W143" s="30">
        <f>SUM(W145,W147)</f>
        <v>0</v>
      </c>
      <c r="X143" s="31" t="e">
        <f t="shared" ref="X143" si="409">W143/J143*100</f>
        <v>#DIV/0!</v>
      </c>
      <c r="Y143" s="473" t="e">
        <f t="shared" si="404"/>
        <v>#DIV/0!</v>
      </c>
      <c r="Z143" s="474"/>
      <c r="AA143" s="74"/>
      <c r="AB143" s="74"/>
    </row>
    <row r="144" spans="1:28" s="75" customFormat="1" ht="21.75" hidden="1" customHeight="1" x14ac:dyDescent="0.2">
      <c r="A144" s="33"/>
      <c r="B144" s="62" t="s">
        <v>32</v>
      </c>
      <c r="C144" s="35"/>
      <c r="D144" s="36"/>
      <c r="E144" s="37"/>
      <c r="F144" s="437"/>
      <c r="G144" s="438"/>
      <c r="H144" s="438"/>
      <c r="I144" s="443"/>
      <c r="J144" s="40"/>
      <c r="K144" s="30">
        <f>SUM(K146,K148)</f>
        <v>0</v>
      </c>
      <c r="L144" s="31" t="e">
        <f t="shared" ref="L144" si="410">K144/J143*100</f>
        <v>#DIV/0!</v>
      </c>
      <c r="M144" s="473"/>
      <c r="N144" s="474"/>
      <c r="O144" s="30">
        <f>SUM(O146,O148)</f>
        <v>0</v>
      </c>
      <c r="P144" s="31" t="e">
        <f t="shared" ref="P144" si="411">O144/J143*100</f>
        <v>#DIV/0!</v>
      </c>
      <c r="Q144" s="473"/>
      <c r="R144" s="474"/>
      <c r="S144" s="32">
        <f>SUM(S146,S148)</f>
        <v>0</v>
      </c>
      <c r="T144" s="31" t="e">
        <f t="shared" ref="T144" si="412">S144/J143*100</f>
        <v>#DIV/0!</v>
      </c>
      <c r="U144" s="473"/>
      <c r="V144" s="475"/>
      <c r="W144" s="30">
        <f>SUM(W146,W148)</f>
        <v>0</v>
      </c>
      <c r="X144" s="31" t="e">
        <f t="shared" ref="X144" si="413">W144/J143*100</f>
        <v>#DIV/0!</v>
      </c>
      <c r="Y144" s="473"/>
      <c r="Z144" s="474"/>
      <c r="AA144" s="74"/>
      <c r="AB144" s="74"/>
    </row>
    <row r="145" spans="1:28" s="75" customFormat="1" ht="21.75" hidden="1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414">+C145+D145</f>
        <v>0</v>
      </c>
      <c r="F145" s="444"/>
      <c r="G145" s="438"/>
      <c r="H145" s="438"/>
      <c r="I145" s="443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470" t="e">
        <f t="shared" si="399"/>
        <v>#DIV/0!</v>
      </c>
      <c r="N145" s="471"/>
      <c r="O145" s="67">
        <f>G145+F145+0</f>
        <v>0</v>
      </c>
      <c r="P145" s="68" t="e">
        <f t="shared" ref="P145" si="415">O145/J145*100</f>
        <v>#DIV/0!</v>
      </c>
      <c r="Q145" s="470" t="e">
        <f t="shared" si="401"/>
        <v>#DIV/0!</v>
      </c>
      <c r="R145" s="471"/>
      <c r="S145" s="70">
        <f>H145+F145+G145+0</f>
        <v>0</v>
      </c>
      <c r="T145" s="68" t="e">
        <f t="shared" ref="T145" si="416">S145/J145*100</f>
        <v>#DIV/0!</v>
      </c>
      <c r="U145" s="470" t="e">
        <f t="shared" si="403"/>
        <v>#DIV/0!</v>
      </c>
      <c r="V145" s="472"/>
      <c r="W145" s="67">
        <f>H145+F145+G145+I145+0</f>
        <v>0</v>
      </c>
      <c r="X145" s="68" t="e">
        <f>W145/J145*100</f>
        <v>#DIV/0!</v>
      </c>
      <c r="Y145" s="470" t="e">
        <f t="shared" si="404"/>
        <v>#DIV/0!</v>
      </c>
      <c r="Z145" s="471"/>
      <c r="AA145" s="74"/>
      <c r="AB145" s="74"/>
    </row>
    <row r="146" spans="1:28" s="75" customFormat="1" ht="21.75" hidden="1" customHeight="1" x14ac:dyDescent="0.2">
      <c r="A146" s="52"/>
      <c r="B146" s="62" t="s">
        <v>32</v>
      </c>
      <c r="C146" s="35"/>
      <c r="D146" s="36"/>
      <c r="E146" s="37"/>
      <c r="F146" s="437"/>
      <c r="G146" s="438"/>
      <c r="H146" s="438"/>
      <c r="I146" s="439"/>
      <c r="J146" s="40"/>
      <c r="K146" s="16"/>
      <c r="L146" s="17" t="e">
        <f>K146/J145*100</f>
        <v>#DIV/0!</v>
      </c>
      <c r="M146" s="470"/>
      <c r="N146" s="471"/>
      <c r="O146" s="16"/>
      <c r="P146" s="17" t="e">
        <f>O146/J145*100</f>
        <v>#DIV/0!</v>
      </c>
      <c r="Q146" s="470"/>
      <c r="R146" s="471"/>
      <c r="S146" s="19"/>
      <c r="T146" s="17" t="e">
        <f>S146/J145*100</f>
        <v>#DIV/0!</v>
      </c>
      <c r="U146" s="470"/>
      <c r="V146" s="472"/>
      <c r="W146" s="16"/>
      <c r="X146" s="17" t="e">
        <f>W146/J145*100</f>
        <v>#DIV/0!</v>
      </c>
      <c r="Y146" s="470"/>
      <c r="Z146" s="471"/>
      <c r="AA146" s="74"/>
      <c r="AB146" s="74"/>
    </row>
    <row r="147" spans="1:28" s="75" customFormat="1" ht="21.75" hidden="1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417">+C147+D147</f>
        <v>0</v>
      </c>
      <c r="F147" s="444"/>
      <c r="G147" s="438"/>
      <c r="H147" s="438"/>
      <c r="I147" s="443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470" t="e">
        <f t="shared" si="399"/>
        <v>#DIV/0!</v>
      </c>
      <c r="N147" s="471"/>
      <c r="O147" s="67">
        <f>G147+F147+0</f>
        <v>0</v>
      </c>
      <c r="P147" s="68" t="e">
        <f t="shared" ref="P147" si="418">O147/J147*100</f>
        <v>#DIV/0!</v>
      </c>
      <c r="Q147" s="470" t="e">
        <f t="shared" si="401"/>
        <v>#DIV/0!</v>
      </c>
      <c r="R147" s="471"/>
      <c r="S147" s="70">
        <f>H147+F147+G147+0</f>
        <v>0</v>
      </c>
      <c r="T147" s="68" t="e">
        <f t="shared" ref="T147" si="419">S147/J147*100</f>
        <v>#DIV/0!</v>
      </c>
      <c r="U147" s="470" t="e">
        <f t="shared" si="403"/>
        <v>#DIV/0!</v>
      </c>
      <c r="V147" s="472"/>
      <c r="W147" s="67">
        <f>H147+F147+G147+I147+0</f>
        <v>0</v>
      </c>
      <c r="X147" s="68" t="e">
        <f>W147/J147*100</f>
        <v>#DIV/0!</v>
      </c>
      <c r="Y147" s="470" t="e">
        <f t="shared" si="404"/>
        <v>#DIV/0!</v>
      </c>
      <c r="Z147" s="471"/>
      <c r="AA147" s="74"/>
      <c r="AB147" s="74"/>
    </row>
    <row r="148" spans="1:28" s="75" customFormat="1" ht="21.75" hidden="1" customHeight="1" x14ac:dyDescent="0.2">
      <c r="A148" s="52"/>
      <c r="B148" s="62" t="s">
        <v>32</v>
      </c>
      <c r="C148" s="35"/>
      <c r="D148" s="36"/>
      <c r="E148" s="37"/>
      <c r="F148" s="437"/>
      <c r="G148" s="438"/>
      <c r="H148" s="438"/>
      <c r="I148" s="439"/>
      <c r="J148" s="40"/>
      <c r="K148" s="16"/>
      <c r="L148" s="17" t="e">
        <f>K148/J147*100</f>
        <v>#DIV/0!</v>
      </c>
      <c r="M148" s="470"/>
      <c r="N148" s="471"/>
      <c r="O148" s="16"/>
      <c r="P148" s="17" t="e">
        <f>O148/J147*100</f>
        <v>#DIV/0!</v>
      </c>
      <c r="Q148" s="470"/>
      <c r="R148" s="471"/>
      <c r="S148" s="19"/>
      <c r="T148" s="17" t="e">
        <f>S148/J147*100</f>
        <v>#DIV/0!</v>
      </c>
      <c r="U148" s="470"/>
      <c r="V148" s="472"/>
      <c r="W148" s="16"/>
      <c r="X148" s="17" t="e">
        <f>W148/J147*100</f>
        <v>#DIV/0!</v>
      </c>
      <c r="Y148" s="470"/>
      <c r="Z148" s="471"/>
      <c r="AA148" s="74"/>
      <c r="AB148" s="74"/>
    </row>
    <row r="149" spans="1:28" s="75" customFormat="1" ht="21.75" hidden="1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420">+C149+D149</f>
        <v>0</v>
      </c>
      <c r="F149" s="444"/>
      <c r="G149" s="438"/>
      <c r="H149" s="438"/>
      <c r="I149" s="443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470" t="e">
        <f t="shared" si="399"/>
        <v>#DIV/0!</v>
      </c>
      <c r="N149" s="471"/>
      <c r="O149" s="67">
        <f>G149+F149+0</f>
        <v>0</v>
      </c>
      <c r="P149" s="68" t="e">
        <f t="shared" ref="P149" si="421">O149/J149*100</f>
        <v>#DIV/0!</v>
      </c>
      <c r="Q149" s="470" t="e">
        <f t="shared" si="401"/>
        <v>#DIV/0!</v>
      </c>
      <c r="R149" s="471"/>
      <c r="S149" s="70">
        <f>H149+F149+G149+0</f>
        <v>0</v>
      </c>
      <c r="T149" s="68" t="e">
        <f t="shared" ref="T149" si="422">S149/J149*100</f>
        <v>#DIV/0!</v>
      </c>
      <c r="U149" s="470" t="e">
        <f t="shared" si="403"/>
        <v>#DIV/0!</v>
      </c>
      <c r="V149" s="472"/>
      <c r="W149" s="67">
        <f>H149+F149+G149+I149+0</f>
        <v>0</v>
      </c>
      <c r="X149" s="68" t="e">
        <f>W149/J149*100</f>
        <v>#DIV/0!</v>
      </c>
      <c r="Y149" s="470" t="e">
        <f t="shared" si="404"/>
        <v>#DIV/0!</v>
      </c>
      <c r="Z149" s="471"/>
      <c r="AA149" s="74"/>
      <c r="AB149" s="74"/>
    </row>
    <row r="150" spans="1:28" s="75" customFormat="1" ht="21.75" hidden="1" customHeight="1" x14ac:dyDescent="0.2">
      <c r="A150" s="33"/>
      <c r="B150" s="62" t="s">
        <v>32</v>
      </c>
      <c r="C150" s="35"/>
      <c r="D150" s="36"/>
      <c r="E150" s="37"/>
      <c r="F150" s="437"/>
      <c r="G150" s="438"/>
      <c r="H150" s="438"/>
      <c r="I150" s="443"/>
      <c r="J150" s="40"/>
      <c r="K150" s="16"/>
      <c r="L150" s="17" t="e">
        <f>K150/J149*100</f>
        <v>#DIV/0!</v>
      </c>
      <c r="M150" s="470"/>
      <c r="N150" s="471"/>
      <c r="O150" s="16"/>
      <c r="P150" s="17" t="e">
        <f>O150/J149*100</f>
        <v>#DIV/0!</v>
      </c>
      <c r="Q150" s="470"/>
      <c r="R150" s="471"/>
      <c r="S150" s="19"/>
      <c r="T150" s="17" t="e">
        <f>S150/J149*100</f>
        <v>#DIV/0!</v>
      </c>
      <c r="U150" s="470"/>
      <c r="V150" s="472"/>
      <c r="W150" s="16"/>
      <c r="X150" s="17" t="e">
        <f>W150/J149*100</f>
        <v>#DIV/0!</v>
      </c>
      <c r="Y150" s="470"/>
      <c r="Z150" s="471"/>
      <c r="AA150" s="74"/>
      <c r="AB150" s="74"/>
    </row>
    <row r="151" spans="1:28" s="75" customFormat="1" ht="21.75" hidden="1" customHeight="1" x14ac:dyDescent="0.2">
      <c r="A151" s="22" t="s">
        <v>44</v>
      </c>
      <c r="B151" s="61" t="s">
        <v>29</v>
      </c>
      <c r="C151" s="63"/>
      <c r="D151" s="64"/>
      <c r="E151" s="65">
        <f t="shared" ref="E151" si="423">+C151+D151</f>
        <v>0</v>
      </c>
      <c r="F151" s="444"/>
      <c r="G151" s="438"/>
      <c r="H151" s="438"/>
      <c r="I151" s="443"/>
      <c r="J151" s="66">
        <f>+E151+I151+F151+G151+H151</f>
        <v>0</v>
      </c>
      <c r="K151" s="67">
        <f>F151+0</f>
        <v>0</v>
      </c>
      <c r="L151" s="68" t="e">
        <f>K151/J151*100</f>
        <v>#DIV/0!</v>
      </c>
      <c r="M151" s="470" t="e">
        <f t="shared" si="399"/>
        <v>#DIV/0!</v>
      </c>
      <c r="N151" s="471"/>
      <c r="O151" s="67">
        <f>G151+F151+0</f>
        <v>0</v>
      </c>
      <c r="P151" s="68" t="e">
        <f t="shared" ref="P151" si="424">O151/J151*100</f>
        <v>#DIV/0!</v>
      </c>
      <c r="Q151" s="470" t="e">
        <f t="shared" si="401"/>
        <v>#DIV/0!</v>
      </c>
      <c r="R151" s="471"/>
      <c r="S151" s="70">
        <f>H151+F151+G151+0</f>
        <v>0</v>
      </c>
      <c r="T151" s="68" t="e">
        <f t="shared" ref="T151" si="425">S151/J151*100</f>
        <v>#DIV/0!</v>
      </c>
      <c r="U151" s="470" t="e">
        <f t="shared" si="403"/>
        <v>#DIV/0!</v>
      </c>
      <c r="V151" s="472"/>
      <c r="W151" s="67">
        <f>H151+F151+G151+I151+0</f>
        <v>0</v>
      </c>
      <c r="X151" s="68" t="e">
        <f>W151/J151*100</f>
        <v>#DIV/0!</v>
      </c>
      <c r="Y151" s="470" t="e">
        <f t="shared" si="404"/>
        <v>#DIV/0!</v>
      </c>
      <c r="Z151" s="471"/>
      <c r="AA151" s="74"/>
      <c r="AB151" s="74"/>
    </row>
    <row r="152" spans="1:28" s="75" customFormat="1" ht="21.75" hidden="1" customHeight="1" x14ac:dyDescent="0.2">
      <c r="A152" s="33"/>
      <c r="B152" s="62" t="s">
        <v>32</v>
      </c>
      <c r="C152" s="35"/>
      <c r="D152" s="36"/>
      <c r="E152" s="37"/>
      <c r="F152" s="437"/>
      <c r="G152" s="438"/>
      <c r="H152" s="438"/>
      <c r="I152" s="443"/>
      <c r="J152" s="40"/>
      <c r="K152" s="16"/>
      <c r="L152" s="17" t="e">
        <f>K152/J151*100</f>
        <v>#DIV/0!</v>
      </c>
      <c r="M152" s="470"/>
      <c r="N152" s="471"/>
      <c r="O152" s="16"/>
      <c r="P152" s="17" t="e">
        <f>O152/J151*100</f>
        <v>#DIV/0!</v>
      </c>
      <c r="Q152" s="470"/>
      <c r="R152" s="471"/>
      <c r="S152" s="19"/>
      <c r="T152" s="17" t="e">
        <f>S152/J151*100</f>
        <v>#DIV/0!</v>
      </c>
      <c r="U152" s="470"/>
      <c r="V152" s="472"/>
      <c r="W152" s="16"/>
      <c r="X152" s="17" t="e">
        <f>W152/J151*100</f>
        <v>#DIV/0!</v>
      </c>
      <c r="Y152" s="470"/>
      <c r="Z152" s="471"/>
      <c r="AA152" s="74"/>
      <c r="AB152" s="74"/>
    </row>
    <row r="153" spans="1:28" s="251" customFormat="1" ht="21.75" hidden="1" customHeight="1" x14ac:dyDescent="0.2">
      <c r="A153" s="480" t="s">
        <v>45</v>
      </c>
      <c r="B153" s="54" t="s">
        <v>29</v>
      </c>
      <c r="C153" s="55">
        <f t="shared" ref="C153:K154" si="426">SUM(C155,C161,C171,C177,C179)</f>
        <v>0</v>
      </c>
      <c r="D153" s="56">
        <f t="shared" si="426"/>
        <v>0</v>
      </c>
      <c r="E153" s="57">
        <f t="shared" si="426"/>
        <v>0</v>
      </c>
      <c r="F153" s="434">
        <f t="shared" si="426"/>
        <v>0</v>
      </c>
      <c r="G153" s="435">
        <f t="shared" si="426"/>
        <v>0</v>
      </c>
      <c r="H153" s="435">
        <f t="shared" si="426"/>
        <v>0</v>
      </c>
      <c r="I153" s="436">
        <f t="shared" si="426"/>
        <v>0</v>
      </c>
      <c r="J153" s="60">
        <f t="shared" si="426"/>
        <v>0</v>
      </c>
      <c r="K153" s="55">
        <f t="shared" si="426"/>
        <v>0</v>
      </c>
      <c r="L153" s="56" t="e">
        <f>K153/J153*100</f>
        <v>#DIV/0!</v>
      </c>
      <c r="M153" s="482" t="e">
        <f t="shared" si="399"/>
        <v>#DIV/0!</v>
      </c>
      <c r="N153" s="476"/>
      <c r="O153" s="55">
        <f>SUM(O155,O161,O171,O177,O179)</f>
        <v>0</v>
      </c>
      <c r="P153" s="56" t="e">
        <f t="shared" ref="P153" si="427">O153/J153*100</f>
        <v>#DIV/0!</v>
      </c>
      <c r="Q153" s="482" t="e">
        <f t="shared" si="401"/>
        <v>#DIV/0!</v>
      </c>
      <c r="R153" s="476"/>
      <c r="S153" s="58">
        <f>SUM(S155,S161,S171,S177,S179)</f>
        <v>0</v>
      </c>
      <c r="T153" s="56" t="e">
        <f t="shared" ref="T153" si="428">S153/J153*100</f>
        <v>#DIV/0!</v>
      </c>
      <c r="U153" s="482" t="e">
        <f t="shared" si="403"/>
        <v>#DIV/0!</v>
      </c>
      <c r="V153" s="484"/>
      <c r="W153" s="55">
        <f>SUM(W155,W161,W171,W177,W179)</f>
        <v>0</v>
      </c>
      <c r="X153" s="56" t="e">
        <f t="shared" ref="X153" si="429">W153/J153*100</f>
        <v>#DIV/0!</v>
      </c>
      <c r="Y153" s="482" t="e">
        <f t="shared" si="404"/>
        <v>#DIV/0!</v>
      </c>
      <c r="Z153" s="476"/>
      <c r="AA153" s="250"/>
      <c r="AB153" s="250"/>
    </row>
    <row r="154" spans="1:28" s="251" customFormat="1" ht="21.75" hidden="1" customHeight="1" x14ac:dyDescent="0.2">
      <c r="A154" s="481"/>
      <c r="B154" s="54" t="s">
        <v>30</v>
      </c>
      <c r="C154" s="16"/>
      <c r="D154" s="17"/>
      <c r="E154" s="18"/>
      <c r="F154" s="434"/>
      <c r="G154" s="435"/>
      <c r="H154" s="435"/>
      <c r="I154" s="436"/>
      <c r="J154" s="21"/>
      <c r="K154" s="55">
        <f t="shared" si="426"/>
        <v>0</v>
      </c>
      <c r="L154" s="56" t="e">
        <f t="shared" ref="L154" si="430">K154/J153*100</f>
        <v>#DIV/0!</v>
      </c>
      <c r="M154" s="483"/>
      <c r="N154" s="477"/>
      <c r="O154" s="55">
        <f>SUM(O156,O162,O172,O178,O180)</f>
        <v>0</v>
      </c>
      <c r="P154" s="56" t="e">
        <f t="shared" ref="P154" si="431">O154/J153*100</f>
        <v>#DIV/0!</v>
      </c>
      <c r="Q154" s="483"/>
      <c r="R154" s="477"/>
      <c r="S154" s="58">
        <f>SUM(S156,S162,S172,S178,S180)</f>
        <v>0</v>
      </c>
      <c r="T154" s="56" t="e">
        <f t="shared" ref="T154" si="432">S154/J153*100</f>
        <v>#DIV/0!</v>
      </c>
      <c r="U154" s="483"/>
      <c r="V154" s="485"/>
      <c r="W154" s="55">
        <f>SUM(W156,W162,W172,W178,W180)</f>
        <v>0</v>
      </c>
      <c r="X154" s="56" t="e">
        <f t="shared" ref="X154" si="433">W154/J153*100</f>
        <v>#DIV/0!</v>
      </c>
      <c r="Y154" s="483"/>
      <c r="Z154" s="477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437">
        <f>SUM(F157,F159)</f>
        <v>0</v>
      </c>
      <c r="G155" s="438">
        <f>SUM(G157,G159)</f>
        <v>0</v>
      </c>
      <c r="H155" s="438">
        <f t="shared" ref="H155:I155" si="434">SUM(H157,H159)</f>
        <v>0</v>
      </c>
      <c r="I155" s="439">
        <f t="shared" si="434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35">K155/J155*100</f>
        <v>#DIV/0!</v>
      </c>
      <c r="M155" s="478" t="e">
        <f t="shared" si="399"/>
        <v>#DIV/0!</v>
      </c>
      <c r="N155" s="474"/>
      <c r="O155" s="30">
        <f>SUM(O157,O159)</f>
        <v>0</v>
      </c>
      <c r="P155" s="31" t="e">
        <f t="shared" ref="P155" si="436">O155/J155*100</f>
        <v>#DIV/0!</v>
      </c>
      <c r="Q155" s="478" t="e">
        <f t="shared" si="401"/>
        <v>#DIV/0!</v>
      </c>
      <c r="R155" s="474"/>
      <c r="S155" s="32">
        <f>SUM(S157,S159)</f>
        <v>0</v>
      </c>
      <c r="T155" s="31" t="e">
        <f t="shared" ref="T155" si="437">S155/J155*100</f>
        <v>#DIV/0!</v>
      </c>
      <c r="U155" s="478" t="e">
        <f t="shared" si="403"/>
        <v>#DIV/0!</v>
      </c>
      <c r="V155" s="475"/>
      <c r="W155" s="30">
        <f>SUM(W157,W159)</f>
        <v>0</v>
      </c>
      <c r="X155" s="31" t="e">
        <f t="shared" ref="X155" si="438">W155/J155*100</f>
        <v>#DIV/0!</v>
      </c>
      <c r="Y155" s="478" t="e">
        <f t="shared" si="404"/>
        <v>#DIV/0!</v>
      </c>
      <c r="Z155" s="474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437"/>
      <c r="G156" s="438"/>
      <c r="H156" s="438"/>
      <c r="I156" s="443"/>
      <c r="J156" s="40"/>
      <c r="K156" s="30">
        <f>SUM(K158,K160)</f>
        <v>0</v>
      </c>
      <c r="L156" s="31" t="e">
        <f>K156/J155*100</f>
        <v>#DIV/0!</v>
      </c>
      <c r="M156" s="479"/>
      <c r="N156" s="474"/>
      <c r="O156" s="30">
        <f>SUM(O158,O160)</f>
        <v>0</v>
      </c>
      <c r="P156" s="31" t="e">
        <f t="shared" ref="P156" si="439">O156/J155*100</f>
        <v>#DIV/0!</v>
      </c>
      <c r="Q156" s="479"/>
      <c r="R156" s="474"/>
      <c r="S156" s="32">
        <f>SUM(S158,S160)</f>
        <v>0</v>
      </c>
      <c r="T156" s="31" t="e">
        <f t="shared" ref="T156" si="440">S156/J155*100</f>
        <v>#DIV/0!</v>
      </c>
      <c r="U156" s="479"/>
      <c r="V156" s="475"/>
      <c r="W156" s="30">
        <f>SUM(W158,W160)</f>
        <v>0</v>
      </c>
      <c r="X156" s="31" t="e">
        <f t="shared" ref="X156" si="441">W156/J155*100</f>
        <v>#DIV/0!</v>
      </c>
      <c r="Y156" s="479"/>
      <c r="Z156" s="474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42">+C157+D157</f>
        <v>0</v>
      </c>
      <c r="F157" s="444"/>
      <c r="G157" s="438"/>
      <c r="H157" s="438"/>
      <c r="I157" s="443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470" t="e">
        <f t="shared" si="399"/>
        <v>#DIV/0!</v>
      </c>
      <c r="N157" s="471"/>
      <c r="O157" s="67">
        <f>G157+F157+0</f>
        <v>0</v>
      </c>
      <c r="P157" s="69" t="e">
        <f t="shared" ref="P157" si="443">O157/J157*100</f>
        <v>#DIV/0!</v>
      </c>
      <c r="Q157" s="470" t="e">
        <f t="shared" si="401"/>
        <v>#DIV/0!</v>
      </c>
      <c r="R157" s="471"/>
      <c r="S157" s="70">
        <f>H157+F157+G157+0</f>
        <v>0</v>
      </c>
      <c r="T157" s="69" t="e">
        <f t="shared" ref="T157" si="444">S157/J157*100</f>
        <v>#DIV/0!</v>
      </c>
      <c r="U157" s="470" t="e">
        <f t="shared" si="403"/>
        <v>#DIV/0!</v>
      </c>
      <c r="V157" s="472"/>
      <c r="W157" s="67">
        <f>H157+F157+G157+I157+0</f>
        <v>0</v>
      </c>
      <c r="X157" s="69" t="e">
        <f>W157/J157*100</f>
        <v>#DIV/0!</v>
      </c>
      <c r="Y157" s="470" t="e">
        <f t="shared" si="404"/>
        <v>#DIV/0!</v>
      </c>
      <c r="Z157" s="471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437"/>
      <c r="G158" s="438"/>
      <c r="H158" s="438"/>
      <c r="I158" s="439"/>
      <c r="J158" s="40"/>
      <c r="K158" s="16"/>
      <c r="L158" s="17" t="e">
        <f>K158/J157*100</f>
        <v>#DIV/0!</v>
      </c>
      <c r="M158" s="470"/>
      <c r="N158" s="471"/>
      <c r="O158" s="16"/>
      <c r="P158" s="73" t="e">
        <f>O158/J157*100</f>
        <v>#DIV/0!</v>
      </c>
      <c r="Q158" s="470"/>
      <c r="R158" s="471"/>
      <c r="S158" s="19"/>
      <c r="T158" s="73" t="e">
        <f>S158/J157*100</f>
        <v>#DIV/0!</v>
      </c>
      <c r="U158" s="470"/>
      <c r="V158" s="472"/>
      <c r="W158" s="16"/>
      <c r="X158" s="73" t="e">
        <f>W158/J157*100</f>
        <v>#DIV/0!</v>
      </c>
      <c r="Y158" s="470"/>
      <c r="Z158" s="471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45">+C159+D159</f>
        <v>0</v>
      </c>
      <c r="F159" s="444"/>
      <c r="G159" s="438"/>
      <c r="H159" s="438"/>
      <c r="I159" s="443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470" t="e">
        <f t="shared" si="399"/>
        <v>#DIV/0!</v>
      </c>
      <c r="N159" s="471"/>
      <c r="O159" s="67">
        <f>G159+F159+0</f>
        <v>0</v>
      </c>
      <c r="P159" s="69" t="e">
        <f t="shared" ref="P159" si="446">O159/J159*100</f>
        <v>#DIV/0!</v>
      </c>
      <c r="Q159" s="470" t="e">
        <f t="shared" si="401"/>
        <v>#DIV/0!</v>
      </c>
      <c r="R159" s="471"/>
      <c r="S159" s="70">
        <f>H159+F159+G159+0</f>
        <v>0</v>
      </c>
      <c r="T159" s="69" t="e">
        <f t="shared" ref="T159" si="447">S159/J159*100</f>
        <v>#DIV/0!</v>
      </c>
      <c r="U159" s="470" t="e">
        <f t="shared" si="403"/>
        <v>#DIV/0!</v>
      </c>
      <c r="V159" s="472"/>
      <c r="W159" s="67">
        <f>H159+F159+G159+I159+0</f>
        <v>0</v>
      </c>
      <c r="X159" s="69" t="e">
        <f>W159/J159*100</f>
        <v>#DIV/0!</v>
      </c>
      <c r="Y159" s="470" t="e">
        <f t="shared" si="404"/>
        <v>#DIV/0!</v>
      </c>
      <c r="Z159" s="471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437"/>
      <c r="G160" s="438"/>
      <c r="H160" s="438"/>
      <c r="I160" s="439"/>
      <c r="J160" s="40"/>
      <c r="K160" s="16"/>
      <c r="L160" s="17" t="e">
        <f>K160/J159*100</f>
        <v>#DIV/0!</v>
      </c>
      <c r="M160" s="470"/>
      <c r="N160" s="471"/>
      <c r="O160" s="16"/>
      <c r="P160" s="73" t="e">
        <f>O160/J159*100</f>
        <v>#DIV/0!</v>
      </c>
      <c r="Q160" s="470"/>
      <c r="R160" s="471"/>
      <c r="S160" s="19"/>
      <c r="T160" s="73" t="e">
        <f>S160/J159*100</f>
        <v>#DIV/0!</v>
      </c>
      <c r="U160" s="470"/>
      <c r="V160" s="472"/>
      <c r="W160" s="16"/>
      <c r="X160" s="73" t="e">
        <f>W160/J159*100</f>
        <v>#DIV/0!</v>
      </c>
      <c r="Y160" s="470"/>
      <c r="Z160" s="471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437">
        <f>SUM(F163,F165,F167,F169)</f>
        <v>0</v>
      </c>
      <c r="G161" s="438">
        <f t="shared" ref="G161:I161" si="448">SUM(G163,G165,G167,G169)</f>
        <v>0</v>
      </c>
      <c r="H161" s="438">
        <f t="shared" si="448"/>
        <v>0</v>
      </c>
      <c r="I161" s="439">
        <f t="shared" si="448"/>
        <v>0</v>
      </c>
      <c r="J161" s="29">
        <f t="shared" ref="J161" si="449">+E161+I161+F161+G161+H161</f>
        <v>0</v>
      </c>
      <c r="K161" s="30">
        <f>SUM(K163,K165,K167,K169)</f>
        <v>0</v>
      </c>
      <c r="L161" s="31" t="e">
        <f t="shared" ref="L161" si="450">K161/J161*100</f>
        <v>#DIV/0!</v>
      </c>
      <c r="M161" s="473" t="e">
        <f t="shared" si="399"/>
        <v>#DIV/0!</v>
      </c>
      <c r="N161" s="474"/>
      <c r="O161" s="30">
        <f>SUM(O163,O165,O167,O169)</f>
        <v>0</v>
      </c>
      <c r="P161" s="31" t="e">
        <f t="shared" ref="P161" si="451">O161/J161*100</f>
        <v>#DIV/0!</v>
      </c>
      <c r="Q161" s="473" t="e">
        <f t="shared" si="401"/>
        <v>#DIV/0!</v>
      </c>
      <c r="R161" s="474"/>
      <c r="S161" s="32">
        <f>SUM(S163,S165,S167,S169)</f>
        <v>0</v>
      </c>
      <c r="T161" s="31" t="e">
        <f t="shared" ref="T161" si="452">S161/J161*100</f>
        <v>#DIV/0!</v>
      </c>
      <c r="U161" s="473" t="e">
        <f t="shared" si="403"/>
        <v>#DIV/0!</v>
      </c>
      <c r="V161" s="475"/>
      <c r="W161" s="30">
        <f>SUM(W163,W165,W167,W169)</f>
        <v>0</v>
      </c>
      <c r="X161" s="31" t="e">
        <f t="shared" ref="X161" si="453">W161/J161*100</f>
        <v>#DIV/0!</v>
      </c>
      <c r="Y161" s="473" t="e">
        <f t="shared" si="404"/>
        <v>#DIV/0!</v>
      </c>
      <c r="Z161" s="474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437"/>
      <c r="G162" s="438"/>
      <c r="H162" s="438"/>
      <c r="I162" s="443"/>
      <c r="J162" s="40"/>
      <c r="K162" s="30">
        <f>SUM(K164,K166,K168,K170)</f>
        <v>0</v>
      </c>
      <c r="L162" s="31" t="e">
        <f t="shared" ref="L162" si="454">K162/J161*100</f>
        <v>#DIV/0!</v>
      </c>
      <c r="M162" s="473"/>
      <c r="N162" s="474"/>
      <c r="O162" s="30">
        <f>SUM(O164,O166,O168,O170)</f>
        <v>0</v>
      </c>
      <c r="P162" s="31" t="e">
        <f t="shared" ref="P162" si="455">O162/J161*100</f>
        <v>#DIV/0!</v>
      </c>
      <c r="Q162" s="473"/>
      <c r="R162" s="474"/>
      <c r="S162" s="32">
        <f>SUM(S164,S166,S168,S170)</f>
        <v>0</v>
      </c>
      <c r="T162" s="31" t="e">
        <f t="shared" ref="T162" si="456">S162/J161*100</f>
        <v>#DIV/0!</v>
      </c>
      <c r="U162" s="473"/>
      <c r="V162" s="475"/>
      <c r="W162" s="30">
        <f>SUM(W164,W166,W168,W170)</f>
        <v>0</v>
      </c>
      <c r="X162" s="31" t="e">
        <f t="shared" ref="X162" si="457">W162/J161*100</f>
        <v>#DIV/0!</v>
      </c>
      <c r="Y162" s="473"/>
      <c r="Z162" s="474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58">+C163+D163</f>
        <v>0</v>
      </c>
      <c r="F163" s="444"/>
      <c r="G163" s="438"/>
      <c r="H163" s="438"/>
      <c r="I163" s="443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470" t="e">
        <f t="shared" si="399"/>
        <v>#DIV/0!</v>
      </c>
      <c r="N163" s="471"/>
      <c r="O163" s="67">
        <f>G163+F163+0</f>
        <v>0</v>
      </c>
      <c r="P163" s="68" t="e">
        <f t="shared" ref="P163" si="459">O163/J163*100</f>
        <v>#DIV/0!</v>
      </c>
      <c r="Q163" s="470" t="e">
        <f t="shared" si="401"/>
        <v>#DIV/0!</v>
      </c>
      <c r="R163" s="471"/>
      <c r="S163" s="70">
        <f>H163+F163+G163+0</f>
        <v>0</v>
      </c>
      <c r="T163" s="68" t="e">
        <f t="shared" ref="T163" si="460">S163/J163*100</f>
        <v>#DIV/0!</v>
      </c>
      <c r="U163" s="470" t="e">
        <f t="shared" si="403"/>
        <v>#DIV/0!</v>
      </c>
      <c r="V163" s="472"/>
      <c r="W163" s="67">
        <f>H163+F163+G163+I163+0</f>
        <v>0</v>
      </c>
      <c r="X163" s="68" t="e">
        <f>W163/J163*100</f>
        <v>#DIV/0!</v>
      </c>
      <c r="Y163" s="470" t="e">
        <f t="shared" si="404"/>
        <v>#DIV/0!</v>
      </c>
      <c r="Z163" s="471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437"/>
      <c r="G164" s="438"/>
      <c r="H164" s="438"/>
      <c r="I164" s="439"/>
      <c r="J164" s="40"/>
      <c r="K164" s="16"/>
      <c r="L164" s="17" t="e">
        <f>K164/J163*100</f>
        <v>#DIV/0!</v>
      </c>
      <c r="M164" s="470"/>
      <c r="N164" s="471"/>
      <c r="O164" s="16"/>
      <c r="P164" s="17" t="e">
        <f>O164/J163*100</f>
        <v>#DIV/0!</v>
      </c>
      <c r="Q164" s="470"/>
      <c r="R164" s="471"/>
      <c r="S164" s="19"/>
      <c r="T164" s="17" t="e">
        <f>S164/J163*100</f>
        <v>#DIV/0!</v>
      </c>
      <c r="U164" s="470"/>
      <c r="V164" s="472"/>
      <c r="W164" s="16"/>
      <c r="X164" s="17" t="e">
        <f>W164/J163*100</f>
        <v>#DIV/0!</v>
      </c>
      <c r="Y164" s="470"/>
      <c r="Z164" s="471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61">+C165+D165</f>
        <v>0</v>
      </c>
      <c r="F165" s="444"/>
      <c r="G165" s="438"/>
      <c r="H165" s="438"/>
      <c r="I165" s="443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470" t="e">
        <f t="shared" si="399"/>
        <v>#DIV/0!</v>
      </c>
      <c r="N165" s="471"/>
      <c r="O165" s="67">
        <f>G165+F165+0</f>
        <v>0</v>
      </c>
      <c r="P165" s="68" t="e">
        <f t="shared" ref="P165" si="462">O165/J165*100</f>
        <v>#DIV/0!</v>
      </c>
      <c r="Q165" s="470" t="e">
        <f t="shared" si="401"/>
        <v>#DIV/0!</v>
      </c>
      <c r="R165" s="471"/>
      <c r="S165" s="70">
        <f>H165+F165+G165+0</f>
        <v>0</v>
      </c>
      <c r="T165" s="68" t="e">
        <f t="shared" ref="T165" si="463">S165/J165*100</f>
        <v>#DIV/0!</v>
      </c>
      <c r="U165" s="470" t="e">
        <f t="shared" si="403"/>
        <v>#DIV/0!</v>
      </c>
      <c r="V165" s="472"/>
      <c r="W165" s="67">
        <f>H165+F165+G165+I165+0</f>
        <v>0</v>
      </c>
      <c r="X165" s="68" t="e">
        <f>W165/J165*100</f>
        <v>#DIV/0!</v>
      </c>
      <c r="Y165" s="470" t="e">
        <f t="shared" si="404"/>
        <v>#DIV/0!</v>
      </c>
      <c r="Z165" s="471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437"/>
      <c r="G166" s="438"/>
      <c r="H166" s="438"/>
      <c r="I166" s="439"/>
      <c r="J166" s="40"/>
      <c r="K166" s="16"/>
      <c r="L166" s="17" t="e">
        <f>K166/J165*100</f>
        <v>#DIV/0!</v>
      </c>
      <c r="M166" s="470"/>
      <c r="N166" s="471"/>
      <c r="O166" s="16"/>
      <c r="P166" s="17" t="e">
        <f>O166/J165*100</f>
        <v>#DIV/0!</v>
      </c>
      <c r="Q166" s="470"/>
      <c r="R166" s="471"/>
      <c r="S166" s="19"/>
      <c r="T166" s="17" t="e">
        <f>S166/J165*100</f>
        <v>#DIV/0!</v>
      </c>
      <c r="U166" s="470"/>
      <c r="V166" s="472"/>
      <c r="W166" s="16"/>
      <c r="X166" s="17" t="e">
        <f>W166/J165*100</f>
        <v>#DIV/0!</v>
      </c>
      <c r="Y166" s="470"/>
      <c r="Z166" s="471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64">+C167+D167</f>
        <v>0</v>
      </c>
      <c r="F167" s="444"/>
      <c r="G167" s="438"/>
      <c r="H167" s="438"/>
      <c r="I167" s="443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470" t="e">
        <f t="shared" si="399"/>
        <v>#DIV/0!</v>
      </c>
      <c r="N167" s="471"/>
      <c r="O167" s="67">
        <f>G167+F167+0</f>
        <v>0</v>
      </c>
      <c r="P167" s="68" t="e">
        <f t="shared" ref="P167" si="465">O167/J167*100</f>
        <v>#DIV/0!</v>
      </c>
      <c r="Q167" s="470" t="e">
        <f t="shared" si="401"/>
        <v>#DIV/0!</v>
      </c>
      <c r="R167" s="471"/>
      <c r="S167" s="70">
        <f>H167+F167+G167+0</f>
        <v>0</v>
      </c>
      <c r="T167" s="68" t="e">
        <f t="shared" ref="T167" si="466">S167/J167*100</f>
        <v>#DIV/0!</v>
      </c>
      <c r="U167" s="470" t="e">
        <f t="shared" si="403"/>
        <v>#DIV/0!</v>
      </c>
      <c r="V167" s="472"/>
      <c r="W167" s="67">
        <f>H167+F167+G167+I167+0</f>
        <v>0</v>
      </c>
      <c r="X167" s="68" t="e">
        <f>W167/J167*100</f>
        <v>#DIV/0!</v>
      </c>
      <c r="Y167" s="470" t="e">
        <f t="shared" si="404"/>
        <v>#DIV/0!</v>
      </c>
      <c r="Z167" s="471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437"/>
      <c r="G168" s="438"/>
      <c r="H168" s="438"/>
      <c r="I168" s="439"/>
      <c r="J168" s="40"/>
      <c r="K168" s="16"/>
      <c r="L168" s="17" t="e">
        <f>K168/J167*100</f>
        <v>#DIV/0!</v>
      </c>
      <c r="M168" s="470"/>
      <c r="N168" s="471"/>
      <c r="O168" s="16"/>
      <c r="P168" s="17" t="e">
        <f>O168/J167*100</f>
        <v>#DIV/0!</v>
      </c>
      <c r="Q168" s="470"/>
      <c r="R168" s="471"/>
      <c r="S168" s="19"/>
      <c r="T168" s="17" t="e">
        <f>S168/J167*100</f>
        <v>#DIV/0!</v>
      </c>
      <c r="U168" s="470"/>
      <c r="V168" s="472"/>
      <c r="W168" s="16"/>
      <c r="X168" s="17" t="e">
        <f>W168/J167*100</f>
        <v>#DIV/0!</v>
      </c>
      <c r="Y168" s="470"/>
      <c r="Z168" s="471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67">+C169+D169</f>
        <v>0</v>
      </c>
      <c r="F169" s="444"/>
      <c r="G169" s="438"/>
      <c r="H169" s="438"/>
      <c r="I169" s="443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470" t="e">
        <f t="shared" si="399"/>
        <v>#DIV/0!</v>
      </c>
      <c r="N169" s="471"/>
      <c r="O169" s="67">
        <f>G169+F169+0</f>
        <v>0</v>
      </c>
      <c r="P169" s="68" t="e">
        <f t="shared" ref="P169" si="468">O169/J169*100</f>
        <v>#DIV/0!</v>
      </c>
      <c r="Q169" s="470" t="e">
        <f t="shared" si="401"/>
        <v>#DIV/0!</v>
      </c>
      <c r="R169" s="471"/>
      <c r="S169" s="70">
        <f>H169+F169+G169+0</f>
        <v>0</v>
      </c>
      <c r="T169" s="68" t="e">
        <f t="shared" ref="T169" si="469">S169/J169*100</f>
        <v>#DIV/0!</v>
      </c>
      <c r="U169" s="470" t="e">
        <f t="shared" si="403"/>
        <v>#DIV/0!</v>
      </c>
      <c r="V169" s="472"/>
      <c r="W169" s="67">
        <f>H169+F169+G169+I169+0</f>
        <v>0</v>
      </c>
      <c r="X169" s="68" t="e">
        <f>W169/J169*100</f>
        <v>#DIV/0!</v>
      </c>
      <c r="Y169" s="470" t="e">
        <f t="shared" si="404"/>
        <v>#DIV/0!</v>
      </c>
      <c r="Z169" s="471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437"/>
      <c r="G170" s="438"/>
      <c r="H170" s="438"/>
      <c r="I170" s="439"/>
      <c r="J170" s="40"/>
      <c r="K170" s="16"/>
      <c r="L170" s="17" t="e">
        <f>K170/J169*100</f>
        <v>#DIV/0!</v>
      </c>
      <c r="M170" s="470"/>
      <c r="N170" s="471"/>
      <c r="O170" s="16"/>
      <c r="P170" s="17" t="e">
        <f>O170/J169*100</f>
        <v>#DIV/0!</v>
      </c>
      <c r="Q170" s="470"/>
      <c r="R170" s="471"/>
      <c r="S170" s="19"/>
      <c r="T170" s="17" t="e">
        <f>S170/J169*100</f>
        <v>#DIV/0!</v>
      </c>
      <c r="U170" s="470"/>
      <c r="V170" s="472"/>
      <c r="W170" s="16"/>
      <c r="X170" s="17" t="e">
        <f>W170/J169*100</f>
        <v>#DIV/0!</v>
      </c>
      <c r="Y170" s="470"/>
      <c r="Z170" s="471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437">
        <f>SUM(F173,F175)</f>
        <v>0</v>
      </c>
      <c r="G171" s="438">
        <f t="shared" ref="G171:I171" si="470">SUM(G173,G175)</f>
        <v>0</v>
      </c>
      <c r="H171" s="438">
        <f t="shared" si="470"/>
        <v>0</v>
      </c>
      <c r="I171" s="439">
        <f t="shared" si="470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71">K171/J171*100</f>
        <v>#DIV/0!</v>
      </c>
      <c r="M171" s="473" t="e">
        <f t="shared" si="399"/>
        <v>#DIV/0!</v>
      </c>
      <c r="N171" s="474"/>
      <c r="O171" s="30">
        <f>SUM(O173,O175)</f>
        <v>0</v>
      </c>
      <c r="P171" s="31" t="e">
        <f t="shared" ref="P171" si="472">O171/J171*100</f>
        <v>#DIV/0!</v>
      </c>
      <c r="Q171" s="473" t="e">
        <f t="shared" si="401"/>
        <v>#DIV/0!</v>
      </c>
      <c r="R171" s="474"/>
      <c r="S171" s="32">
        <f>SUM(S173,S175)</f>
        <v>0</v>
      </c>
      <c r="T171" s="31" t="e">
        <f t="shared" ref="T171" si="473">S171/J171*100</f>
        <v>#DIV/0!</v>
      </c>
      <c r="U171" s="473" t="e">
        <f t="shared" si="403"/>
        <v>#DIV/0!</v>
      </c>
      <c r="V171" s="475"/>
      <c r="W171" s="30">
        <f>SUM(W173,W175)</f>
        <v>0</v>
      </c>
      <c r="X171" s="31" t="e">
        <f t="shared" ref="X171" si="474">W171/J171*100</f>
        <v>#DIV/0!</v>
      </c>
      <c r="Y171" s="473" t="e">
        <f t="shared" si="404"/>
        <v>#DIV/0!</v>
      </c>
      <c r="Z171" s="474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437"/>
      <c r="G172" s="438"/>
      <c r="H172" s="438"/>
      <c r="I172" s="443"/>
      <c r="J172" s="40"/>
      <c r="K172" s="30">
        <f>SUM(K174,K176)</f>
        <v>0</v>
      </c>
      <c r="L172" s="31" t="e">
        <f t="shared" ref="L172" si="475">K172/J171*100</f>
        <v>#DIV/0!</v>
      </c>
      <c r="M172" s="473"/>
      <c r="N172" s="474"/>
      <c r="O172" s="30">
        <f>SUM(O174,O176)</f>
        <v>0</v>
      </c>
      <c r="P172" s="31" t="e">
        <f t="shared" ref="P172" si="476">O172/J171*100</f>
        <v>#DIV/0!</v>
      </c>
      <c r="Q172" s="473"/>
      <c r="R172" s="474"/>
      <c r="S172" s="32">
        <f>SUM(S174,S176)</f>
        <v>0</v>
      </c>
      <c r="T172" s="31" t="e">
        <f t="shared" ref="T172" si="477">S172/J171*100</f>
        <v>#DIV/0!</v>
      </c>
      <c r="U172" s="473"/>
      <c r="V172" s="475"/>
      <c r="W172" s="30">
        <f>SUM(W174,W176)</f>
        <v>0</v>
      </c>
      <c r="X172" s="31" t="e">
        <f t="shared" ref="X172" si="478">W172/J171*100</f>
        <v>#DIV/0!</v>
      </c>
      <c r="Y172" s="473"/>
      <c r="Z172" s="474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479">+C173+D173</f>
        <v>0</v>
      </c>
      <c r="F173" s="444"/>
      <c r="G173" s="438"/>
      <c r="H173" s="438"/>
      <c r="I173" s="443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470" t="e">
        <f t="shared" si="399"/>
        <v>#DIV/0!</v>
      </c>
      <c r="N173" s="471"/>
      <c r="O173" s="67">
        <f>G173+F173+0</f>
        <v>0</v>
      </c>
      <c r="P173" s="68" t="e">
        <f t="shared" ref="P173" si="480">O173/J173*100</f>
        <v>#DIV/0!</v>
      </c>
      <c r="Q173" s="470" t="e">
        <f t="shared" si="401"/>
        <v>#DIV/0!</v>
      </c>
      <c r="R173" s="471"/>
      <c r="S173" s="70">
        <f>H173+F173+G173+0</f>
        <v>0</v>
      </c>
      <c r="T173" s="68" t="e">
        <f t="shared" ref="T173" si="481">S173/J173*100</f>
        <v>#DIV/0!</v>
      </c>
      <c r="U173" s="470" t="e">
        <f t="shared" si="403"/>
        <v>#DIV/0!</v>
      </c>
      <c r="V173" s="472"/>
      <c r="W173" s="67">
        <f>H173+F173+G173+I173+0</f>
        <v>0</v>
      </c>
      <c r="X173" s="68" t="e">
        <f>W173/J173*100</f>
        <v>#DIV/0!</v>
      </c>
      <c r="Y173" s="470" t="e">
        <f t="shared" si="404"/>
        <v>#DIV/0!</v>
      </c>
      <c r="Z173" s="471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437"/>
      <c r="G174" s="438"/>
      <c r="H174" s="438"/>
      <c r="I174" s="439"/>
      <c r="J174" s="40"/>
      <c r="K174" s="16"/>
      <c r="L174" s="17" t="e">
        <f>K174/J173*100</f>
        <v>#DIV/0!</v>
      </c>
      <c r="M174" s="470"/>
      <c r="N174" s="471"/>
      <c r="O174" s="16"/>
      <c r="P174" s="17" t="e">
        <f>O174/J173*100</f>
        <v>#DIV/0!</v>
      </c>
      <c r="Q174" s="470"/>
      <c r="R174" s="471"/>
      <c r="S174" s="19"/>
      <c r="T174" s="17" t="e">
        <f>S174/J173*100</f>
        <v>#DIV/0!</v>
      </c>
      <c r="U174" s="470"/>
      <c r="V174" s="472"/>
      <c r="W174" s="16"/>
      <c r="X174" s="17" t="e">
        <f>W174/J173*100</f>
        <v>#DIV/0!</v>
      </c>
      <c r="Y174" s="470"/>
      <c r="Z174" s="471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482">+C175+D175</f>
        <v>0</v>
      </c>
      <c r="F175" s="444"/>
      <c r="G175" s="438"/>
      <c r="H175" s="438"/>
      <c r="I175" s="443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470" t="e">
        <f t="shared" si="399"/>
        <v>#DIV/0!</v>
      </c>
      <c r="N175" s="471"/>
      <c r="O175" s="67">
        <f>G175+F175+0</f>
        <v>0</v>
      </c>
      <c r="P175" s="68" t="e">
        <f t="shared" ref="P175" si="483">O175/J175*100</f>
        <v>#DIV/0!</v>
      </c>
      <c r="Q175" s="470" t="e">
        <f t="shared" si="401"/>
        <v>#DIV/0!</v>
      </c>
      <c r="R175" s="471"/>
      <c r="S175" s="70">
        <f>H175+F175+G175+0</f>
        <v>0</v>
      </c>
      <c r="T175" s="68" t="e">
        <f t="shared" ref="T175" si="484">S175/J175*100</f>
        <v>#DIV/0!</v>
      </c>
      <c r="U175" s="470" t="e">
        <f t="shared" si="403"/>
        <v>#DIV/0!</v>
      </c>
      <c r="V175" s="472"/>
      <c r="W175" s="67">
        <f>H175+F175+G175+I175+0</f>
        <v>0</v>
      </c>
      <c r="X175" s="68" t="e">
        <f>W175/J175*100</f>
        <v>#DIV/0!</v>
      </c>
      <c r="Y175" s="470" t="e">
        <f t="shared" si="404"/>
        <v>#DIV/0!</v>
      </c>
      <c r="Z175" s="471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437"/>
      <c r="G176" s="438"/>
      <c r="H176" s="438"/>
      <c r="I176" s="439"/>
      <c r="J176" s="40"/>
      <c r="K176" s="16"/>
      <c r="L176" s="17" t="e">
        <f>K176/J175*100</f>
        <v>#DIV/0!</v>
      </c>
      <c r="M176" s="470"/>
      <c r="N176" s="471"/>
      <c r="O176" s="16"/>
      <c r="P176" s="17" t="e">
        <f>O176/J175*100</f>
        <v>#DIV/0!</v>
      </c>
      <c r="Q176" s="470"/>
      <c r="R176" s="471"/>
      <c r="S176" s="19"/>
      <c r="T176" s="17" t="e">
        <f>S176/J175*100</f>
        <v>#DIV/0!</v>
      </c>
      <c r="U176" s="470"/>
      <c r="V176" s="472"/>
      <c r="W176" s="16"/>
      <c r="X176" s="17" t="e">
        <f>W176/J175*100</f>
        <v>#DIV/0!</v>
      </c>
      <c r="Y176" s="470"/>
      <c r="Z176" s="471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485">+C177+D177</f>
        <v>0</v>
      </c>
      <c r="F177" s="444"/>
      <c r="G177" s="438"/>
      <c r="H177" s="438"/>
      <c r="I177" s="443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470" t="e">
        <f t="shared" si="399"/>
        <v>#DIV/0!</v>
      </c>
      <c r="N177" s="471"/>
      <c r="O177" s="67">
        <f>G177+F177+0</f>
        <v>0</v>
      </c>
      <c r="P177" s="68" t="e">
        <f t="shared" ref="P177" si="486">O177/J177*100</f>
        <v>#DIV/0!</v>
      </c>
      <c r="Q177" s="470" t="e">
        <f t="shared" si="401"/>
        <v>#DIV/0!</v>
      </c>
      <c r="R177" s="471"/>
      <c r="S177" s="70">
        <f>H177+F177+G177+0</f>
        <v>0</v>
      </c>
      <c r="T177" s="68" t="e">
        <f t="shared" ref="T177" si="487">S177/J177*100</f>
        <v>#DIV/0!</v>
      </c>
      <c r="U177" s="470" t="e">
        <f t="shared" si="403"/>
        <v>#DIV/0!</v>
      </c>
      <c r="V177" s="472"/>
      <c r="W177" s="67">
        <f>H177+F177+G177+I177+0</f>
        <v>0</v>
      </c>
      <c r="X177" s="68" t="e">
        <f>W177/J177*100</f>
        <v>#DIV/0!</v>
      </c>
      <c r="Y177" s="470" t="e">
        <f t="shared" si="404"/>
        <v>#DIV/0!</v>
      </c>
      <c r="Z177" s="471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437"/>
      <c r="G178" s="438"/>
      <c r="H178" s="438"/>
      <c r="I178" s="443"/>
      <c r="J178" s="40"/>
      <c r="K178" s="16"/>
      <c r="L178" s="17" t="e">
        <f>K178/J177*100</f>
        <v>#DIV/0!</v>
      </c>
      <c r="M178" s="470"/>
      <c r="N178" s="471"/>
      <c r="O178" s="16"/>
      <c r="P178" s="17" t="e">
        <f>O178/J177*100</f>
        <v>#DIV/0!</v>
      </c>
      <c r="Q178" s="470"/>
      <c r="R178" s="471"/>
      <c r="S178" s="19"/>
      <c r="T178" s="17" t="e">
        <f>S178/J177*100</f>
        <v>#DIV/0!</v>
      </c>
      <c r="U178" s="470"/>
      <c r="V178" s="472"/>
      <c r="W178" s="16"/>
      <c r="X178" s="17" t="e">
        <f>W178/J177*100</f>
        <v>#DIV/0!</v>
      </c>
      <c r="Y178" s="470"/>
      <c r="Z178" s="471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488">+C179+D179</f>
        <v>0</v>
      </c>
      <c r="F179" s="444"/>
      <c r="G179" s="438"/>
      <c r="H179" s="438"/>
      <c r="I179" s="443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470" t="e">
        <f t="shared" si="399"/>
        <v>#DIV/0!</v>
      </c>
      <c r="N179" s="471"/>
      <c r="O179" s="67">
        <f>G179+F179+0</f>
        <v>0</v>
      </c>
      <c r="P179" s="68" t="e">
        <f t="shared" ref="P179" si="489">O179/J179*100</f>
        <v>#DIV/0!</v>
      </c>
      <c r="Q179" s="470" t="e">
        <f t="shared" si="401"/>
        <v>#DIV/0!</v>
      </c>
      <c r="R179" s="471"/>
      <c r="S179" s="70">
        <f>H179+F179+G179+0</f>
        <v>0</v>
      </c>
      <c r="T179" s="68" t="e">
        <f t="shared" ref="T179" si="490">S179/J179*100</f>
        <v>#DIV/0!</v>
      </c>
      <c r="U179" s="470" t="e">
        <f t="shared" si="403"/>
        <v>#DIV/0!</v>
      </c>
      <c r="V179" s="472"/>
      <c r="W179" s="67">
        <f>H179+F179+G179+I179+0</f>
        <v>0</v>
      </c>
      <c r="X179" s="68" t="e">
        <f>W179/J179*100</f>
        <v>#DIV/0!</v>
      </c>
      <c r="Y179" s="470" t="e">
        <f t="shared" si="404"/>
        <v>#DIV/0!</v>
      </c>
      <c r="Z179" s="471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437"/>
      <c r="G180" s="438"/>
      <c r="H180" s="438"/>
      <c r="I180" s="443"/>
      <c r="J180" s="40"/>
      <c r="K180" s="16"/>
      <c r="L180" s="17" t="e">
        <f>K180/J179*100</f>
        <v>#DIV/0!</v>
      </c>
      <c r="M180" s="470"/>
      <c r="N180" s="471"/>
      <c r="O180" s="16"/>
      <c r="P180" s="17" t="e">
        <f>O180/J179*100</f>
        <v>#DIV/0!</v>
      </c>
      <c r="Q180" s="470"/>
      <c r="R180" s="471"/>
      <c r="S180" s="19"/>
      <c r="T180" s="17" t="e">
        <f>S180/J179*100</f>
        <v>#DIV/0!</v>
      </c>
      <c r="U180" s="470"/>
      <c r="V180" s="472"/>
      <c r="W180" s="16"/>
      <c r="X180" s="17" t="e">
        <f>W180/J179*100</f>
        <v>#DIV/0!</v>
      </c>
      <c r="Y180" s="470"/>
      <c r="Z180" s="471"/>
      <c r="AA180" s="74"/>
      <c r="AB180" s="74"/>
    </row>
    <row r="181" spans="1:28" s="251" customFormat="1" ht="21.75" hidden="1" customHeight="1" x14ac:dyDescent="0.2">
      <c r="A181" s="480" t="s">
        <v>45</v>
      </c>
      <c r="B181" s="54" t="s">
        <v>29</v>
      </c>
      <c r="C181" s="55">
        <f t="shared" ref="C181:K182" si="491">SUM(C183,C189,C199,C205,C207)</f>
        <v>0</v>
      </c>
      <c r="D181" s="56">
        <f t="shared" si="491"/>
        <v>0</v>
      </c>
      <c r="E181" s="57">
        <f t="shared" si="491"/>
        <v>0</v>
      </c>
      <c r="F181" s="434">
        <f t="shared" si="491"/>
        <v>0</v>
      </c>
      <c r="G181" s="435">
        <f t="shared" si="491"/>
        <v>0</v>
      </c>
      <c r="H181" s="435">
        <f t="shared" si="491"/>
        <v>0</v>
      </c>
      <c r="I181" s="436">
        <f t="shared" si="491"/>
        <v>0</v>
      </c>
      <c r="J181" s="60">
        <f t="shared" si="491"/>
        <v>0</v>
      </c>
      <c r="K181" s="55">
        <f t="shared" si="491"/>
        <v>0</v>
      </c>
      <c r="L181" s="56" t="e">
        <f>K181/J181*100</f>
        <v>#DIV/0!</v>
      </c>
      <c r="M181" s="482" t="e">
        <f t="shared" si="399"/>
        <v>#DIV/0!</v>
      </c>
      <c r="N181" s="476"/>
      <c r="O181" s="55">
        <f>SUM(O183,O189,O199,O205,O207)</f>
        <v>0</v>
      </c>
      <c r="P181" s="56" t="e">
        <f t="shared" ref="P181" si="492">O181/J181*100</f>
        <v>#DIV/0!</v>
      </c>
      <c r="Q181" s="482" t="e">
        <f t="shared" si="401"/>
        <v>#DIV/0!</v>
      </c>
      <c r="R181" s="476"/>
      <c r="S181" s="58">
        <f>SUM(S183,S189,S199,S205,S207)</f>
        <v>0</v>
      </c>
      <c r="T181" s="56" t="e">
        <f t="shared" ref="T181" si="493">S181/J181*100</f>
        <v>#DIV/0!</v>
      </c>
      <c r="U181" s="482" t="e">
        <f t="shared" si="403"/>
        <v>#DIV/0!</v>
      </c>
      <c r="V181" s="484"/>
      <c r="W181" s="55">
        <f>SUM(W183,W189,W199,W205,W207)</f>
        <v>0</v>
      </c>
      <c r="X181" s="56" t="e">
        <f t="shared" ref="X181" si="494">W181/J181*100</f>
        <v>#DIV/0!</v>
      </c>
      <c r="Y181" s="482" t="e">
        <f t="shared" si="404"/>
        <v>#DIV/0!</v>
      </c>
      <c r="Z181" s="476"/>
      <c r="AA181" s="250"/>
      <c r="AB181" s="250"/>
    </row>
    <row r="182" spans="1:28" s="251" customFormat="1" ht="21.75" hidden="1" customHeight="1" x14ac:dyDescent="0.2">
      <c r="A182" s="481"/>
      <c r="B182" s="54" t="s">
        <v>30</v>
      </c>
      <c r="C182" s="16"/>
      <c r="D182" s="17"/>
      <c r="E182" s="18"/>
      <c r="F182" s="434"/>
      <c r="G182" s="435"/>
      <c r="H182" s="435"/>
      <c r="I182" s="436"/>
      <c r="J182" s="21"/>
      <c r="K182" s="55">
        <f t="shared" si="491"/>
        <v>0</v>
      </c>
      <c r="L182" s="56" t="e">
        <f t="shared" ref="L182" si="495">K182/J181*100</f>
        <v>#DIV/0!</v>
      </c>
      <c r="M182" s="483"/>
      <c r="N182" s="477"/>
      <c r="O182" s="55">
        <f>SUM(O184,O190,O200,O206,O208)</f>
        <v>0</v>
      </c>
      <c r="P182" s="56" t="e">
        <f t="shared" ref="P182" si="496">O182/J181*100</f>
        <v>#DIV/0!</v>
      </c>
      <c r="Q182" s="483"/>
      <c r="R182" s="477"/>
      <c r="S182" s="58">
        <f>SUM(S184,S190,S200,S206,S208)</f>
        <v>0</v>
      </c>
      <c r="T182" s="56" t="e">
        <f t="shared" ref="T182" si="497">S182/J181*100</f>
        <v>#DIV/0!</v>
      </c>
      <c r="U182" s="483"/>
      <c r="V182" s="485"/>
      <c r="W182" s="55">
        <f>SUM(W184,W190,W200,W206,W208)</f>
        <v>0</v>
      </c>
      <c r="X182" s="56" t="e">
        <f t="shared" ref="X182" si="498">W182/J181*100</f>
        <v>#DIV/0!</v>
      </c>
      <c r="Y182" s="483"/>
      <c r="Z182" s="477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437">
        <f>SUM(F185,F187)</f>
        <v>0</v>
      </c>
      <c r="G183" s="438">
        <f>SUM(G185,G187)</f>
        <v>0</v>
      </c>
      <c r="H183" s="438">
        <f t="shared" ref="H183:I183" si="499">SUM(H185,H187)</f>
        <v>0</v>
      </c>
      <c r="I183" s="439">
        <f t="shared" si="499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500">K183/J183*100</f>
        <v>#DIV/0!</v>
      </c>
      <c r="M183" s="478" t="e">
        <f t="shared" si="399"/>
        <v>#DIV/0!</v>
      </c>
      <c r="N183" s="474"/>
      <c r="O183" s="30">
        <f>SUM(O185,O187)</f>
        <v>0</v>
      </c>
      <c r="P183" s="31" t="e">
        <f t="shared" ref="P183" si="501">O183/J183*100</f>
        <v>#DIV/0!</v>
      </c>
      <c r="Q183" s="478" t="e">
        <f t="shared" si="401"/>
        <v>#DIV/0!</v>
      </c>
      <c r="R183" s="474"/>
      <c r="S183" s="32">
        <f>SUM(S185,S187)</f>
        <v>0</v>
      </c>
      <c r="T183" s="31" t="e">
        <f t="shared" ref="T183" si="502">S183/J183*100</f>
        <v>#DIV/0!</v>
      </c>
      <c r="U183" s="478" t="e">
        <f t="shared" si="403"/>
        <v>#DIV/0!</v>
      </c>
      <c r="V183" s="475"/>
      <c r="W183" s="30">
        <f>SUM(W185,W187)</f>
        <v>0</v>
      </c>
      <c r="X183" s="31" t="e">
        <f t="shared" ref="X183" si="503">W183/J183*100</f>
        <v>#DIV/0!</v>
      </c>
      <c r="Y183" s="478" t="e">
        <f t="shared" si="404"/>
        <v>#DIV/0!</v>
      </c>
      <c r="Z183" s="474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437"/>
      <c r="G184" s="438"/>
      <c r="H184" s="438"/>
      <c r="I184" s="443"/>
      <c r="J184" s="40"/>
      <c r="K184" s="30">
        <f>SUM(K186,K188)</f>
        <v>0</v>
      </c>
      <c r="L184" s="31" t="e">
        <f>K184/J183*100</f>
        <v>#DIV/0!</v>
      </c>
      <c r="M184" s="479"/>
      <c r="N184" s="474"/>
      <c r="O184" s="30">
        <f>SUM(O186,O188)</f>
        <v>0</v>
      </c>
      <c r="P184" s="31" t="e">
        <f t="shared" ref="P184" si="504">O184/J183*100</f>
        <v>#DIV/0!</v>
      </c>
      <c r="Q184" s="479"/>
      <c r="R184" s="474"/>
      <c r="S184" s="32">
        <f>SUM(S186,S188)</f>
        <v>0</v>
      </c>
      <c r="T184" s="31" t="e">
        <f t="shared" ref="T184" si="505">S184/J183*100</f>
        <v>#DIV/0!</v>
      </c>
      <c r="U184" s="479"/>
      <c r="V184" s="475"/>
      <c r="W184" s="30">
        <f>SUM(W186,W188)</f>
        <v>0</v>
      </c>
      <c r="X184" s="31" t="e">
        <f t="shared" ref="X184" si="506">W184/J183*100</f>
        <v>#DIV/0!</v>
      </c>
      <c r="Y184" s="479"/>
      <c r="Z184" s="474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507">+C185+D185</f>
        <v>0</v>
      </c>
      <c r="F185" s="444"/>
      <c r="G185" s="438"/>
      <c r="H185" s="438"/>
      <c r="I185" s="443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470" t="e">
        <f t="shared" si="399"/>
        <v>#DIV/0!</v>
      </c>
      <c r="N185" s="471"/>
      <c r="O185" s="67">
        <f>G185+F185+0</f>
        <v>0</v>
      </c>
      <c r="P185" s="69" t="e">
        <f t="shared" ref="P185" si="508">O185/J185*100</f>
        <v>#DIV/0!</v>
      </c>
      <c r="Q185" s="470" t="e">
        <f t="shared" si="401"/>
        <v>#DIV/0!</v>
      </c>
      <c r="R185" s="471"/>
      <c r="S185" s="70">
        <f>H185+F185+G185+0</f>
        <v>0</v>
      </c>
      <c r="T185" s="69" t="e">
        <f t="shared" ref="T185" si="509">S185/J185*100</f>
        <v>#DIV/0!</v>
      </c>
      <c r="U185" s="470" t="e">
        <f t="shared" si="403"/>
        <v>#DIV/0!</v>
      </c>
      <c r="V185" s="472"/>
      <c r="W185" s="67">
        <f>H185+F185+G185+I185+0</f>
        <v>0</v>
      </c>
      <c r="X185" s="69" t="e">
        <f>W185/J185*100</f>
        <v>#DIV/0!</v>
      </c>
      <c r="Y185" s="470" t="e">
        <f t="shared" si="404"/>
        <v>#DIV/0!</v>
      </c>
      <c r="Z185" s="471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437"/>
      <c r="G186" s="438"/>
      <c r="H186" s="438"/>
      <c r="I186" s="439"/>
      <c r="J186" s="40"/>
      <c r="K186" s="16"/>
      <c r="L186" s="17" t="e">
        <f>K186/J185*100</f>
        <v>#DIV/0!</v>
      </c>
      <c r="M186" s="470"/>
      <c r="N186" s="471"/>
      <c r="O186" s="16"/>
      <c r="P186" s="73" t="e">
        <f>O186/J185*100</f>
        <v>#DIV/0!</v>
      </c>
      <c r="Q186" s="470"/>
      <c r="R186" s="471"/>
      <c r="S186" s="19"/>
      <c r="T186" s="73" t="e">
        <f>S186/J185*100</f>
        <v>#DIV/0!</v>
      </c>
      <c r="U186" s="470"/>
      <c r="V186" s="472"/>
      <c r="W186" s="16"/>
      <c r="X186" s="73" t="e">
        <f>W186/J185*100</f>
        <v>#DIV/0!</v>
      </c>
      <c r="Y186" s="470"/>
      <c r="Z186" s="471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510">+C187+D187</f>
        <v>0</v>
      </c>
      <c r="F187" s="444"/>
      <c r="G187" s="438"/>
      <c r="H187" s="438"/>
      <c r="I187" s="443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470" t="e">
        <f t="shared" si="399"/>
        <v>#DIV/0!</v>
      </c>
      <c r="N187" s="471"/>
      <c r="O187" s="67">
        <f>G187+F187+0</f>
        <v>0</v>
      </c>
      <c r="P187" s="69" t="e">
        <f t="shared" ref="P187" si="511">O187/J187*100</f>
        <v>#DIV/0!</v>
      </c>
      <c r="Q187" s="470" t="e">
        <f t="shared" si="401"/>
        <v>#DIV/0!</v>
      </c>
      <c r="R187" s="471"/>
      <c r="S187" s="70">
        <f>H187+F187+G187+0</f>
        <v>0</v>
      </c>
      <c r="T187" s="69" t="e">
        <f t="shared" ref="T187" si="512">S187/J187*100</f>
        <v>#DIV/0!</v>
      </c>
      <c r="U187" s="470" t="e">
        <f t="shared" si="403"/>
        <v>#DIV/0!</v>
      </c>
      <c r="V187" s="472"/>
      <c r="W187" s="67">
        <f>H187+F187+G187+I187+0</f>
        <v>0</v>
      </c>
      <c r="X187" s="69" t="e">
        <f>W187/J187*100</f>
        <v>#DIV/0!</v>
      </c>
      <c r="Y187" s="470" t="e">
        <f t="shared" si="404"/>
        <v>#DIV/0!</v>
      </c>
      <c r="Z187" s="471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437"/>
      <c r="G188" s="438"/>
      <c r="H188" s="438"/>
      <c r="I188" s="439"/>
      <c r="J188" s="40"/>
      <c r="K188" s="16"/>
      <c r="L188" s="17" t="e">
        <f>K188/J187*100</f>
        <v>#DIV/0!</v>
      </c>
      <c r="M188" s="470"/>
      <c r="N188" s="471"/>
      <c r="O188" s="16"/>
      <c r="P188" s="73" t="e">
        <f>O188/J187*100</f>
        <v>#DIV/0!</v>
      </c>
      <c r="Q188" s="470"/>
      <c r="R188" s="471"/>
      <c r="S188" s="19"/>
      <c r="T188" s="73" t="e">
        <f>S188/J187*100</f>
        <v>#DIV/0!</v>
      </c>
      <c r="U188" s="470"/>
      <c r="V188" s="472"/>
      <c r="W188" s="16"/>
      <c r="X188" s="73" t="e">
        <f>W188/J187*100</f>
        <v>#DIV/0!</v>
      </c>
      <c r="Y188" s="470"/>
      <c r="Z188" s="471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437">
        <f>SUM(F191,F193,F195,F197)</f>
        <v>0</v>
      </c>
      <c r="G189" s="438">
        <f t="shared" ref="G189:I189" si="513">SUM(G191,G193,G195,G197)</f>
        <v>0</v>
      </c>
      <c r="H189" s="438">
        <f t="shared" si="513"/>
        <v>0</v>
      </c>
      <c r="I189" s="439">
        <f t="shared" si="513"/>
        <v>0</v>
      </c>
      <c r="J189" s="29">
        <f t="shared" ref="J189" si="514">+E189+I189+F189+G189+H189</f>
        <v>0</v>
      </c>
      <c r="K189" s="30">
        <f>SUM(K191,K193,K195,K197)</f>
        <v>0</v>
      </c>
      <c r="L189" s="31" t="e">
        <f t="shared" ref="L189" si="515">K189/J189*100</f>
        <v>#DIV/0!</v>
      </c>
      <c r="M189" s="473" t="e">
        <f t="shared" si="399"/>
        <v>#DIV/0!</v>
      </c>
      <c r="N189" s="474"/>
      <c r="O189" s="30">
        <f>SUM(O191,O193,O195,O197)</f>
        <v>0</v>
      </c>
      <c r="P189" s="31" t="e">
        <f t="shared" ref="P189" si="516">O189/J189*100</f>
        <v>#DIV/0!</v>
      </c>
      <c r="Q189" s="473" t="e">
        <f t="shared" si="401"/>
        <v>#DIV/0!</v>
      </c>
      <c r="R189" s="474"/>
      <c r="S189" s="32">
        <f>SUM(S191,S193,S195,S197)</f>
        <v>0</v>
      </c>
      <c r="T189" s="31" t="e">
        <f t="shared" ref="T189" si="517">S189/J189*100</f>
        <v>#DIV/0!</v>
      </c>
      <c r="U189" s="473" t="e">
        <f t="shared" si="403"/>
        <v>#DIV/0!</v>
      </c>
      <c r="V189" s="475"/>
      <c r="W189" s="30">
        <f>SUM(W191,W193,W195,W197)</f>
        <v>0</v>
      </c>
      <c r="X189" s="31" t="e">
        <f t="shared" ref="X189" si="518">W189/J189*100</f>
        <v>#DIV/0!</v>
      </c>
      <c r="Y189" s="473" t="e">
        <f t="shared" si="404"/>
        <v>#DIV/0!</v>
      </c>
      <c r="Z189" s="474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437"/>
      <c r="G190" s="438"/>
      <c r="H190" s="438"/>
      <c r="I190" s="443"/>
      <c r="J190" s="40"/>
      <c r="K190" s="30">
        <f>SUM(K192,K194,K196,K198)</f>
        <v>0</v>
      </c>
      <c r="L190" s="31" t="e">
        <f t="shared" ref="L190" si="519">K190/J189*100</f>
        <v>#DIV/0!</v>
      </c>
      <c r="M190" s="473"/>
      <c r="N190" s="474"/>
      <c r="O190" s="30">
        <f>SUM(O192,O194,O196,O198)</f>
        <v>0</v>
      </c>
      <c r="P190" s="31" t="e">
        <f t="shared" ref="P190" si="520">O190/J189*100</f>
        <v>#DIV/0!</v>
      </c>
      <c r="Q190" s="473"/>
      <c r="R190" s="474"/>
      <c r="S190" s="32">
        <f>SUM(S192,S194,S196,S198)</f>
        <v>0</v>
      </c>
      <c r="T190" s="31" t="e">
        <f t="shared" ref="T190" si="521">S190/J189*100</f>
        <v>#DIV/0!</v>
      </c>
      <c r="U190" s="473"/>
      <c r="V190" s="475"/>
      <c r="W190" s="30">
        <f>SUM(W192,W194,W196,W198)</f>
        <v>0</v>
      </c>
      <c r="X190" s="31" t="e">
        <f t="shared" ref="X190" si="522">W190/J189*100</f>
        <v>#DIV/0!</v>
      </c>
      <c r="Y190" s="473"/>
      <c r="Z190" s="474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523">+C191+D191</f>
        <v>0</v>
      </c>
      <c r="F191" s="444"/>
      <c r="G191" s="438"/>
      <c r="H191" s="438"/>
      <c r="I191" s="443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470" t="e">
        <f t="shared" si="399"/>
        <v>#DIV/0!</v>
      </c>
      <c r="N191" s="471"/>
      <c r="O191" s="67">
        <f>G191+F191+0</f>
        <v>0</v>
      </c>
      <c r="P191" s="68" t="e">
        <f t="shared" ref="P191" si="524">O191/J191*100</f>
        <v>#DIV/0!</v>
      </c>
      <c r="Q191" s="470" t="e">
        <f t="shared" si="401"/>
        <v>#DIV/0!</v>
      </c>
      <c r="R191" s="471"/>
      <c r="S191" s="70">
        <f>H191+F191+G191+0</f>
        <v>0</v>
      </c>
      <c r="T191" s="68" t="e">
        <f t="shared" ref="T191" si="525">S191/J191*100</f>
        <v>#DIV/0!</v>
      </c>
      <c r="U191" s="470" t="e">
        <f t="shared" si="403"/>
        <v>#DIV/0!</v>
      </c>
      <c r="V191" s="472"/>
      <c r="W191" s="67">
        <f>H191+F191+G191+I191+0</f>
        <v>0</v>
      </c>
      <c r="X191" s="68" t="e">
        <f>W191/J191*100</f>
        <v>#DIV/0!</v>
      </c>
      <c r="Y191" s="470" t="e">
        <f t="shared" si="404"/>
        <v>#DIV/0!</v>
      </c>
      <c r="Z191" s="471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437"/>
      <c r="G192" s="438"/>
      <c r="H192" s="438"/>
      <c r="I192" s="439"/>
      <c r="J192" s="40"/>
      <c r="K192" s="16"/>
      <c r="L192" s="17" t="e">
        <f>K192/J191*100</f>
        <v>#DIV/0!</v>
      </c>
      <c r="M192" s="470"/>
      <c r="N192" s="471"/>
      <c r="O192" s="16"/>
      <c r="P192" s="17" t="e">
        <f>O192/J191*100</f>
        <v>#DIV/0!</v>
      </c>
      <c r="Q192" s="470"/>
      <c r="R192" s="471"/>
      <c r="S192" s="19"/>
      <c r="T192" s="17" t="e">
        <f>S192/J191*100</f>
        <v>#DIV/0!</v>
      </c>
      <c r="U192" s="470"/>
      <c r="V192" s="472"/>
      <c r="W192" s="16"/>
      <c r="X192" s="17" t="e">
        <f>W192/J191*100</f>
        <v>#DIV/0!</v>
      </c>
      <c r="Y192" s="470"/>
      <c r="Z192" s="471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526">+C193+D193</f>
        <v>0</v>
      </c>
      <c r="F193" s="444"/>
      <c r="G193" s="438"/>
      <c r="H193" s="438"/>
      <c r="I193" s="443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470" t="e">
        <f t="shared" si="399"/>
        <v>#DIV/0!</v>
      </c>
      <c r="N193" s="471"/>
      <c r="O193" s="67">
        <f>G193+F193+0</f>
        <v>0</v>
      </c>
      <c r="P193" s="68" t="e">
        <f t="shared" ref="P193" si="527">O193/J193*100</f>
        <v>#DIV/0!</v>
      </c>
      <c r="Q193" s="470" t="e">
        <f t="shared" si="401"/>
        <v>#DIV/0!</v>
      </c>
      <c r="R193" s="471"/>
      <c r="S193" s="70">
        <f>H193+F193+G193+0</f>
        <v>0</v>
      </c>
      <c r="T193" s="68" t="e">
        <f t="shared" ref="T193" si="528">S193/J193*100</f>
        <v>#DIV/0!</v>
      </c>
      <c r="U193" s="470" t="e">
        <f t="shared" si="403"/>
        <v>#DIV/0!</v>
      </c>
      <c r="V193" s="472"/>
      <c r="W193" s="67">
        <f>H193+F193+G193+I193+0</f>
        <v>0</v>
      </c>
      <c r="X193" s="68" t="e">
        <f>W193/J193*100</f>
        <v>#DIV/0!</v>
      </c>
      <c r="Y193" s="470" t="e">
        <f t="shared" si="404"/>
        <v>#DIV/0!</v>
      </c>
      <c r="Z193" s="471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437"/>
      <c r="G194" s="438"/>
      <c r="H194" s="438"/>
      <c r="I194" s="439"/>
      <c r="J194" s="40"/>
      <c r="K194" s="16"/>
      <c r="L194" s="17" t="e">
        <f>K194/J193*100</f>
        <v>#DIV/0!</v>
      </c>
      <c r="M194" s="470"/>
      <c r="N194" s="471"/>
      <c r="O194" s="16"/>
      <c r="P194" s="17" t="e">
        <f>O194/J193*100</f>
        <v>#DIV/0!</v>
      </c>
      <c r="Q194" s="470"/>
      <c r="R194" s="471"/>
      <c r="S194" s="19"/>
      <c r="T194" s="17" t="e">
        <f>S194/J193*100</f>
        <v>#DIV/0!</v>
      </c>
      <c r="U194" s="470"/>
      <c r="V194" s="472"/>
      <c r="W194" s="16"/>
      <c r="X194" s="17" t="e">
        <f>W194/J193*100</f>
        <v>#DIV/0!</v>
      </c>
      <c r="Y194" s="470"/>
      <c r="Z194" s="471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29">+C195+D195</f>
        <v>0</v>
      </c>
      <c r="F195" s="444"/>
      <c r="G195" s="438"/>
      <c r="H195" s="438"/>
      <c r="I195" s="443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470" t="e">
        <f t="shared" si="399"/>
        <v>#DIV/0!</v>
      </c>
      <c r="N195" s="471"/>
      <c r="O195" s="67">
        <f>G195+F195+0</f>
        <v>0</v>
      </c>
      <c r="P195" s="68" t="e">
        <f t="shared" ref="P195" si="530">O195/J195*100</f>
        <v>#DIV/0!</v>
      </c>
      <c r="Q195" s="470" t="e">
        <f t="shared" si="401"/>
        <v>#DIV/0!</v>
      </c>
      <c r="R195" s="471"/>
      <c r="S195" s="70">
        <f>H195+F195+G195+0</f>
        <v>0</v>
      </c>
      <c r="T195" s="68" t="e">
        <f t="shared" ref="T195" si="531">S195/J195*100</f>
        <v>#DIV/0!</v>
      </c>
      <c r="U195" s="470" t="e">
        <f t="shared" si="403"/>
        <v>#DIV/0!</v>
      </c>
      <c r="V195" s="472"/>
      <c r="W195" s="67">
        <f>H195+F195+G195+I195+0</f>
        <v>0</v>
      </c>
      <c r="X195" s="68" t="e">
        <f>W195/J195*100</f>
        <v>#DIV/0!</v>
      </c>
      <c r="Y195" s="470" t="e">
        <f t="shared" si="404"/>
        <v>#DIV/0!</v>
      </c>
      <c r="Z195" s="471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437"/>
      <c r="G196" s="438"/>
      <c r="H196" s="438"/>
      <c r="I196" s="439"/>
      <c r="J196" s="40"/>
      <c r="K196" s="16"/>
      <c r="L196" s="17" t="e">
        <f>K196/J195*100</f>
        <v>#DIV/0!</v>
      </c>
      <c r="M196" s="470"/>
      <c r="N196" s="471"/>
      <c r="O196" s="16"/>
      <c r="P196" s="17" t="e">
        <f>O196/J195*100</f>
        <v>#DIV/0!</v>
      </c>
      <c r="Q196" s="470"/>
      <c r="R196" s="471"/>
      <c r="S196" s="19"/>
      <c r="T196" s="17" t="e">
        <f>S196/J195*100</f>
        <v>#DIV/0!</v>
      </c>
      <c r="U196" s="470"/>
      <c r="V196" s="472"/>
      <c r="W196" s="16"/>
      <c r="X196" s="17" t="e">
        <f>W196/J195*100</f>
        <v>#DIV/0!</v>
      </c>
      <c r="Y196" s="470"/>
      <c r="Z196" s="471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32">+C197+D197</f>
        <v>0</v>
      </c>
      <c r="F197" s="444"/>
      <c r="G197" s="438"/>
      <c r="H197" s="438"/>
      <c r="I197" s="443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470" t="e">
        <f t="shared" si="399"/>
        <v>#DIV/0!</v>
      </c>
      <c r="N197" s="471"/>
      <c r="O197" s="67">
        <f>G197+F197+0</f>
        <v>0</v>
      </c>
      <c r="P197" s="68" t="e">
        <f t="shared" ref="P197" si="533">O197/J197*100</f>
        <v>#DIV/0!</v>
      </c>
      <c r="Q197" s="470" t="e">
        <f t="shared" si="401"/>
        <v>#DIV/0!</v>
      </c>
      <c r="R197" s="471"/>
      <c r="S197" s="70">
        <f>H197+F197+G197+0</f>
        <v>0</v>
      </c>
      <c r="T197" s="68" t="e">
        <f t="shared" ref="T197" si="534">S197/J197*100</f>
        <v>#DIV/0!</v>
      </c>
      <c r="U197" s="470" t="e">
        <f t="shared" si="403"/>
        <v>#DIV/0!</v>
      </c>
      <c r="V197" s="472"/>
      <c r="W197" s="67">
        <f>H197+F197+G197+I197+0</f>
        <v>0</v>
      </c>
      <c r="X197" s="68" t="e">
        <f>W197/J197*100</f>
        <v>#DIV/0!</v>
      </c>
      <c r="Y197" s="470" t="e">
        <f t="shared" si="404"/>
        <v>#DIV/0!</v>
      </c>
      <c r="Z197" s="471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437"/>
      <c r="G198" s="438"/>
      <c r="H198" s="438"/>
      <c r="I198" s="439"/>
      <c r="J198" s="40"/>
      <c r="K198" s="16"/>
      <c r="L198" s="17" t="e">
        <f>K198/J197*100</f>
        <v>#DIV/0!</v>
      </c>
      <c r="M198" s="470"/>
      <c r="N198" s="471"/>
      <c r="O198" s="16"/>
      <c r="P198" s="17" t="e">
        <f>O198/J197*100</f>
        <v>#DIV/0!</v>
      </c>
      <c r="Q198" s="470"/>
      <c r="R198" s="471"/>
      <c r="S198" s="19"/>
      <c r="T198" s="17" t="e">
        <f>S198/J197*100</f>
        <v>#DIV/0!</v>
      </c>
      <c r="U198" s="470"/>
      <c r="V198" s="472"/>
      <c r="W198" s="16"/>
      <c r="X198" s="17" t="e">
        <f>W198/J197*100</f>
        <v>#DIV/0!</v>
      </c>
      <c r="Y198" s="470"/>
      <c r="Z198" s="471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437">
        <f>SUM(F201,F203)</f>
        <v>0</v>
      </c>
      <c r="G199" s="438">
        <f t="shared" ref="G199:I199" si="535">SUM(G201,G203)</f>
        <v>0</v>
      </c>
      <c r="H199" s="438">
        <f t="shared" si="535"/>
        <v>0</v>
      </c>
      <c r="I199" s="439">
        <f t="shared" si="535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36">K199/J199*100</f>
        <v>#DIV/0!</v>
      </c>
      <c r="M199" s="473" t="e">
        <f t="shared" si="399"/>
        <v>#DIV/0!</v>
      </c>
      <c r="N199" s="474"/>
      <c r="O199" s="30">
        <f>SUM(O201,O203)</f>
        <v>0</v>
      </c>
      <c r="P199" s="31" t="e">
        <f t="shared" ref="P199" si="537">O199/J199*100</f>
        <v>#DIV/0!</v>
      </c>
      <c r="Q199" s="473" t="e">
        <f t="shared" si="401"/>
        <v>#DIV/0!</v>
      </c>
      <c r="R199" s="474"/>
      <c r="S199" s="32">
        <f>SUM(S201,S203)</f>
        <v>0</v>
      </c>
      <c r="T199" s="31" t="e">
        <f t="shared" ref="T199" si="538">S199/J199*100</f>
        <v>#DIV/0!</v>
      </c>
      <c r="U199" s="473" t="e">
        <f t="shared" si="403"/>
        <v>#DIV/0!</v>
      </c>
      <c r="V199" s="475"/>
      <c r="W199" s="30">
        <f>SUM(W201,W203)</f>
        <v>0</v>
      </c>
      <c r="X199" s="31" t="e">
        <f t="shared" ref="X199" si="539">W199/J199*100</f>
        <v>#DIV/0!</v>
      </c>
      <c r="Y199" s="473" t="e">
        <f t="shared" si="404"/>
        <v>#DIV/0!</v>
      </c>
      <c r="Z199" s="474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437"/>
      <c r="G200" s="438"/>
      <c r="H200" s="438"/>
      <c r="I200" s="443"/>
      <c r="J200" s="40"/>
      <c r="K200" s="30">
        <f>SUM(K202,K204)</f>
        <v>0</v>
      </c>
      <c r="L200" s="31" t="e">
        <f t="shared" ref="L200" si="540">K200/J199*100</f>
        <v>#DIV/0!</v>
      </c>
      <c r="M200" s="473"/>
      <c r="N200" s="474"/>
      <c r="O200" s="30">
        <f>SUM(O202,O204)</f>
        <v>0</v>
      </c>
      <c r="P200" s="31" t="e">
        <f t="shared" ref="P200" si="541">O200/J199*100</f>
        <v>#DIV/0!</v>
      </c>
      <c r="Q200" s="473"/>
      <c r="R200" s="474"/>
      <c r="S200" s="32">
        <f>SUM(S202,S204)</f>
        <v>0</v>
      </c>
      <c r="T200" s="31" t="e">
        <f t="shared" ref="T200" si="542">S200/J199*100</f>
        <v>#DIV/0!</v>
      </c>
      <c r="U200" s="473"/>
      <c r="V200" s="475"/>
      <c r="W200" s="30">
        <f>SUM(W202,W204)</f>
        <v>0</v>
      </c>
      <c r="X200" s="31" t="e">
        <f t="shared" ref="X200" si="543">W200/J199*100</f>
        <v>#DIV/0!</v>
      </c>
      <c r="Y200" s="473"/>
      <c r="Z200" s="474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44">+C201+D201</f>
        <v>0</v>
      </c>
      <c r="F201" s="444"/>
      <c r="G201" s="438"/>
      <c r="H201" s="438"/>
      <c r="I201" s="443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470" t="e">
        <f t="shared" si="399"/>
        <v>#DIV/0!</v>
      </c>
      <c r="N201" s="471"/>
      <c r="O201" s="67">
        <f>G201+F201+0</f>
        <v>0</v>
      </c>
      <c r="P201" s="68" t="e">
        <f t="shared" ref="P201" si="545">O201/J201*100</f>
        <v>#DIV/0!</v>
      </c>
      <c r="Q201" s="470" t="e">
        <f t="shared" si="401"/>
        <v>#DIV/0!</v>
      </c>
      <c r="R201" s="471"/>
      <c r="S201" s="70">
        <f>H201+F201+G201+0</f>
        <v>0</v>
      </c>
      <c r="T201" s="68" t="e">
        <f t="shared" ref="T201" si="546">S201/J201*100</f>
        <v>#DIV/0!</v>
      </c>
      <c r="U201" s="470" t="e">
        <f t="shared" si="403"/>
        <v>#DIV/0!</v>
      </c>
      <c r="V201" s="472"/>
      <c r="W201" s="67">
        <f>H201+F201+G201+I201+0</f>
        <v>0</v>
      </c>
      <c r="X201" s="68" t="e">
        <f>W201/J201*100</f>
        <v>#DIV/0!</v>
      </c>
      <c r="Y201" s="470" t="e">
        <f t="shared" si="404"/>
        <v>#DIV/0!</v>
      </c>
      <c r="Z201" s="471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437"/>
      <c r="G202" s="438"/>
      <c r="H202" s="438"/>
      <c r="I202" s="439"/>
      <c r="J202" s="40"/>
      <c r="K202" s="16"/>
      <c r="L202" s="17" t="e">
        <f>K202/J201*100</f>
        <v>#DIV/0!</v>
      </c>
      <c r="M202" s="470"/>
      <c r="N202" s="471"/>
      <c r="O202" s="16"/>
      <c r="P202" s="17" t="e">
        <f>O202/J201*100</f>
        <v>#DIV/0!</v>
      </c>
      <c r="Q202" s="470"/>
      <c r="R202" s="471"/>
      <c r="S202" s="19"/>
      <c r="T202" s="17" t="e">
        <f>S202/J201*100</f>
        <v>#DIV/0!</v>
      </c>
      <c r="U202" s="470"/>
      <c r="V202" s="472"/>
      <c r="W202" s="16"/>
      <c r="X202" s="17" t="e">
        <f>W202/J201*100</f>
        <v>#DIV/0!</v>
      </c>
      <c r="Y202" s="470"/>
      <c r="Z202" s="471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47">+C203+D203</f>
        <v>0</v>
      </c>
      <c r="F203" s="444"/>
      <c r="G203" s="438"/>
      <c r="H203" s="438"/>
      <c r="I203" s="443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470" t="e">
        <f t="shared" si="399"/>
        <v>#DIV/0!</v>
      </c>
      <c r="N203" s="471"/>
      <c r="O203" s="67">
        <f>G203+F203+0</f>
        <v>0</v>
      </c>
      <c r="P203" s="68" t="e">
        <f t="shared" ref="P203" si="548">O203/J203*100</f>
        <v>#DIV/0!</v>
      </c>
      <c r="Q203" s="470" t="e">
        <f t="shared" si="401"/>
        <v>#DIV/0!</v>
      </c>
      <c r="R203" s="471"/>
      <c r="S203" s="70">
        <f>H203+F203+G203+0</f>
        <v>0</v>
      </c>
      <c r="T203" s="68" t="e">
        <f t="shared" ref="T203" si="549">S203/J203*100</f>
        <v>#DIV/0!</v>
      </c>
      <c r="U203" s="470" t="e">
        <f t="shared" si="403"/>
        <v>#DIV/0!</v>
      </c>
      <c r="V203" s="472"/>
      <c r="W203" s="67">
        <f>H203+F203+G203+I203+0</f>
        <v>0</v>
      </c>
      <c r="X203" s="68" t="e">
        <f>W203/J203*100</f>
        <v>#DIV/0!</v>
      </c>
      <c r="Y203" s="470" t="e">
        <f t="shared" si="404"/>
        <v>#DIV/0!</v>
      </c>
      <c r="Z203" s="471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437"/>
      <c r="G204" s="438"/>
      <c r="H204" s="438"/>
      <c r="I204" s="439"/>
      <c r="J204" s="40"/>
      <c r="K204" s="16"/>
      <c r="L204" s="17" t="e">
        <f>K204/J203*100</f>
        <v>#DIV/0!</v>
      </c>
      <c r="M204" s="470"/>
      <c r="N204" s="471"/>
      <c r="O204" s="16"/>
      <c r="P204" s="17" t="e">
        <f>O204/J203*100</f>
        <v>#DIV/0!</v>
      </c>
      <c r="Q204" s="470"/>
      <c r="R204" s="471"/>
      <c r="S204" s="19"/>
      <c r="T204" s="17" t="e">
        <f>S204/J203*100</f>
        <v>#DIV/0!</v>
      </c>
      <c r="U204" s="470"/>
      <c r="V204" s="472"/>
      <c r="W204" s="16"/>
      <c r="X204" s="17" t="e">
        <f>W204/J203*100</f>
        <v>#DIV/0!</v>
      </c>
      <c r="Y204" s="470"/>
      <c r="Z204" s="471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50">+C205+D205</f>
        <v>0</v>
      </c>
      <c r="F205" s="444"/>
      <c r="G205" s="438"/>
      <c r="H205" s="438"/>
      <c r="I205" s="443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470" t="e">
        <f t="shared" ref="M205:M267" si="551">L206-L205</f>
        <v>#DIV/0!</v>
      </c>
      <c r="N205" s="471"/>
      <c r="O205" s="67">
        <f>G205+F205+0</f>
        <v>0</v>
      </c>
      <c r="P205" s="68" t="e">
        <f t="shared" ref="P205" si="552">O205/J205*100</f>
        <v>#DIV/0!</v>
      </c>
      <c r="Q205" s="470" t="e">
        <f t="shared" ref="Q205:Q267" si="553">P206-P205</f>
        <v>#DIV/0!</v>
      </c>
      <c r="R205" s="471"/>
      <c r="S205" s="70">
        <f>H205+F205+G205+0</f>
        <v>0</v>
      </c>
      <c r="T205" s="68" t="e">
        <f t="shared" ref="T205" si="554">S205/J205*100</f>
        <v>#DIV/0!</v>
      </c>
      <c r="U205" s="470" t="e">
        <f t="shared" ref="U205:U267" si="555">T206-T205</f>
        <v>#DIV/0!</v>
      </c>
      <c r="V205" s="472"/>
      <c r="W205" s="67">
        <f>H205+F205+G205+I205+0</f>
        <v>0</v>
      </c>
      <c r="X205" s="68" t="e">
        <f>W205/J205*100</f>
        <v>#DIV/0!</v>
      </c>
      <c r="Y205" s="470" t="e">
        <f t="shared" ref="Y205:Y267" si="556">X206-X205</f>
        <v>#DIV/0!</v>
      </c>
      <c r="Z205" s="471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437"/>
      <c r="G206" s="438"/>
      <c r="H206" s="438"/>
      <c r="I206" s="443"/>
      <c r="J206" s="40"/>
      <c r="K206" s="16"/>
      <c r="L206" s="17" t="e">
        <f>K206/J205*100</f>
        <v>#DIV/0!</v>
      </c>
      <c r="M206" s="470"/>
      <c r="N206" s="471"/>
      <c r="O206" s="16"/>
      <c r="P206" s="17" t="e">
        <f>O206/J205*100</f>
        <v>#DIV/0!</v>
      </c>
      <c r="Q206" s="470"/>
      <c r="R206" s="471"/>
      <c r="S206" s="19"/>
      <c r="T206" s="17" t="e">
        <f>S206/J205*100</f>
        <v>#DIV/0!</v>
      </c>
      <c r="U206" s="470"/>
      <c r="V206" s="472"/>
      <c r="W206" s="16"/>
      <c r="X206" s="17" t="e">
        <f>W206/J205*100</f>
        <v>#DIV/0!</v>
      </c>
      <c r="Y206" s="470"/>
      <c r="Z206" s="471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57">+C207+D207</f>
        <v>0</v>
      </c>
      <c r="F207" s="444"/>
      <c r="G207" s="438"/>
      <c r="H207" s="438"/>
      <c r="I207" s="443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470" t="e">
        <f t="shared" si="551"/>
        <v>#DIV/0!</v>
      </c>
      <c r="N207" s="471"/>
      <c r="O207" s="67">
        <f>G207+F207+0</f>
        <v>0</v>
      </c>
      <c r="P207" s="68" t="e">
        <f t="shared" ref="P207" si="558">O207/J207*100</f>
        <v>#DIV/0!</v>
      </c>
      <c r="Q207" s="470" t="e">
        <f t="shared" si="553"/>
        <v>#DIV/0!</v>
      </c>
      <c r="R207" s="471"/>
      <c r="S207" s="70">
        <f>H207+F207+G207+0</f>
        <v>0</v>
      </c>
      <c r="T207" s="68" t="e">
        <f t="shared" ref="T207" si="559">S207/J207*100</f>
        <v>#DIV/0!</v>
      </c>
      <c r="U207" s="470" t="e">
        <f t="shared" si="555"/>
        <v>#DIV/0!</v>
      </c>
      <c r="V207" s="472"/>
      <c r="W207" s="67">
        <f>H207+F207+G207+I207+0</f>
        <v>0</v>
      </c>
      <c r="X207" s="68" t="e">
        <f>W207/J207*100</f>
        <v>#DIV/0!</v>
      </c>
      <c r="Y207" s="470" t="e">
        <f t="shared" si="556"/>
        <v>#DIV/0!</v>
      </c>
      <c r="Z207" s="471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437"/>
      <c r="G208" s="438"/>
      <c r="H208" s="438"/>
      <c r="I208" s="443"/>
      <c r="J208" s="40"/>
      <c r="K208" s="16"/>
      <c r="L208" s="17" t="e">
        <f>K208/J207*100</f>
        <v>#DIV/0!</v>
      </c>
      <c r="M208" s="470"/>
      <c r="N208" s="471"/>
      <c r="O208" s="16"/>
      <c r="P208" s="17" t="e">
        <f>O208/J207*100</f>
        <v>#DIV/0!</v>
      </c>
      <c r="Q208" s="470"/>
      <c r="R208" s="471"/>
      <c r="S208" s="19"/>
      <c r="T208" s="17" t="e">
        <f>S208/J207*100</f>
        <v>#DIV/0!</v>
      </c>
      <c r="U208" s="470"/>
      <c r="V208" s="472"/>
      <c r="W208" s="16"/>
      <c r="X208" s="17" t="e">
        <f>W208/J207*100</f>
        <v>#DIV/0!</v>
      </c>
      <c r="Y208" s="470"/>
      <c r="Z208" s="471"/>
      <c r="AA208" s="74"/>
      <c r="AB208" s="74"/>
    </row>
    <row r="209" spans="1:28" s="251" customFormat="1" ht="21.75" hidden="1" customHeight="1" x14ac:dyDescent="0.2">
      <c r="A209" s="480" t="s">
        <v>45</v>
      </c>
      <c r="B209" s="54" t="s">
        <v>29</v>
      </c>
      <c r="C209" s="55">
        <f t="shared" ref="C209:K210" si="560">SUM(C211,C217,C227,C233,C235)</f>
        <v>0</v>
      </c>
      <c r="D209" s="56">
        <f t="shared" si="560"/>
        <v>0</v>
      </c>
      <c r="E209" s="57">
        <f t="shared" si="560"/>
        <v>0</v>
      </c>
      <c r="F209" s="434">
        <f t="shared" si="560"/>
        <v>0</v>
      </c>
      <c r="G209" s="435">
        <f t="shared" si="560"/>
        <v>0</v>
      </c>
      <c r="H209" s="435">
        <f t="shared" si="560"/>
        <v>0</v>
      </c>
      <c r="I209" s="436">
        <f t="shared" si="560"/>
        <v>0</v>
      </c>
      <c r="J209" s="60">
        <f t="shared" si="560"/>
        <v>0</v>
      </c>
      <c r="K209" s="55">
        <f t="shared" si="560"/>
        <v>0</v>
      </c>
      <c r="L209" s="56" t="e">
        <f>K209/J209*100</f>
        <v>#DIV/0!</v>
      </c>
      <c r="M209" s="482" t="e">
        <f t="shared" si="551"/>
        <v>#DIV/0!</v>
      </c>
      <c r="N209" s="476"/>
      <c r="O209" s="55">
        <f>SUM(O211,O217,O227,O233,O235)</f>
        <v>0</v>
      </c>
      <c r="P209" s="56" t="e">
        <f t="shared" ref="P209" si="561">O209/J209*100</f>
        <v>#DIV/0!</v>
      </c>
      <c r="Q209" s="482" t="e">
        <f t="shared" si="553"/>
        <v>#DIV/0!</v>
      </c>
      <c r="R209" s="476"/>
      <c r="S209" s="58">
        <f>SUM(S211,S217,S227,S233,S235)</f>
        <v>0</v>
      </c>
      <c r="T209" s="56" t="e">
        <f t="shared" ref="T209" si="562">S209/J209*100</f>
        <v>#DIV/0!</v>
      </c>
      <c r="U209" s="482" t="e">
        <f t="shared" si="555"/>
        <v>#DIV/0!</v>
      </c>
      <c r="V209" s="484"/>
      <c r="W209" s="55">
        <f>SUM(W211,W217,W227,W233,W235)</f>
        <v>0</v>
      </c>
      <c r="X209" s="56" t="e">
        <f t="shared" ref="X209" si="563">W209/J209*100</f>
        <v>#DIV/0!</v>
      </c>
      <c r="Y209" s="482" t="e">
        <f t="shared" si="556"/>
        <v>#DIV/0!</v>
      </c>
      <c r="Z209" s="476"/>
      <c r="AA209" s="250"/>
      <c r="AB209" s="250"/>
    </row>
    <row r="210" spans="1:28" s="251" customFormat="1" ht="21.75" hidden="1" customHeight="1" x14ac:dyDescent="0.2">
      <c r="A210" s="481"/>
      <c r="B210" s="54" t="s">
        <v>30</v>
      </c>
      <c r="C210" s="16"/>
      <c r="D210" s="17"/>
      <c r="E210" s="18"/>
      <c r="F210" s="434"/>
      <c r="G210" s="435"/>
      <c r="H210" s="435"/>
      <c r="I210" s="436"/>
      <c r="J210" s="21"/>
      <c r="K210" s="55">
        <f t="shared" si="560"/>
        <v>0</v>
      </c>
      <c r="L210" s="56" t="e">
        <f t="shared" ref="L210" si="564">K210/J209*100</f>
        <v>#DIV/0!</v>
      </c>
      <c r="M210" s="483"/>
      <c r="N210" s="477"/>
      <c r="O210" s="55">
        <f>SUM(O212,O218,O228,O234,O236)</f>
        <v>0</v>
      </c>
      <c r="P210" s="56" t="e">
        <f t="shared" ref="P210" si="565">O210/J209*100</f>
        <v>#DIV/0!</v>
      </c>
      <c r="Q210" s="483"/>
      <c r="R210" s="477"/>
      <c r="S210" s="58">
        <f>SUM(S212,S218,S228,S234,S236)</f>
        <v>0</v>
      </c>
      <c r="T210" s="56" t="e">
        <f t="shared" ref="T210" si="566">S210/J209*100</f>
        <v>#DIV/0!</v>
      </c>
      <c r="U210" s="483"/>
      <c r="V210" s="485"/>
      <c r="W210" s="55">
        <f>SUM(W212,W218,W228,W234,W236)</f>
        <v>0</v>
      </c>
      <c r="X210" s="56" t="e">
        <f t="shared" ref="X210" si="567">W210/J209*100</f>
        <v>#DIV/0!</v>
      </c>
      <c r="Y210" s="483"/>
      <c r="Z210" s="477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437">
        <f>SUM(F213,F215)</f>
        <v>0</v>
      </c>
      <c r="G211" s="438">
        <f>SUM(G213,G215)</f>
        <v>0</v>
      </c>
      <c r="H211" s="438">
        <f t="shared" ref="H211:I211" si="568">SUM(H213,H215)</f>
        <v>0</v>
      </c>
      <c r="I211" s="439">
        <f t="shared" si="568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69">K211/J211*100</f>
        <v>#DIV/0!</v>
      </c>
      <c r="M211" s="478" t="e">
        <f t="shared" si="551"/>
        <v>#DIV/0!</v>
      </c>
      <c r="N211" s="474"/>
      <c r="O211" s="30">
        <f>SUM(O213,O215)</f>
        <v>0</v>
      </c>
      <c r="P211" s="31" t="e">
        <f t="shared" ref="P211" si="570">O211/J211*100</f>
        <v>#DIV/0!</v>
      </c>
      <c r="Q211" s="478" t="e">
        <f t="shared" si="553"/>
        <v>#DIV/0!</v>
      </c>
      <c r="R211" s="474"/>
      <c r="S211" s="32">
        <f>SUM(S213,S215)</f>
        <v>0</v>
      </c>
      <c r="T211" s="31" t="e">
        <f t="shared" ref="T211" si="571">S211/J211*100</f>
        <v>#DIV/0!</v>
      </c>
      <c r="U211" s="478" t="e">
        <f t="shared" si="555"/>
        <v>#DIV/0!</v>
      </c>
      <c r="V211" s="475"/>
      <c r="W211" s="30">
        <f>SUM(W213,W215)</f>
        <v>0</v>
      </c>
      <c r="X211" s="31" t="e">
        <f t="shared" ref="X211" si="572">W211/J211*100</f>
        <v>#DIV/0!</v>
      </c>
      <c r="Y211" s="478" t="e">
        <f t="shared" si="556"/>
        <v>#DIV/0!</v>
      </c>
      <c r="Z211" s="474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437"/>
      <c r="G212" s="438"/>
      <c r="H212" s="438"/>
      <c r="I212" s="443"/>
      <c r="J212" s="40"/>
      <c r="K212" s="30">
        <f>SUM(K214,K216)</f>
        <v>0</v>
      </c>
      <c r="L212" s="31" t="e">
        <f>K212/J211*100</f>
        <v>#DIV/0!</v>
      </c>
      <c r="M212" s="479"/>
      <c r="N212" s="474"/>
      <c r="O212" s="30">
        <f>SUM(O214,O216)</f>
        <v>0</v>
      </c>
      <c r="P212" s="31" t="e">
        <f t="shared" ref="P212" si="573">O212/J211*100</f>
        <v>#DIV/0!</v>
      </c>
      <c r="Q212" s="479"/>
      <c r="R212" s="474"/>
      <c r="S212" s="32">
        <f>SUM(S214,S216)</f>
        <v>0</v>
      </c>
      <c r="T212" s="31" t="e">
        <f t="shared" ref="T212" si="574">S212/J211*100</f>
        <v>#DIV/0!</v>
      </c>
      <c r="U212" s="479"/>
      <c r="V212" s="475"/>
      <c r="W212" s="30">
        <f>SUM(W214,W216)</f>
        <v>0</v>
      </c>
      <c r="X212" s="31" t="e">
        <f t="shared" ref="X212" si="575">W212/J211*100</f>
        <v>#DIV/0!</v>
      </c>
      <c r="Y212" s="479"/>
      <c r="Z212" s="474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576">+C213+D213</f>
        <v>0</v>
      </c>
      <c r="F213" s="444"/>
      <c r="G213" s="438"/>
      <c r="H213" s="438"/>
      <c r="I213" s="443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470" t="e">
        <f t="shared" si="551"/>
        <v>#DIV/0!</v>
      </c>
      <c r="N213" s="471"/>
      <c r="O213" s="67">
        <f>G213+F213+0</f>
        <v>0</v>
      </c>
      <c r="P213" s="69" t="e">
        <f t="shared" ref="P213" si="577">O213/J213*100</f>
        <v>#DIV/0!</v>
      </c>
      <c r="Q213" s="470" t="e">
        <f t="shared" si="553"/>
        <v>#DIV/0!</v>
      </c>
      <c r="R213" s="471"/>
      <c r="S213" s="70">
        <f>H213+F213+G213+0</f>
        <v>0</v>
      </c>
      <c r="T213" s="69" t="e">
        <f t="shared" ref="T213" si="578">S213/J213*100</f>
        <v>#DIV/0!</v>
      </c>
      <c r="U213" s="470" t="e">
        <f t="shared" si="555"/>
        <v>#DIV/0!</v>
      </c>
      <c r="V213" s="472"/>
      <c r="W213" s="67">
        <f>H213+F213+G213+I213+0</f>
        <v>0</v>
      </c>
      <c r="X213" s="69" t="e">
        <f>W213/J213*100</f>
        <v>#DIV/0!</v>
      </c>
      <c r="Y213" s="470" t="e">
        <f t="shared" si="556"/>
        <v>#DIV/0!</v>
      </c>
      <c r="Z213" s="471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437"/>
      <c r="G214" s="438"/>
      <c r="H214" s="438"/>
      <c r="I214" s="439"/>
      <c r="J214" s="40"/>
      <c r="K214" s="16"/>
      <c r="L214" s="17" t="e">
        <f>K214/J213*100</f>
        <v>#DIV/0!</v>
      </c>
      <c r="M214" s="470"/>
      <c r="N214" s="471"/>
      <c r="O214" s="16"/>
      <c r="P214" s="73" t="e">
        <f>O214/J213*100</f>
        <v>#DIV/0!</v>
      </c>
      <c r="Q214" s="470"/>
      <c r="R214" s="471"/>
      <c r="S214" s="19"/>
      <c r="T214" s="73" t="e">
        <f>S214/J213*100</f>
        <v>#DIV/0!</v>
      </c>
      <c r="U214" s="470"/>
      <c r="V214" s="472"/>
      <c r="W214" s="16"/>
      <c r="X214" s="73" t="e">
        <f>W214/J213*100</f>
        <v>#DIV/0!</v>
      </c>
      <c r="Y214" s="470"/>
      <c r="Z214" s="471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579">+C215+D215</f>
        <v>0</v>
      </c>
      <c r="F215" s="444"/>
      <c r="G215" s="438"/>
      <c r="H215" s="438"/>
      <c r="I215" s="443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470" t="e">
        <f t="shared" si="551"/>
        <v>#DIV/0!</v>
      </c>
      <c r="N215" s="471"/>
      <c r="O215" s="67">
        <f>G215+F215+0</f>
        <v>0</v>
      </c>
      <c r="P215" s="69" t="e">
        <f t="shared" ref="P215" si="580">O215/J215*100</f>
        <v>#DIV/0!</v>
      </c>
      <c r="Q215" s="470" t="e">
        <f t="shared" si="553"/>
        <v>#DIV/0!</v>
      </c>
      <c r="R215" s="471"/>
      <c r="S215" s="70">
        <f>H215+F215+G215+0</f>
        <v>0</v>
      </c>
      <c r="T215" s="69" t="e">
        <f t="shared" ref="T215" si="581">S215/J215*100</f>
        <v>#DIV/0!</v>
      </c>
      <c r="U215" s="470" t="e">
        <f t="shared" si="555"/>
        <v>#DIV/0!</v>
      </c>
      <c r="V215" s="472"/>
      <c r="W215" s="67">
        <f>H215+F215+G215+I215+0</f>
        <v>0</v>
      </c>
      <c r="X215" s="69" t="e">
        <f>W215/J215*100</f>
        <v>#DIV/0!</v>
      </c>
      <c r="Y215" s="470" t="e">
        <f t="shared" si="556"/>
        <v>#DIV/0!</v>
      </c>
      <c r="Z215" s="471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437"/>
      <c r="G216" s="438"/>
      <c r="H216" s="438"/>
      <c r="I216" s="439"/>
      <c r="J216" s="40"/>
      <c r="K216" s="16"/>
      <c r="L216" s="17" t="e">
        <f>K216/J215*100</f>
        <v>#DIV/0!</v>
      </c>
      <c r="M216" s="470"/>
      <c r="N216" s="471"/>
      <c r="O216" s="16"/>
      <c r="P216" s="73" t="e">
        <f>O216/J215*100</f>
        <v>#DIV/0!</v>
      </c>
      <c r="Q216" s="470"/>
      <c r="R216" s="471"/>
      <c r="S216" s="19"/>
      <c r="T216" s="73" t="e">
        <f>S216/J215*100</f>
        <v>#DIV/0!</v>
      </c>
      <c r="U216" s="470"/>
      <c r="V216" s="472"/>
      <c r="W216" s="16"/>
      <c r="X216" s="73" t="e">
        <f>W216/J215*100</f>
        <v>#DIV/0!</v>
      </c>
      <c r="Y216" s="470"/>
      <c r="Z216" s="471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437">
        <f>SUM(F219,F221,F223,F225)</f>
        <v>0</v>
      </c>
      <c r="G217" s="438">
        <f t="shared" ref="G217:I217" si="582">SUM(G219,G221,G223,G225)</f>
        <v>0</v>
      </c>
      <c r="H217" s="438">
        <f t="shared" si="582"/>
        <v>0</v>
      </c>
      <c r="I217" s="439">
        <f t="shared" si="582"/>
        <v>0</v>
      </c>
      <c r="J217" s="29">
        <f t="shared" ref="J217" si="583">+E217+I217+F217+G217+H217</f>
        <v>0</v>
      </c>
      <c r="K217" s="30">
        <f>SUM(K219,K221,K223,K225)</f>
        <v>0</v>
      </c>
      <c r="L217" s="31" t="e">
        <f t="shared" ref="L217" si="584">K217/J217*100</f>
        <v>#DIV/0!</v>
      </c>
      <c r="M217" s="473" t="e">
        <f t="shared" si="551"/>
        <v>#DIV/0!</v>
      </c>
      <c r="N217" s="474"/>
      <c r="O217" s="30">
        <f>SUM(O219,O221,O223,O225)</f>
        <v>0</v>
      </c>
      <c r="P217" s="31" t="e">
        <f t="shared" ref="P217" si="585">O217/J217*100</f>
        <v>#DIV/0!</v>
      </c>
      <c r="Q217" s="473" t="e">
        <f t="shared" si="553"/>
        <v>#DIV/0!</v>
      </c>
      <c r="R217" s="474"/>
      <c r="S217" s="32">
        <f>SUM(S219,S221,S223,S225)</f>
        <v>0</v>
      </c>
      <c r="T217" s="31" t="e">
        <f t="shared" ref="T217" si="586">S217/J217*100</f>
        <v>#DIV/0!</v>
      </c>
      <c r="U217" s="473" t="e">
        <f t="shared" si="555"/>
        <v>#DIV/0!</v>
      </c>
      <c r="V217" s="475"/>
      <c r="W217" s="30">
        <f>SUM(W219,W221,W223,W225)</f>
        <v>0</v>
      </c>
      <c r="X217" s="31" t="e">
        <f t="shared" ref="X217" si="587">W217/J217*100</f>
        <v>#DIV/0!</v>
      </c>
      <c r="Y217" s="473" t="e">
        <f t="shared" si="556"/>
        <v>#DIV/0!</v>
      </c>
      <c r="Z217" s="474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437"/>
      <c r="G218" s="438"/>
      <c r="H218" s="438"/>
      <c r="I218" s="443"/>
      <c r="J218" s="40"/>
      <c r="K218" s="30">
        <f>SUM(K220,K222,K224,K226)</f>
        <v>0</v>
      </c>
      <c r="L218" s="31" t="e">
        <f t="shared" ref="L218" si="588">K218/J217*100</f>
        <v>#DIV/0!</v>
      </c>
      <c r="M218" s="473"/>
      <c r="N218" s="474"/>
      <c r="O218" s="30">
        <f>SUM(O220,O222,O224,O226)</f>
        <v>0</v>
      </c>
      <c r="P218" s="31" t="e">
        <f t="shared" ref="P218" si="589">O218/J217*100</f>
        <v>#DIV/0!</v>
      </c>
      <c r="Q218" s="473"/>
      <c r="R218" s="474"/>
      <c r="S218" s="32">
        <f>SUM(S220,S222,S224,S226)</f>
        <v>0</v>
      </c>
      <c r="T218" s="31" t="e">
        <f t="shared" ref="T218" si="590">S218/J217*100</f>
        <v>#DIV/0!</v>
      </c>
      <c r="U218" s="473"/>
      <c r="V218" s="475"/>
      <c r="W218" s="30">
        <f>SUM(W220,W222,W224,W226)</f>
        <v>0</v>
      </c>
      <c r="X218" s="31" t="e">
        <f t="shared" ref="X218" si="591">W218/J217*100</f>
        <v>#DIV/0!</v>
      </c>
      <c r="Y218" s="473"/>
      <c r="Z218" s="474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592">+C219+D219</f>
        <v>0</v>
      </c>
      <c r="F219" s="444"/>
      <c r="G219" s="438"/>
      <c r="H219" s="438"/>
      <c r="I219" s="443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470" t="e">
        <f t="shared" si="551"/>
        <v>#DIV/0!</v>
      </c>
      <c r="N219" s="471"/>
      <c r="O219" s="67">
        <f>G219+F219+0</f>
        <v>0</v>
      </c>
      <c r="P219" s="68" t="e">
        <f t="shared" ref="P219" si="593">O219/J219*100</f>
        <v>#DIV/0!</v>
      </c>
      <c r="Q219" s="470" t="e">
        <f t="shared" si="553"/>
        <v>#DIV/0!</v>
      </c>
      <c r="R219" s="471"/>
      <c r="S219" s="70">
        <f>H219+F219+G219+0</f>
        <v>0</v>
      </c>
      <c r="T219" s="68" t="e">
        <f t="shared" ref="T219" si="594">S219/J219*100</f>
        <v>#DIV/0!</v>
      </c>
      <c r="U219" s="470" t="e">
        <f t="shared" si="555"/>
        <v>#DIV/0!</v>
      </c>
      <c r="V219" s="472"/>
      <c r="W219" s="67">
        <f>H219+F219+G219+I219+0</f>
        <v>0</v>
      </c>
      <c r="X219" s="68" t="e">
        <f>W219/J219*100</f>
        <v>#DIV/0!</v>
      </c>
      <c r="Y219" s="470" t="e">
        <f t="shared" si="556"/>
        <v>#DIV/0!</v>
      </c>
      <c r="Z219" s="471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437"/>
      <c r="G220" s="438"/>
      <c r="H220" s="438"/>
      <c r="I220" s="439"/>
      <c r="J220" s="40"/>
      <c r="K220" s="16"/>
      <c r="L220" s="17" t="e">
        <f>K220/J219*100</f>
        <v>#DIV/0!</v>
      </c>
      <c r="M220" s="470"/>
      <c r="N220" s="471"/>
      <c r="O220" s="16"/>
      <c r="P220" s="17" t="e">
        <f>O220/J219*100</f>
        <v>#DIV/0!</v>
      </c>
      <c r="Q220" s="470"/>
      <c r="R220" s="471"/>
      <c r="S220" s="19"/>
      <c r="T220" s="17" t="e">
        <f>S220/J219*100</f>
        <v>#DIV/0!</v>
      </c>
      <c r="U220" s="470"/>
      <c r="V220" s="472"/>
      <c r="W220" s="16"/>
      <c r="X220" s="17" t="e">
        <f>W220/J219*100</f>
        <v>#DIV/0!</v>
      </c>
      <c r="Y220" s="470"/>
      <c r="Z220" s="471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595">+C221+D221</f>
        <v>0</v>
      </c>
      <c r="F221" s="444"/>
      <c r="G221" s="438"/>
      <c r="H221" s="438"/>
      <c r="I221" s="443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470" t="e">
        <f t="shared" si="551"/>
        <v>#DIV/0!</v>
      </c>
      <c r="N221" s="471"/>
      <c r="O221" s="67">
        <f>G221+F221+0</f>
        <v>0</v>
      </c>
      <c r="P221" s="68" t="e">
        <f t="shared" ref="P221" si="596">O221/J221*100</f>
        <v>#DIV/0!</v>
      </c>
      <c r="Q221" s="470" t="e">
        <f t="shared" si="553"/>
        <v>#DIV/0!</v>
      </c>
      <c r="R221" s="471"/>
      <c r="S221" s="70">
        <f>H221+F221+G221+0</f>
        <v>0</v>
      </c>
      <c r="T221" s="68" t="e">
        <f t="shared" ref="T221" si="597">S221/J221*100</f>
        <v>#DIV/0!</v>
      </c>
      <c r="U221" s="470" t="e">
        <f t="shared" si="555"/>
        <v>#DIV/0!</v>
      </c>
      <c r="V221" s="472"/>
      <c r="W221" s="67">
        <f>H221+F221+G221+I221+0</f>
        <v>0</v>
      </c>
      <c r="X221" s="68" t="e">
        <f>W221/J221*100</f>
        <v>#DIV/0!</v>
      </c>
      <c r="Y221" s="470" t="e">
        <f t="shared" si="556"/>
        <v>#DIV/0!</v>
      </c>
      <c r="Z221" s="471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437"/>
      <c r="G222" s="438"/>
      <c r="H222" s="438"/>
      <c r="I222" s="439"/>
      <c r="J222" s="40"/>
      <c r="K222" s="16"/>
      <c r="L222" s="17" t="e">
        <f>K222/J221*100</f>
        <v>#DIV/0!</v>
      </c>
      <c r="M222" s="470"/>
      <c r="N222" s="471"/>
      <c r="O222" s="16"/>
      <c r="P222" s="17" t="e">
        <f>O222/J221*100</f>
        <v>#DIV/0!</v>
      </c>
      <c r="Q222" s="470"/>
      <c r="R222" s="471"/>
      <c r="S222" s="19"/>
      <c r="T222" s="17" t="e">
        <f>S222/J221*100</f>
        <v>#DIV/0!</v>
      </c>
      <c r="U222" s="470"/>
      <c r="V222" s="472"/>
      <c r="W222" s="16"/>
      <c r="X222" s="17" t="e">
        <f>W222/J221*100</f>
        <v>#DIV/0!</v>
      </c>
      <c r="Y222" s="470"/>
      <c r="Z222" s="471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598">+C223+D223</f>
        <v>0</v>
      </c>
      <c r="F223" s="444"/>
      <c r="G223" s="438"/>
      <c r="H223" s="438"/>
      <c r="I223" s="443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470" t="e">
        <f t="shared" si="551"/>
        <v>#DIV/0!</v>
      </c>
      <c r="N223" s="471"/>
      <c r="O223" s="67">
        <f>G223+F223+0</f>
        <v>0</v>
      </c>
      <c r="P223" s="68" t="e">
        <f t="shared" ref="P223" si="599">O223/J223*100</f>
        <v>#DIV/0!</v>
      </c>
      <c r="Q223" s="470" t="e">
        <f t="shared" si="553"/>
        <v>#DIV/0!</v>
      </c>
      <c r="R223" s="471"/>
      <c r="S223" s="70">
        <f>H223+F223+G223+0</f>
        <v>0</v>
      </c>
      <c r="T223" s="68" t="e">
        <f t="shared" ref="T223" si="600">S223/J223*100</f>
        <v>#DIV/0!</v>
      </c>
      <c r="U223" s="470" t="e">
        <f t="shared" si="555"/>
        <v>#DIV/0!</v>
      </c>
      <c r="V223" s="472"/>
      <c r="W223" s="67">
        <f>H223+F223+G223+I223+0</f>
        <v>0</v>
      </c>
      <c r="X223" s="68" t="e">
        <f>W223/J223*100</f>
        <v>#DIV/0!</v>
      </c>
      <c r="Y223" s="470" t="e">
        <f t="shared" si="556"/>
        <v>#DIV/0!</v>
      </c>
      <c r="Z223" s="471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437"/>
      <c r="G224" s="438"/>
      <c r="H224" s="438"/>
      <c r="I224" s="439"/>
      <c r="J224" s="40"/>
      <c r="K224" s="16"/>
      <c r="L224" s="17" t="e">
        <f>K224/J223*100</f>
        <v>#DIV/0!</v>
      </c>
      <c r="M224" s="470"/>
      <c r="N224" s="471"/>
      <c r="O224" s="16"/>
      <c r="P224" s="17" t="e">
        <f>O224/J223*100</f>
        <v>#DIV/0!</v>
      </c>
      <c r="Q224" s="470"/>
      <c r="R224" s="471"/>
      <c r="S224" s="19"/>
      <c r="T224" s="17" t="e">
        <f>S224/J223*100</f>
        <v>#DIV/0!</v>
      </c>
      <c r="U224" s="470"/>
      <c r="V224" s="472"/>
      <c r="W224" s="16"/>
      <c r="X224" s="17" t="e">
        <f>W224/J223*100</f>
        <v>#DIV/0!</v>
      </c>
      <c r="Y224" s="470"/>
      <c r="Z224" s="471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601">+C225+D225</f>
        <v>0</v>
      </c>
      <c r="F225" s="444"/>
      <c r="G225" s="438"/>
      <c r="H225" s="438"/>
      <c r="I225" s="443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470" t="e">
        <f t="shared" si="551"/>
        <v>#DIV/0!</v>
      </c>
      <c r="N225" s="471"/>
      <c r="O225" s="67">
        <f>G225+F225+0</f>
        <v>0</v>
      </c>
      <c r="P225" s="68" t="e">
        <f t="shared" ref="P225" si="602">O225/J225*100</f>
        <v>#DIV/0!</v>
      </c>
      <c r="Q225" s="470" t="e">
        <f t="shared" si="553"/>
        <v>#DIV/0!</v>
      </c>
      <c r="R225" s="471"/>
      <c r="S225" s="70">
        <f>H225+F225+G225+0</f>
        <v>0</v>
      </c>
      <c r="T225" s="68" t="e">
        <f t="shared" ref="T225" si="603">S225/J225*100</f>
        <v>#DIV/0!</v>
      </c>
      <c r="U225" s="470" t="e">
        <f t="shared" si="555"/>
        <v>#DIV/0!</v>
      </c>
      <c r="V225" s="472"/>
      <c r="W225" s="67">
        <f>H225+F225+G225+I225+0</f>
        <v>0</v>
      </c>
      <c r="X225" s="68" t="e">
        <f>W225/J225*100</f>
        <v>#DIV/0!</v>
      </c>
      <c r="Y225" s="470" t="e">
        <f t="shared" si="556"/>
        <v>#DIV/0!</v>
      </c>
      <c r="Z225" s="471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437"/>
      <c r="G226" s="438"/>
      <c r="H226" s="438"/>
      <c r="I226" s="439"/>
      <c r="J226" s="40"/>
      <c r="K226" s="16"/>
      <c r="L226" s="17" t="e">
        <f>K226/J225*100</f>
        <v>#DIV/0!</v>
      </c>
      <c r="M226" s="470"/>
      <c r="N226" s="471"/>
      <c r="O226" s="16"/>
      <c r="P226" s="17" t="e">
        <f>O226/J225*100</f>
        <v>#DIV/0!</v>
      </c>
      <c r="Q226" s="470"/>
      <c r="R226" s="471"/>
      <c r="S226" s="19"/>
      <c r="T226" s="17" t="e">
        <f>S226/J225*100</f>
        <v>#DIV/0!</v>
      </c>
      <c r="U226" s="470"/>
      <c r="V226" s="472"/>
      <c r="W226" s="16"/>
      <c r="X226" s="17" t="e">
        <f>W226/J225*100</f>
        <v>#DIV/0!</v>
      </c>
      <c r="Y226" s="470"/>
      <c r="Z226" s="471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437">
        <f>SUM(F229,F231)</f>
        <v>0</v>
      </c>
      <c r="G227" s="438">
        <f t="shared" ref="G227:I227" si="604">SUM(G229,G231)</f>
        <v>0</v>
      </c>
      <c r="H227" s="438">
        <f t="shared" si="604"/>
        <v>0</v>
      </c>
      <c r="I227" s="439">
        <f t="shared" si="604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605">K227/J227*100</f>
        <v>#DIV/0!</v>
      </c>
      <c r="M227" s="473" t="e">
        <f t="shared" si="551"/>
        <v>#DIV/0!</v>
      </c>
      <c r="N227" s="474"/>
      <c r="O227" s="30">
        <f>SUM(O229,O231)</f>
        <v>0</v>
      </c>
      <c r="P227" s="31" t="e">
        <f t="shared" ref="P227" si="606">O227/J227*100</f>
        <v>#DIV/0!</v>
      </c>
      <c r="Q227" s="473" t="e">
        <f t="shared" si="553"/>
        <v>#DIV/0!</v>
      </c>
      <c r="R227" s="474"/>
      <c r="S227" s="32">
        <f>SUM(S229,S231)</f>
        <v>0</v>
      </c>
      <c r="T227" s="31" t="e">
        <f t="shared" ref="T227" si="607">S227/J227*100</f>
        <v>#DIV/0!</v>
      </c>
      <c r="U227" s="473" t="e">
        <f t="shared" si="555"/>
        <v>#DIV/0!</v>
      </c>
      <c r="V227" s="475"/>
      <c r="W227" s="30">
        <f>SUM(W229,W231)</f>
        <v>0</v>
      </c>
      <c r="X227" s="31" t="e">
        <f t="shared" ref="X227" si="608">W227/J227*100</f>
        <v>#DIV/0!</v>
      </c>
      <c r="Y227" s="473" t="e">
        <f t="shared" si="556"/>
        <v>#DIV/0!</v>
      </c>
      <c r="Z227" s="474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437"/>
      <c r="G228" s="438"/>
      <c r="H228" s="438"/>
      <c r="I228" s="443"/>
      <c r="J228" s="40"/>
      <c r="K228" s="30">
        <f>SUM(K230,K232)</f>
        <v>0</v>
      </c>
      <c r="L228" s="31" t="e">
        <f t="shared" ref="L228" si="609">K228/J227*100</f>
        <v>#DIV/0!</v>
      </c>
      <c r="M228" s="473"/>
      <c r="N228" s="474"/>
      <c r="O228" s="30">
        <f>SUM(O230,O232)</f>
        <v>0</v>
      </c>
      <c r="P228" s="31" t="e">
        <f t="shared" ref="P228" si="610">O228/J227*100</f>
        <v>#DIV/0!</v>
      </c>
      <c r="Q228" s="473"/>
      <c r="R228" s="474"/>
      <c r="S228" s="32">
        <f>SUM(S230,S232)</f>
        <v>0</v>
      </c>
      <c r="T228" s="31" t="e">
        <f t="shared" ref="T228" si="611">S228/J227*100</f>
        <v>#DIV/0!</v>
      </c>
      <c r="U228" s="473"/>
      <c r="V228" s="475"/>
      <c r="W228" s="30">
        <f>SUM(W230,W232)</f>
        <v>0</v>
      </c>
      <c r="X228" s="31" t="e">
        <f t="shared" ref="X228" si="612">W228/J227*100</f>
        <v>#DIV/0!</v>
      </c>
      <c r="Y228" s="473"/>
      <c r="Z228" s="474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613">+C229+D229</f>
        <v>0</v>
      </c>
      <c r="F229" s="444"/>
      <c r="G229" s="438"/>
      <c r="H229" s="438"/>
      <c r="I229" s="443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470" t="e">
        <f t="shared" si="551"/>
        <v>#DIV/0!</v>
      </c>
      <c r="N229" s="471"/>
      <c r="O229" s="67">
        <f>G229+F229+0</f>
        <v>0</v>
      </c>
      <c r="P229" s="68" t="e">
        <f t="shared" ref="P229" si="614">O229/J229*100</f>
        <v>#DIV/0!</v>
      </c>
      <c r="Q229" s="470" t="e">
        <f t="shared" si="553"/>
        <v>#DIV/0!</v>
      </c>
      <c r="R229" s="471"/>
      <c r="S229" s="70">
        <f>H229+F229+G229+0</f>
        <v>0</v>
      </c>
      <c r="T229" s="68" t="e">
        <f t="shared" ref="T229" si="615">S229/J229*100</f>
        <v>#DIV/0!</v>
      </c>
      <c r="U229" s="470" t="e">
        <f t="shared" si="555"/>
        <v>#DIV/0!</v>
      </c>
      <c r="V229" s="472"/>
      <c r="W229" s="67">
        <f>H229+F229+G229+I229+0</f>
        <v>0</v>
      </c>
      <c r="X229" s="68" t="e">
        <f>W229/J229*100</f>
        <v>#DIV/0!</v>
      </c>
      <c r="Y229" s="470" t="e">
        <f t="shared" si="556"/>
        <v>#DIV/0!</v>
      </c>
      <c r="Z229" s="471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437"/>
      <c r="G230" s="438"/>
      <c r="H230" s="438"/>
      <c r="I230" s="439"/>
      <c r="J230" s="40"/>
      <c r="K230" s="16"/>
      <c r="L230" s="17" t="e">
        <f>K230/J229*100</f>
        <v>#DIV/0!</v>
      </c>
      <c r="M230" s="470"/>
      <c r="N230" s="471"/>
      <c r="O230" s="16"/>
      <c r="P230" s="17" t="e">
        <f>O230/J229*100</f>
        <v>#DIV/0!</v>
      </c>
      <c r="Q230" s="470"/>
      <c r="R230" s="471"/>
      <c r="S230" s="19"/>
      <c r="T230" s="17" t="e">
        <f>S230/J229*100</f>
        <v>#DIV/0!</v>
      </c>
      <c r="U230" s="470"/>
      <c r="V230" s="472"/>
      <c r="W230" s="16"/>
      <c r="X230" s="17" t="e">
        <f>W230/J229*100</f>
        <v>#DIV/0!</v>
      </c>
      <c r="Y230" s="470"/>
      <c r="Z230" s="471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616">+C231+D231</f>
        <v>0</v>
      </c>
      <c r="F231" s="444"/>
      <c r="G231" s="438"/>
      <c r="H231" s="438"/>
      <c r="I231" s="443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470" t="e">
        <f t="shared" si="551"/>
        <v>#DIV/0!</v>
      </c>
      <c r="N231" s="471"/>
      <c r="O231" s="67">
        <f>G231+F231+0</f>
        <v>0</v>
      </c>
      <c r="P231" s="68" t="e">
        <f t="shared" ref="P231" si="617">O231/J231*100</f>
        <v>#DIV/0!</v>
      </c>
      <c r="Q231" s="470" t="e">
        <f t="shared" si="553"/>
        <v>#DIV/0!</v>
      </c>
      <c r="R231" s="471"/>
      <c r="S231" s="70">
        <f>H231+F231+G231+0</f>
        <v>0</v>
      </c>
      <c r="T231" s="68" t="e">
        <f t="shared" ref="T231" si="618">S231/J231*100</f>
        <v>#DIV/0!</v>
      </c>
      <c r="U231" s="470" t="e">
        <f t="shared" si="555"/>
        <v>#DIV/0!</v>
      </c>
      <c r="V231" s="472"/>
      <c r="W231" s="67">
        <f>H231+F231+G231+I231+0</f>
        <v>0</v>
      </c>
      <c r="X231" s="68" t="e">
        <f>W231/J231*100</f>
        <v>#DIV/0!</v>
      </c>
      <c r="Y231" s="470" t="e">
        <f t="shared" si="556"/>
        <v>#DIV/0!</v>
      </c>
      <c r="Z231" s="471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437"/>
      <c r="G232" s="438"/>
      <c r="H232" s="438"/>
      <c r="I232" s="439"/>
      <c r="J232" s="40"/>
      <c r="K232" s="16"/>
      <c r="L232" s="17" t="e">
        <f>K232/J231*100</f>
        <v>#DIV/0!</v>
      </c>
      <c r="M232" s="470"/>
      <c r="N232" s="471"/>
      <c r="O232" s="16"/>
      <c r="P232" s="17" t="e">
        <f>O232/J231*100</f>
        <v>#DIV/0!</v>
      </c>
      <c r="Q232" s="470"/>
      <c r="R232" s="471"/>
      <c r="S232" s="19"/>
      <c r="T232" s="17" t="e">
        <f>S232/J231*100</f>
        <v>#DIV/0!</v>
      </c>
      <c r="U232" s="470"/>
      <c r="V232" s="472"/>
      <c r="W232" s="16"/>
      <c r="X232" s="17" t="e">
        <f>W232/J231*100</f>
        <v>#DIV/0!</v>
      </c>
      <c r="Y232" s="470"/>
      <c r="Z232" s="471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619">+C233+D233</f>
        <v>0</v>
      </c>
      <c r="F233" s="444"/>
      <c r="G233" s="438"/>
      <c r="H233" s="438"/>
      <c r="I233" s="443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470" t="e">
        <f t="shared" si="551"/>
        <v>#DIV/0!</v>
      </c>
      <c r="N233" s="471"/>
      <c r="O233" s="67">
        <f>G233+F233+0</f>
        <v>0</v>
      </c>
      <c r="P233" s="68" t="e">
        <f t="shared" ref="P233" si="620">O233/J233*100</f>
        <v>#DIV/0!</v>
      </c>
      <c r="Q233" s="470" t="e">
        <f t="shared" si="553"/>
        <v>#DIV/0!</v>
      </c>
      <c r="R233" s="471"/>
      <c r="S233" s="70">
        <f>H233+F233+G233+0</f>
        <v>0</v>
      </c>
      <c r="T233" s="68" t="e">
        <f t="shared" ref="T233" si="621">S233/J233*100</f>
        <v>#DIV/0!</v>
      </c>
      <c r="U233" s="470" t="e">
        <f t="shared" si="555"/>
        <v>#DIV/0!</v>
      </c>
      <c r="V233" s="472"/>
      <c r="W233" s="67">
        <f>H233+F233+G233+I233+0</f>
        <v>0</v>
      </c>
      <c r="X233" s="68" t="e">
        <f>W233/J233*100</f>
        <v>#DIV/0!</v>
      </c>
      <c r="Y233" s="470" t="e">
        <f t="shared" si="556"/>
        <v>#DIV/0!</v>
      </c>
      <c r="Z233" s="471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437"/>
      <c r="G234" s="438"/>
      <c r="H234" s="438"/>
      <c r="I234" s="443"/>
      <c r="J234" s="40"/>
      <c r="K234" s="16"/>
      <c r="L234" s="17" t="e">
        <f>K234/J233*100</f>
        <v>#DIV/0!</v>
      </c>
      <c r="M234" s="470"/>
      <c r="N234" s="471"/>
      <c r="O234" s="16"/>
      <c r="P234" s="17" t="e">
        <f>O234/J233*100</f>
        <v>#DIV/0!</v>
      </c>
      <c r="Q234" s="470"/>
      <c r="R234" s="471"/>
      <c r="S234" s="19"/>
      <c r="T234" s="17" t="e">
        <f>S234/J233*100</f>
        <v>#DIV/0!</v>
      </c>
      <c r="U234" s="470"/>
      <c r="V234" s="472"/>
      <c r="W234" s="16"/>
      <c r="X234" s="17" t="e">
        <f>W234/J233*100</f>
        <v>#DIV/0!</v>
      </c>
      <c r="Y234" s="470"/>
      <c r="Z234" s="471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622">+C235+D235</f>
        <v>0</v>
      </c>
      <c r="F235" s="444"/>
      <c r="G235" s="438"/>
      <c r="H235" s="438"/>
      <c r="I235" s="443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470" t="e">
        <f t="shared" si="551"/>
        <v>#DIV/0!</v>
      </c>
      <c r="N235" s="471"/>
      <c r="O235" s="67">
        <f>G235+F235+0</f>
        <v>0</v>
      </c>
      <c r="P235" s="68" t="e">
        <f t="shared" ref="P235" si="623">O235/J235*100</f>
        <v>#DIV/0!</v>
      </c>
      <c r="Q235" s="470" t="e">
        <f t="shared" si="553"/>
        <v>#DIV/0!</v>
      </c>
      <c r="R235" s="471"/>
      <c r="S235" s="70">
        <f>H235+F235+G235+0</f>
        <v>0</v>
      </c>
      <c r="T235" s="68" t="e">
        <f t="shared" ref="T235" si="624">S235/J235*100</f>
        <v>#DIV/0!</v>
      </c>
      <c r="U235" s="470" t="e">
        <f t="shared" si="555"/>
        <v>#DIV/0!</v>
      </c>
      <c r="V235" s="472"/>
      <c r="W235" s="67">
        <f>H235+F235+G235+I235+0</f>
        <v>0</v>
      </c>
      <c r="X235" s="68" t="e">
        <f>W235/J235*100</f>
        <v>#DIV/0!</v>
      </c>
      <c r="Y235" s="470" t="e">
        <f t="shared" si="556"/>
        <v>#DIV/0!</v>
      </c>
      <c r="Z235" s="471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437"/>
      <c r="G236" s="438"/>
      <c r="H236" s="438"/>
      <c r="I236" s="443"/>
      <c r="J236" s="40"/>
      <c r="K236" s="16"/>
      <c r="L236" s="17" t="e">
        <f>K236/J235*100</f>
        <v>#DIV/0!</v>
      </c>
      <c r="M236" s="470"/>
      <c r="N236" s="471"/>
      <c r="O236" s="16"/>
      <c r="P236" s="17" t="e">
        <f>O236/J235*100</f>
        <v>#DIV/0!</v>
      </c>
      <c r="Q236" s="470"/>
      <c r="R236" s="471"/>
      <c r="S236" s="19"/>
      <c r="T236" s="17" t="e">
        <f>S236/J235*100</f>
        <v>#DIV/0!</v>
      </c>
      <c r="U236" s="470"/>
      <c r="V236" s="472"/>
      <c r="W236" s="16"/>
      <c r="X236" s="17" t="e">
        <f>W236/J235*100</f>
        <v>#DIV/0!</v>
      </c>
      <c r="Y236" s="470"/>
      <c r="Z236" s="471"/>
      <c r="AA236" s="74"/>
      <c r="AB236" s="74"/>
    </row>
    <row r="237" spans="1:28" s="251" customFormat="1" ht="21.75" hidden="1" customHeight="1" x14ac:dyDescent="0.2">
      <c r="A237" s="480" t="s">
        <v>45</v>
      </c>
      <c r="B237" s="54" t="s">
        <v>29</v>
      </c>
      <c r="C237" s="55">
        <f t="shared" ref="C237:K238" si="625">SUM(C239,C245,C255,C261,C263)</f>
        <v>0</v>
      </c>
      <c r="D237" s="56">
        <f t="shared" si="625"/>
        <v>0</v>
      </c>
      <c r="E237" s="57">
        <f t="shared" si="625"/>
        <v>0</v>
      </c>
      <c r="F237" s="434">
        <f t="shared" si="625"/>
        <v>0</v>
      </c>
      <c r="G237" s="435">
        <f t="shared" si="625"/>
        <v>0</v>
      </c>
      <c r="H237" s="435">
        <f t="shared" si="625"/>
        <v>0</v>
      </c>
      <c r="I237" s="436">
        <f t="shared" si="625"/>
        <v>0</v>
      </c>
      <c r="J237" s="60">
        <f t="shared" si="625"/>
        <v>0</v>
      </c>
      <c r="K237" s="55">
        <f t="shared" si="625"/>
        <v>0</v>
      </c>
      <c r="L237" s="56" t="e">
        <f>K237/J237*100</f>
        <v>#DIV/0!</v>
      </c>
      <c r="M237" s="482" t="e">
        <f t="shared" si="551"/>
        <v>#DIV/0!</v>
      </c>
      <c r="N237" s="476"/>
      <c r="O237" s="55">
        <f>SUM(O239,O245,O255,O261,O263)</f>
        <v>0</v>
      </c>
      <c r="P237" s="56" t="e">
        <f t="shared" ref="P237" si="626">O237/J237*100</f>
        <v>#DIV/0!</v>
      </c>
      <c r="Q237" s="482" t="e">
        <f t="shared" si="553"/>
        <v>#DIV/0!</v>
      </c>
      <c r="R237" s="476"/>
      <c r="S237" s="58">
        <f>SUM(S239,S245,S255,S261,S263)</f>
        <v>0</v>
      </c>
      <c r="T237" s="56" t="e">
        <f t="shared" ref="T237" si="627">S237/J237*100</f>
        <v>#DIV/0!</v>
      </c>
      <c r="U237" s="482" t="e">
        <f t="shared" si="555"/>
        <v>#DIV/0!</v>
      </c>
      <c r="V237" s="484"/>
      <c r="W237" s="55">
        <f>SUM(W239,W245,W255,W261,W263)</f>
        <v>0</v>
      </c>
      <c r="X237" s="56" t="e">
        <f t="shared" ref="X237" si="628">W237/J237*100</f>
        <v>#DIV/0!</v>
      </c>
      <c r="Y237" s="482" t="e">
        <f t="shared" si="556"/>
        <v>#DIV/0!</v>
      </c>
      <c r="Z237" s="476"/>
      <c r="AA237" s="250"/>
      <c r="AB237" s="250"/>
    </row>
    <row r="238" spans="1:28" s="251" customFormat="1" ht="21.75" hidden="1" customHeight="1" x14ac:dyDescent="0.2">
      <c r="A238" s="481"/>
      <c r="B238" s="54" t="s">
        <v>30</v>
      </c>
      <c r="C238" s="16"/>
      <c r="D238" s="17"/>
      <c r="E238" s="18"/>
      <c r="F238" s="434"/>
      <c r="G238" s="435"/>
      <c r="H238" s="435"/>
      <c r="I238" s="436"/>
      <c r="J238" s="21"/>
      <c r="K238" s="55">
        <f t="shared" si="625"/>
        <v>0</v>
      </c>
      <c r="L238" s="56" t="e">
        <f t="shared" ref="L238" si="629">K238/J237*100</f>
        <v>#DIV/0!</v>
      </c>
      <c r="M238" s="483"/>
      <c r="N238" s="477"/>
      <c r="O238" s="55">
        <f>SUM(O240,O246,O256,O262,O264)</f>
        <v>0</v>
      </c>
      <c r="P238" s="56" t="e">
        <f t="shared" ref="P238" si="630">O238/J237*100</f>
        <v>#DIV/0!</v>
      </c>
      <c r="Q238" s="483"/>
      <c r="R238" s="477"/>
      <c r="S238" s="58">
        <f>SUM(S240,S246,S256,S262,S264)</f>
        <v>0</v>
      </c>
      <c r="T238" s="56" t="e">
        <f t="shared" ref="T238" si="631">S238/J237*100</f>
        <v>#DIV/0!</v>
      </c>
      <c r="U238" s="483"/>
      <c r="V238" s="485"/>
      <c r="W238" s="55">
        <f>SUM(W240,W246,W256,W262,W264)</f>
        <v>0</v>
      </c>
      <c r="X238" s="56" t="e">
        <f t="shared" ref="X238" si="632">W238/J237*100</f>
        <v>#DIV/0!</v>
      </c>
      <c r="Y238" s="483"/>
      <c r="Z238" s="477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437">
        <f>SUM(F241,F243)</f>
        <v>0</v>
      </c>
      <c r="G239" s="438">
        <f>SUM(G241,G243)</f>
        <v>0</v>
      </c>
      <c r="H239" s="438">
        <f t="shared" ref="H239:I239" si="633">SUM(H241,H243)</f>
        <v>0</v>
      </c>
      <c r="I239" s="439">
        <f t="shared" si="633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34">K239/J239*100</f>
        <v>#DIV/0!</v>
      </c>
      <c r="M239" s="478" t="e">
        <f t="shared" si="551"/>
        <v>#DIV/0!</v>
      </c>
      <c r="N239" s="474"/>
      <c r="O239" s="30">
        <f>SUM(O241,O243)</f>
        <v>0</v>
      </c>
      <c r="P239" s="31" t="e">
        <f t="shared" ref="P239" si="635">O239/J239*100</f>
        <v>#DIV/0!</v>
      </c>
      <c r="Q239" s="478" t="e">
        <f t="shared" si="553"/>
        <v>#DIV/0!</v>
      </c>
      <c r="R239" s="474"/>
      <c r="S239" s="32">
        <f>SUM(S241,S243)</f>
        <v>0</v>
      </c>
      <c r="T239" s="31" t="e">
        <f t="shared" ref="T239" si="636">S239/J239*100</f>
        <v>#DIV/0!</v>
      </c>
      <c r="U239" s="478" t="e">
        <f t="shared" si="555"/>
        <v>#DIV/0!</v>
      </c>
      <c r="V239" s="475"/>
      <c r="W239" s="30">
        <f>SUM(W241,W243)</f>
        <v>0</v>
      </c>
      <c r="X239" s="31" t="e">
        <f t="shared" ref="X239" si="637">W239/J239*100</f>
        <v>#DIV/0!</v>
      </c>
      <c r="Y239" s="478" t="e">
        <f t="shared" si="556"/>
        <v>#DIV/0!</v>
      </c>
      <c r="Z239" s="474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437"/>
      <c r="G240" s="438"/>
      <c r="H240" s="438"/>
      <c r="I240" s="443"/>
      <c r="J240" s="40"/>
      <c r="K240" s="30">
        <f>SUM(K242,K244)</f>
        <v>0</v>
      </c>
      <c r="L240" s="31" t="e">
        <f>K240/J239*100</f>
        <v>#DIV/0!</v>
      </c>
      <c r="M240" s="479"/>
      <c r="N240" s="474"/>
      <c r="O240" s="30">
        <f>SUM(O242,O244)</f>
        <v>0</v>
      </c>
      <c r="P240" s="31" t="e">
        <f t="shared" ref="P240" si="638">O240/J239*100</f>
        <v>#DIV/0!</v>
      </c>
      <c r="Q240" s="479"/>
      <c r="R240" s="474"/>
      <c r="S240" s="32">
        <f>SUM(S242,S244)</f>
        <v>0</v>
      </c>
      <c r="T240" s="31" t="e">
        <f t="shared" ref="T240" si="639">S240/J239*100</f>
        <v>#DIV/0!</v>
      </c>
      <c r="U240" s="479"/>
      <c r="V240" s="475"/>
      <c r="W240" s="30">
        <f>SUM(W242,W244)</f>
        <v>0</v>
      </c>
      <c r="X240" s="31" t="e">
        <f t="shared" ref="X240" si="640">W240/J239*100</f>
        <v>#DIV/0!</v>
      </c>
      <c r="Y240" s="479"/>
      <c r="Z240" s="474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41">+C241+D241</f>
        <v>0</v>
      </c>
      <c r="F241" s="444"/>
      <c r="G241" s="438"/>
      <c r="H241" s="438"/>
      <c r="I241" s="443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470" t="e">
        <f t="shared" si="551"/>
        <v>#DIV/0!</v>
      </c>
      <c r="N241" s="471"/>
      <c r="O241" s="67">
        <f>G241+F241+0</f>
        <v>0</v>
      </c>
      <c r="P241" s="69" t="e">
        <f t="shared" ref="P241" si="642">O241/J241*100</f>
        <v>#DIV/0!</v>
      </c>
      <c r="Q241" s="470" t="e">
        <f t="shared" si="553"/>
        <v>#DIV/0!</v>
      </c>
      <c r="R241" s="471"/>
      <c r="S241" s="70">
        <f>H241+F241+G241+0</f>
        <v>0</v>
      </c>
      <c r="T241" s="69" t="e">
        <f t="shared" ref="T241" si="643">S241/J241*100</f>
        <v>#DIV/0!</v>
      </c>
      <c r="U241" s="470" t="e">
        <f t="shared" si="555"/>
        <v>#DIV/0!</v>
      </c>
      <c r="V241" s="472"/>
      <c r="W241" s="67">
        <f>H241+F241+G241+I241+0</f>
        <v>0</v>
      </c>
      <c r="X241" s="69" t="e">
        <f>W241/J241*100</f>
        <v>#DIV/0!</v>
      </c>
      <c r="Y241" s="470" t="e">
        <f t="shared" si="556"/>
        <v>#DIV/0!</v>
      </c>
      <c r="Z241" s="471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437"/>
      <c r="G242" s="438"/>
      <c r="H242" s="438"/>
      <c r="I242" s="439"/>
      <c r="J242" s="40"/>
      <c r="K242" s="16"/>
      <c r="L242" s="17" t="e">
        <f>K242/J241*100</f>
        <v>#DIV/0!</v>
      </c>
      <c r="M242" s="470"/>
      <c r="N242" s="471"/>
      <c r="O242" s="16"/>
      <c r="P242" s="73" t="e">
        <f>O242/J241*100</f>
        <v>#DIV/0!</v>
      </c>
      <c r="Q242" s="470"/>
      <c r="R242" s="471"/>
      <c r="S242" s="19"/>
      <c r="T242" s="73" t="e">
        <f>S242/J241*100</f>
        <v>#DIV/0!</v>
      </c>
      <c r="U242" s="470"/>
      <c r="V242" s="472"/>
      <c r="W242" s="16"/>
      <c r="X242" s="73" t="e">
        <f>W242/J241*100</f>
        <v>#DIV/0!</v>
      </c>
      <c r="Y242" s="470"/>
      <c r="Z242" s="471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44">+C243+D243</f>
        <v>0</v>
      </c>
      <c r="F243" s="444"/>
      <c r="G243" s="438"/>
      <c r="H243" s="438"/>
      <c r="I243" s="443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470" t="e">
        <f t="shared" si="551"/>
        <v>#DIV/0!</v>
      </c>
      <c r="N243" s="471"/>
      <c r="O243" s="67">
        <f>G243+F243+0</f>
        <v>0</v>
      </c>
      <c r="P243" s="69" t="e">
        <f t="shared" ref="P243" si="645">O243/J243*100</f>
        <v>#DIV/0!</v>
      </c>
      <c r="Q243" s="470" t="e">
        <f t="shared" si="553"/>
        <v>#DIV/0!</v>
      </c>
      <c r="R243" s="471"/>
      <c r="S243" s="70">
        <f>H243+F243+G243+0</f>
        <v>0</v>
      </c>
      <c r="T243" s="69" t="e">
        <f t="shared" ref="T243" si="646">S243/J243*100</f>
        <v>#DIV/0!</v>
      </c>
      <c r="U243" s="470" t="e">
        <f t="shared" si="555"/>
        <v>#DIV/0!</v>
      </c>
      <c r="V243" s="472"/>
      <c r="W243" s="67">
        <f>H243+F243+G243+I243+0</f>
        <v>0</v>
      </c>
      <c r="X243" s="69" t="e">
        <f>W243/J243*100</f>
        <v>#DIV/0!</v>
      </c>
      <c r="Y243" s="470" t="e">
        <f t="shared" si="556"/>
        <v>#DIV/0!</v>
      </c>
      <c r="Z243" s="471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437"/>
      <c r="G244" s="438"/>
      <c r="H244" s="438"/>
      <c r="I244" s="439"/>
      <c r="J244" s="40"/>
      <c r="K244" s="16"/>
      <c r="L244" s="17" t="e">
        <f>K244/J243*100</f>
        <v>#DIV/0!</v>
      </c>
      <c r="M244" s="470"/>
      <c r="N244" s="471"/>
      <c r="O244" s="16"/>
      <c r="P244" s="73" t="e">
        <f>O244/J243*100</f>
        <v>#DIV/0!</v>
      </c>
      <c r="Q244" s="470"/>
      <c r="R244" s="471"/>
      <c r="S244" s="19"/>
      <c r="T244" s="73" t="e">
        <f>S244/J243*100</f>
        <v>#DIV/0!</v>
      </c>
      <c r="U244" s="470"/>
      <c r="V244" s="472"/>
      <c r="W244" s="16"/>
      <c r="X244" s="73" t="e">
        <f>W244/J243*100</f>
        <v>#DIV/0!</v>
      </c>
      <c r="Y244" s="470"/>
      <c r="Z244" s="471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437">
        <f>SUM(F247,F249,F251,F253)</f>
        <v>0</v>
      </c>
      <c r="G245" s="438">
        <f t="shared" ref="G245:I245" si="647">SUM(G247,G249,G251,G253)</f>
        <v>0</v>
      </c>
      <c r="H245" s="438">
        <f t="shared" si="647"/>
        <v>0</v>
      </c>
      <c r="I245" s="439">
        <f t="shared" si="647"/>
        <v>0</v>
      </c>
      <c r="J245" s="29">
        <f t="shared" ref="J245" si="648">+E245+I245+F245+G245+H245</f>
        <v>0</v>
      </c>
      <c r="K245" s="30">
        <f>SUM(K247,K249,K251,K253)</f>
        <v>0</v>
      </c>
      <c r="L245" s="31" t="e">
        <f t="shared" ref="L245" si="649">K245/J245*100</f>
        <v>#DIV/0!</v>
      </c>
      <c r="M245" s="473" t="e">
        <f t="shared" si="551"/>
        <v>#DIV/0!</v>
      </c>
      <c r="N245" s="474"/>
      <c r="O245" s="30">
        <f>SUM(O247,O249,O251,O253)</f>
        <v>0</v>
      </c>
      <c r="P245" s="31" t="e">
        <f t="shared" ref="P245" si="650">O245/J245*100</f>
        <v>#DIV/0!</v>
      </c>
      <c r="Q245" s="473" t="e">
        <f t="shared" si="553"/>
        <v>#DIV/0!</v>
      </c>
      <c r="R245" s="474"/>
      <c r="S245" s="32">
        <f>SUM(S247,S249,S251,S253)</f>
        <v>0</v>
      </c>
      <c r="T245" s="31" t="e">
        <f t="shared" ref="T245" si="651">S245/J245*100</f>
        <v>#DIV/0!</v>
      </c>
      <c r="U245" s="473" t="e">
        <f t="shared" si="555"/>
        <v>#DIV/0!</v>
      </c>
      <c r="V245" s="475"/>
      <c r="W245" s="30">
        <f>SUM(W247,W249,W251,W253)</f>
        <v>0</v>
      </c>
      <c r="X245" s="31" t="e">
        <f t="shared" ref="X245" si="652">W245/J245*100</f>
        <v>#DIV/0!</v>
      </c>
      <c r="Y245" s="473" t="e">
        <f t="shared" si="556"/>
        <v>#DIV/0!</v>
      </c>
      <c r="Z245" s="474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437"/>
      <c r="G246" s="438"/>
      <c r="H246" s="438"/>
      <c r="I246" s="443"/>
      <c r="J246" s="40"/>
      <c r="K246" s="30">
        <f>SUM(K248,K250,K252,K254)</f>
        <v>0</v>
      </c>
      <c r="L246" s="31" t="e">
        <f t="shared" ref="L246" si="653">K246/J245*100</f>
        <v>#DIV/0!</v>
      </c>
      <c r="M246" s="473"/>
      <c r="N246" s="474"/>
      <c r="O246" s="30">
        <f>SUM(O248,O250,O252,O254)</f>
        <v>0</v>
      </c>
      <c r="P246" s="31" t="e">
        <f t="shared" ref="P246" si="654">O246/J245*100</f>
        <v>#DIV/0!</v>
      </c>
      <c r="Q246" s="473"/>
      <c r="R246" s="474"/>
      <c r="S246" s="32">
        <f>SUM(S248,S250,S252,S254)</f>
        <v>0</v>
      </c>
      <c r="T246" s="31" t="e">
        <f t="shared" ref="T246" si="655">S246/J245*100</f>
        <v>#DIV/0!</v>
      </c>
      <c r="U246" s="473"/>
      <c r="V246" s="475"/>
      <c r="W246" s="30">
        <f>SUM(W248,W250,W252,W254)</f>
        <v>0</v>
      </c>
      <c r="X246" s="31" t="e">
        <f t="shared" ref="X246" si="656">W246/J245*100</f>
        <v>#DIV/0!</v>
      </c>
      <c r="Y246" s="473"/>
      <c r="Z246" s="474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57">+C247+D247</f>
        <v>0</v>
      </c>
      <c r="F247" s="444"/>
      <c r="G247" s="438"/>
      <c r="H247" s="438"/>
      <c r="I247" s="443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470" t="e">
        <f t="shared" si="551"/>
        <v>#DIV/0!</v>
      </c>
      <c r="N247" s="471"/>
      <c r="O247" s="67">
        <f>G247+F247+0</f>
        <v>0</v>
      </c>
      <c r="P247" s="68" t="e">
        <f t="shared" ref="P247" si="658">O247/J247*100</f>
        <v>#DIV/0!</v>
      </c>
      <c r="Q247" s="470" t="e">
        <f t="shared" si="553"/>
        <v>#DIV/0!</v>
      </c>
      <c r="R247" s="471"/>
      <c r="S247" s="70">
        <f>H247+F247+G247+0</f>
        <v>0</v>
      </c>
      <c r="T247" s="68" t="e">
        <f t="shared" ref="T247" si="659">S247/J247*100</f>
        <v>#DIV/0!</v>
      </c>
      <c r="U247" s="470" t="e">
        <f t="shared" si="555"/>
        <v>#DIV/0!</v>
      </c>
      <c r="V247" s="472"/>
      <c r="W247" s="67">
        <f>H247+F247+G247+I247+0</f>
        <v>0</v>
      </c>
      <c r="X247" s="68" t="e">
        <f>W247/J247*100</f>
        <v>#DIV/0!</v>
      </c>
      <c r="Y247" s="470" t="e">
        <f t="shared" si="556"/>
        <v>#DIV/0!</v>
      </c>
      <c r="Z247" s="471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437"/>
      <c r="G248" s="438"/>
      <c r="H248" s="438"/>
      <c r="I248" s="439"/>
      <c r="J248" s="40"/>
      <c r="K248" s="16"/>
      <c r="L248" s="17" t="e">
        <f>K248/J247*100</f>
        <v>#DIV/0!</v>
      </c>
      <c r="M248" s="470"/>
      <c r="N248" s="471"/>
      <c r="O248" s="16"/>
      <c r="P248" s="17" t="e">
        <f>O248/J247*100</f>
        <v>#DIV/0!</v>
      </c>
      <c r="Q248" s="470"/>
      <c r="R248" s="471"/>
      <c r="S248" s="19"/>
      <c r="T248" s="17" t="e">
        <f>S248/J247*100</f>
        <v>#DIV/0!</v>
      </c>
      <c r="U248" s="470"/>
      <c r="V248" s="472"/>
      <c r="W248" s="16"/>
      <c r="X248" s="17" t="e">
        <f>W248/J247*100</f>
        <v>#DIV/0!</v>
      </c>
      <c r="Y248" s="470"/>
      <c r="Z248" s="471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60">+C249+D249</f>
        <v>0</v>
      </c>
      <c r="F249" s="444"/>
      <c r="G249" s="438"/>
      <c r="H249" s="438"/>
      <c r="I249" s="443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470" t="e">
        <f t="shared" si="551"/>
        <v>#DIV/0!</v>
      </c>
      <c r="N249" s="471"/>
      <c r="O249" s="67">
        <f>G249+F249+0</f>
        <v>0</v>
      </c>
      <c r="P249" s="68" t="e">
        <f t="shared" ref="P249" si="661">O249/J249*100</f>
        <v>#DIV/0!</v>
      </c>
      <c r="Q249" s="470" t="e">
        <f t="shared" si="553"/>
        <v>#DIV/0!</v>
      </c>
      <c r="R249" s="471"/>
      <c r="S249" s="70">
        <f>H249+F249+G249+0</f>
        <v>0</v>
      </c>
      <c r="T249" s="68" t="e">
        <f t="shared" ref="T249" si="662">S249/J249*100</f>
        <v>#DIV/0!</v>
      </c>
      <c r="U249" s="470" t="e">
        <f t="shared" si="555"/>
        <v>#DIV/0!</v>
      </c>
      <c r="V249" s="472"/>
      <c r="W249" s="67">
        <f>H249+F249+G249+I249+0</f>
        <v>0</v>
      </c>
      <c r="X249" s="68" t="e">
        <f>W249/J249*100</f>
        <v>#DIV/0!</v>
      </c>
      <c r="Y249" s="470" t="e">
        <f t="shared" si="556"/>
        <v>#DIV/0!</v>
      </c>
      <c r="Z249" s="471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437"/>
      <c r="G250" s="438"/>
      <c r="H250" s="438"/>
      <c r="I250" s="439"/>
      <c r="J250" s="40"/>
      <c r="K250" s="16"/>
      <c r="L250" s="17" t="e">
        <f>K250/J249*100</f>
        <v>#DIV/0!</v>
      </c>
      <c r="M250" s="470"/>
      <c r="N250" s="471"/>
      <c r="O250" s="16"/>
      <c r="P250" s="17" t="e">
        <f>O250/J249*100</f>
        <v>#DIV/0!</v>
      </c>
      <c r="Q250" s="470"/>
      <c r="R250" s="471"/>
      <c r="S250" s="19"/>
      <c r="T250" s="17" t="e">
        <f>S250/J249*100</f>
        <v>#DIV/0!</v>
      </c>
      <c r="U250" s="470"/>
      <c r="V250" s="472"/>
      <c r="W250" s="16"/>
      <c r="X250" s="17" t="e">
        <f>W250/J249*100</f>
        <v>#DIV/0!</v>
      </c>
      <c r="Y250" s="470"/>
      <c r="Z250" s="471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63">+C251+D251</f>
        <v>0</v>
      </c>
      <c r="F251" s="444"/>
      <c r="G251" s="438"/>
      <c r="H251" s="438"/>
      <c r="I251" s="443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470" t="e">
        <f t="shared" si="551"/>
        <v>#DIV/0!</v>
      </c>
      <c r="N251" s="471"/>
      <c r="O251" s="67">
        <f>G251+F251+0</f>
        <v>0</v>
      </c>
      <c r="P251" s="68" t="e">
        <f t="shared" ref="P251" si="664">O251/J251*100</f>
        <v>#DIV/0!</v>
      </c>
      <c r="Q251" s="470" t="e">
        <f t="shared" si="553"/>
        <v>#DIV/0!</v>
      </c>
      <c r="R251" s="471"/>
      <c r="S251" s="70">
        <f>H251+F251+G251+0</f>
        <v>0</v>
      </c>
      <c r="T251" s="68" t="e">
        <f t="shared" ref="T251" si="665">S251/J251*100</f>
        <v>#DIV/0!</v>
      </c>
      <c r="U251" s="470" t="e">
        <f t="shared" si="555"/>
        <v>#DIV/0!</v>
      </c>
      <c r="V251" s="472"/>
      <c r="W251" s="67">
        <f>H251+F251+G251+I251+0</f>
        <v>0</v>
      </c>
      <c r="X251" s="68" t="e">
        <f>W251/J251*100</f>
        <v>#DIV/0!</v>
      </c>
      <c r="Y251" s="470" t="e">
        <f t="shared" si="556"/>
        <v>#DIV/0!</v>
      </c>
      <c r="Z251" s="471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437"/>
      <c r="G252" s="438"/>
      <c r="H252" s="438"/>
      <c r="I252" s="439"/>
      <c r="J252" s="40"/>
      <c r="K252" s="16"/>
      <c r="L252" s="17" t="e">
        <f>K252/J251*100</f>
        <v>#DIV/0!</v>
      </c>
      <c r="M252" s="470"/>
      <c r="N252" s="471"/>
      <c r="O252" s="16"/>
      <c r="P252" s="17" t="e">
        <f>O252/J251*100</f>
        <v>#DIV/0!</v>
      </c>
      <c r="Q252" s="470"/>
      <c r="R252" s="471"/>
      <c r="S252" s="19"/>
      <c r="T252" s="17" t="e">
        <f>S252/J251*100</f>
        <v>#DIV/0!</v>
      </c>
      <c r="U252" s="470"/>
      <c r="V252" s="472"/>
      <c r="W252" s="16"/>
      <c r="X252" s="17" t="e">
        <f>W252/J251*100</f>
        <v>#DIV/0!</v>
      </c>
      <c r="Y252" s="470"/>
      <c r="Z252" s="471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66">+C253+D253</f>
        <v>0</v>
      </c>
      <c r="F253" s="444"/>
      <c r="G253" s="438"/>
      <c r="H253" s="438"/>
      <c r="I253" s="443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470" t="e">
        <f t="shared" si="551"/>
        <v>#DIV/0!</v>
      </c>
      <c r="N253" s="471"/>
      <c r="O253" s="67">
        <f>G253+F253+0</f>
        <v>0</v>
      </c>
      <c r="P253" s="68" t="e">
        <f t="shared" ref="P253" si="667">O253/J253*100</f>
        <v>#DIV/0!</v>
      </c>
      <c r="Q253" s="470" t="e">
        <f t="shared" si="553"/>
        <v>#DIV/0!</v>
      </c>
      <c r="R253" s="471"/>
      <c r="S253" s="70">
        <f>H253+F253+G253+0</f>
        <v>0</v>
      </c>
      <c r="T253" s="68" t="e">
        <f t="shared" ref="T253" si="668">S253/J253*100</f>
        <v>#DIV/0!</v>
      </c>
      <c r="U253" s="470" t="e">
        <f t="shared" si="555"/>
        <v>#DIV/0!</v>
      </c>
      <c r="V253" s="472"/>
      <c r="W253" s="67">
        <f>H253+F253+G253+I253+0</f>
        <v>0</v>
      </c>
      <c r="X253" s="68" t="e">
        <f>W253/J253*100</f>
        <v>#DIV/0!</v>
      </c>
      <c r="Y253" s="470" t="e">
        <f t="shared" si="556"/>
        <v>#DIV/0!</v>
      </c>
      <c r="Z253" s="471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437"/>
      <c r="G254" s="438"/>
      <c r="H254" s="438"/>
      <c r="I254" s="439"/>
      <c r="J254" s="40"/>
      <c r="K254" s="16"/>
      <c r="L254" s="17" t="e">
        <f>K254/J253*100</f>
        <v>#DIV/0!</v>
      </c>
      <c r="M254" s="470"/>
      <c r="N254" s="471"/>
      <c r="O254" s="16"/>
      <c r="P254" s="17" t="e">
        <f>O254/J253*100</f>
        <v>#DIV/0!</v>
      </c>
      <c r="Q254" s="470"/>
      <c r="R254" s="471"/>
      <c r="S254" s="19"/>
      <c r="T254" s="17" t="e">
        <f>S254/J253*100</f>
        <v>#DIV/0!</v>
      </c>
      <c r="U254" s="470"/>
      <c r="V254" s="472"/>
      <c r="W254" s="16"/>
      <c r="X254" s="17" t="e">
        <f>W254/J253*100</f>
        <v>#DIV/0!</v>
      </c>
      <c r="Y254" s="470"/>
      <c r="Z254" s="471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437">
        <f>SUM(F257,F259)</f>
        <v>0</v>
      </c>
      <c r="G255" s="438">
        <f t="shared" ref="G255:I255" si="669">SUM(G257,G259)</f>
        <v>0</v>
      </c>
      <c r="H255" s="438">
        <f t="shared" si="669"/>
        <v>0</v>
      </c>
      <c r="I255" s="439">
        <f t="shared" si="669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70">K255/J255*100</f>
        <v>#DIV/0!</v>
      </c>
      <c r="M255" s="473" t="e">
        <f t="shared" si="551"/>
        <v>#DIV/0!</v>
      </c>
      <c r="N255" s="474"/>
      <c r="O255" s="30">
        <f>SUM(O257,O259)</f>
        <v>0</v>
      </c>
      <c r="P255" s="31" t="e">
        <f t="shared" ref="P255" si="671">O255/J255*100</f>
        <v>#DIV/0!</v>
      </c>
      <c r="Q255" s="473" t="e">
        <f t="shared" si="553"/>
        <v>#DIV/0!</v>
      </c>
      <c r="R255" s="474"/>
      <c r="S255" s="32">
        <f>SUM(S257,S259)</f>
        <v>0</v>
      </c>
      <c r="T255" s="31" t="e">
        <f t="shared" ref="T255" si="672">S255/J255*100</f>
        <v>#DIV/0!</v>
      </c>
      <c r="U255" s="473" t="e">
        <f t="shared" si="555"/>
        <v>#DIV/0!</v>
      </c>
      <c r="V255" s="475"/>
      <c r="W255" s="30">
        <f>SUM(W257,W259)</f>
        <v>0</v>
      </c>
      <c r="X255" s="31" t="e">
        <f t="shared" ref="X255" si="673">W255/J255*100</f>
        <v>#DIV/0!</v>
      </c>
      <c r="Y255" s="473" t="e">
        <f t="shared" si="556"/>
        <v>#DIV/0!</v>
      </c>
      <c r="Z255" s="474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437"/>
      <c r="G256" s="438"/>
      <c r="H256" s="438"/>
      <c r="I256" s="443"/>
      <c r="J256" s="40"/>
      <c r="K256" s="30">
        <f>SUM(K258,K260)</f>
        <v>0</v>
      </c>
      <c r="L256" s="31" t="e">
        <f t="shared" ref="L256" si="674">K256/J255*100</f>
        <v>#DIV/0!</v>
      </c>
      <c r="M256" s="473"/>
      <c r="N256" s="474"/>
      <c r="O256" s="30">
        <f>SUM(O258,O260)</f>
        <v>0</v>
      </c>
      <c r="P256" s="31" t="e">
        <f t="shared" ref="P256" si="675">O256/J255*100</f>
        <v>#DIV/0!</v>
      </c>
      <c r="Q256" s="473"/>
      <c r="R256" s="474"/>
      <c r="S256" s="32">
        <f>SUM(S258,S260)</f>
        <v>0</v>
      </c>
      <c r="T256" s="31" t="e">
        <f t="shared" ref="T256" si="676">S256/J255*100</f>
        <v>#DIV/0!</v>
      </c>
      <c r="U256" s="473"/>
      <c r="V256" s="475"/>
      <c r="W256" s="30">
        <f>SUM(W258,W260)</f>
        <v>0</v>
      </c>
      <c r="X256" s="31" t="e">
        <f t="shared" ref="X256" si="677">W256/J255*100</f>
        <v>#DIV/0!</v>
      </c>
      <c r="Y256" s="473"/>
      <c r="Z256" s="474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678">+C257+D257</f>
        <v>0</v>
      </c>
      <c r="F257" s="444"/>
      <c r="G257" s="438"/>
      <c r="H257" s="438"/>
      <c r="I257" s="443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470" t="e">
        <f t="shared" si="551"/>
        <v>#DIV/0!</v>
      </c>
      <c r="N257" s="471"/>
      <c r="O257" s="67">
        <f>G257+F257+0</f>
        <v>0</v>
      </c>
      <c r="P257" s="68" t="e">
        <f t="shared" ref="P257" si="679">O257/J257*100</f>
        <v>#DIV/0!</v>
      </c>
      <c r="Q257" s="470" t="e">
        <f t="shared" si="553"/>
        <v>#DIV/0!</v>
      </c>
      <c r="R257" s="471"/>
      <c r="S257" s="70">
        <f>H257+F257+G257+0</f>
        <v>0</v>
      </c>
      <c r="T257" s="68" t="e">
        <f t="shared" ref="T257" si="680">S257/J257*100</f>
        <v>#DIV/0!</v>
      </c>
      <c r="U257" s="470" t="e">
        <f t="shared" si="555"/>
        <v>#DIV/0!</v>
      </c>
      <c r="V257" s="472"/>
      <c r="W257" s="67">
        <f>H257+F257+G257+I257+0</f>
        <v>0</v>
      </c>
      <c r="X257" s="68" t="e">
        <f>W257/J257*100</f>
        <v>#DIV/0!</v>
      </c>
      <c r="Y257" s="470" t="e">
        <f t="shared" si="556"/>
        <v>#DIV/0!</v>
      </c>
      <c r="Z257" s="471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437"/>
      <c r="G258" s="438"/>
      <c r="H258" s="438"/>
      <c r="I258" s="439"/>
      <c r="J258" s="40"/>
      <c r="K258" s="16"/>
      <c r="L258" s="17" t="e">
        <f>K258/J257*100</f>
        <v>#DIV/0!</v>
      </c>
      <c r="M258" s="470"/>
      <c r="N258" s="471"/>
      <c r="O258" s="16"/>
      <c r="P258" s="17" t="e">
        <f>O258/J257*100</f>
        <v>#DIV/0!</v>
      </c>
      <c r="Q258" s="470"/>
      <c r="R258" s="471"/>
      <c r="S258" s="19"/>
      <c r="T258" s="17" t="e">
        <f>S258/J257*100</f>
        <v>#DIV/0!</v>
      </c>
      <c r="U258" s="470"/>
      <c r="V258" s="472"/>
      <c r="W258" s="16"/>
      <c r="X258" s="17" t="e">
        <f>W258/J257*100</f>
        <v>#DIV/0!</v>
      </c>
      <c r="Y258" s="470"/>
      <c r="Z258" s="471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681">+C259+D259</f>
        <v>0</v>
      </c>
      <c r="F259" s="444"/>
      <c r="G259" s="438"/>
      <c r="H259" s="438"/>
      <c r="I259" s="443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470" t="e">
        <f t="shared" si="551"/>
        <v>#DIV/0!</v>
      </c>
      <c r="N259" s="471"/>
      <c r="O259" s="67">
        <f>G259+F259+0</f>
        <v>0</v>
      </c>
      <c r="P259" s="68" t="e">
        <f t="shared" ref="P259" si="682">O259/J259*100</f>
        <v>#DIV/0!</v>
      </c>
      <c r="Q259" s="470" t="e">
        <f t="shared" si="553"/>
        <v>#DIV/0!</v>
      </c>
      <c r="R259" s="471"/>
      <c r="S259" s="70">
        <f>H259+F259+G259+0</f>
        <v>0</v>
      </c>
      <c r="T259" s="68" t="e">
        <f t="shared" ref="T259" si="683">S259/J259*100</f>
        <v>#DIV/0!</v>
      </c>
      <c r="U259" s="470" t="e">
        <f t="shared" si="555"/>
        <v>#DIV/0!</v>
      </c>
      <c r="V259" s="472"/>
      <c r="W259" s="67">
        <f>H259+F259+G259+I259+0</f>
        <v>0</v>
      </c>
      <c r="X259" s="68" t="e">
        <f>W259/J259*100</f>
        <v>#DIV/0!</v>
      </c>
      <c r="Y259" s="470" t="e">
        <f t="shared" si="556"/>
        <v>#DIV/0!</v>
      </c>
      <c r="Z259" s="471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437"/>
      <c r="G260" s="438"/>
      <c r="H260" s="438"/>
      <c r="I260" s="439"/>
      <c r="J260" s="40"/>
      <c r="K260" s="16"/>
      <c r="L260" s="17" t="e">
        <f>K260/J259*100</f>
        <v>#DIV/0!</v>
      </c>
      <c r="M260" s="470"/>
      <c r="N260" s="471"/>
      <c r="O260" s="16"/>
      <c r="P260" s="17" t="e">
        <f>O260/J259*100</f>
        <v>#DIV/0!</v>
      </c>
      <c r="Q260" s="470"/>
      <c r="R260" s="471"/>
      <c r="S260" s="19"/>
      <c r="T260" s="17" t="e">
        <f>S260/J259*100</f>
        <v>#DIV/0!</v>
      </c>
      <c r="U260" s="470"/>
      <c r="V260" s="472"/>
      <c r="W260" s="16"/>
      <c r="X260" s="17" t="e">
        <f>W260/J259*100</f>
        <v>#DIV/0!</v>
      </c>
      <c r="Y260" s="470"/>
      <c r="Z260" s="471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684">+C261+D261</f>
        <v>0</v>
      </c>
      <c r="F261" s="444"/>
      <c r="G261" s="438"/>
      <c r="H261" s="438"/>
      <c r="I261" s="443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470" t="e">
        <f t="shared" si="551"/>
        <v>#DIV/0!</v>
      </c>
      <c r="N261" s="471"/>
      <c r="O261" s="67">
        <f>G261+F261+0</f>
        <v>0</v>
      </c>
      <c r="P261" s="68" t="e">
        <f t="shared" ref="P261" si="685">O261/J261*100</f>
        <v>#DIV/0!</v>
      </c>
      <c r="Q261" s="470" t="e">
        <f t="shared" si="553"/>
        <v>#DIV/0!</v>
      </c>
      <c r="R261" s="471"/>
      <c r="S261" s="70">
        <f>H261+F261+G261+0</f>
        <v>0</v>
      </c>
      <c r="T261" s="68" t="e">
        <f t="shared" ref="T261" si="686">S261/J261*100</f>
        <v>#DIV/0!</v>
      </c>
      <c r="U261" s="470" t="e">
        <f t="shared" si="555"/>
        <v>#DIV/0!</v>
      </c>
      <c r="V261" s="472"/>
      <c r="W261" s="67">
        <f>H261+F261+G261+I261+0</f>
        <v>0</v>
      </c>
      <c r="X261" s="68" t="e">
        <f>W261/J261*100</f>
        <v>#DIV/0!</v>
      </c>
      <c r="Y261" s="470" t="e">
        <f t="shared" si="556"/>
        <v>#DIV/0!</v>
      </c>
      <c r="Z261" s="471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437"/>
      <c r="G262" s="438"/>
      <c r="H262" s="438"/>
      <c r="I262" s="443"/>
      <c r="J262" s="40"/>
      <c r="K262" s="16"/>
      <c r="L262" s="17" t="e">
        <f>K262/J261*100</f>
        <v>#DIV/0!</v>
      </c>
      <c r="M262" s="470"/>
      <c r="N262" s="471"/>
      <c r="O262" s="16"/>
      <c r="P262" s="17" t="e">
        <f>O262/J261*100</f>
        <v>#DIV/0!</v>
      </c>
      <c r="Q262" s="470"/>
      <c r="R262" s="471"/>
      <c r="S262" s="19"/>
      <c r="T262" s="17" t="e">
        <f>S262/J261*100</f>
        <v>#DIV/0!</v>
      </c>
      <c r="U262" s="470"/>
      <c r="V262" s="472"/>
      <c r="W262" s="16"/>
      <c r="X262" s="17" t="e">
        <f>W262/J261*100</f>
        <v>#DIV/0!</v>
      </c>
      <c r="Y262" s="470"/>
      <c r="Z262" s="471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687">+C263+D263</f>
        <v>0</v>
      </c>
      <c r="F263" s="444"/>
      <c r="G263" s="438"/>
      <c r="H263" s="438"/>
      <c r="I263" s="443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470" t="e">
        <f t="shared" si="551"/>
        <v>#DIV/0!</v>
      </c>
      <c r="N263" s="471"/>
      <c r="O263" s="67">
        <f>G263+F263+0</f>
        <v>0</v>
      </c>
      <c r="P263" s="68" t="e">
        <f t="shared" ref="P263" si="688">O263/J263*100</f>
        <v>#DIV/0!</v>
      </c>
      <c r="Q263" s="470" t="e">
        <f t="shared" si="553"/>
        <v>#DIV/0!</v>
      </c>
      <c r="R263" s="471"/>
      <c r="S263" s="70">
        <f>H263+F263+G263+0</f>
        <v>0</v>
      </c>
      <c r="T263" s="68" t="e">
        <f t="shared" ref="T263" si="689">S263/J263*100</f>
        <v>#DIV/0!</v>
      </c>
      <c r="U263" s="470" t="e">
        <f t="shared" si="555"/>
        <v>#DIV/0!</v>
      </c>
      <c r="V263" s="472"/>
      <c r="W263" s="67">
        <f>H263+F263+G263+I263+0</f>
        <v>0</v>
      </c>
      <c r="X263" s="68" t="e">
        <f>W263/J263*100</f>
        <v>#DIV/0!</v>
      </c>
      <c r="Y263" s="470" t="e">
        <f t="shared" si="556"/>
        <v>#DIV/0!</v>
      </c>
      <c r="Z263" s="471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437"/>
      <c r="G264" s="438"/>
      <c r="H264" s="438"/>
      <c r="I264" s="443"/>
      <c r="J264" s="40"/>
      <c r="K264" s="16"/>
      <c r="L264" s="17" t="e">
        <f>K264/J263*100</f>
        <v>#DIV/0!</v>
      </c>
      <c r="M264" s="470"/>
      <c r="N264" s="471"/>
      <c r="O264" s="16"/>
      <c r="P264" s="17" t="e">
        <f>O264/J263*100</f>
        <v>#DIV/0!</v>
      </c>
      <c r="Q264" s="470"/>
      <c r="R264" s="471"/>
      <c r="S264" s="19"/>
      <c r="T264" s="17" t="e">
        <f>S264/J263*100</f>
        <v>#DIV/0!</v>
      </c>
      <c r="U264" s="470"/>
      <c r="V264" s="472"/>
      <c r="W264" s="16"/>
      <c r="X264" s="17" t="e">
        <f>W264/J263*100</f>
        <v>#DIV/0!</v>
      </c>
      <c r="Y264" s="470"/>
      <c r="Z264" s="471"/>
      <c r="AA264" s="74"/>
      <c r="AB264" s="74"/>
    </row>
    <row r="265" spans="1:28" s="251" customFormat="1" ht="21.75" hidden="1" customHeight="1" x14ac:dyDescent="0.2">
      <c r="A265" s="480" t="s">
        <v>45</v>
      </c>
      <c r="B265" s="54" t="s">
        <v>29</v>
      </c>
      <c r="C265" s="55">
        <f t="shared" ref="C265:K266" si="690">SUM(C267,C273,C283,C289,C291)</f>
        <v>0</v>
      </c>
      <c r="D265" s="56">
        <f t="shared" si="690"/>
        <v>0</v>
      </c>
      <c r="E265" s="57">
        <f t="shared" si="690"/>
        <v>0</v>
      </c>
      <c r="F265" s="434">
        <f t="shared" si="690"/>
        <v>0</v>
      </c>
      <c r="G265" s="435">
        <f t="shared" si="690"/>
        <v>0</v>
      </c>
      <c r="H265" s="435">
        <f t="shared" si="690"/>
        <v>0</v>
      </c>
      <c r="I265" s="436">
        <f t="shared" si="690"/>
        <v>0</v>
      </c>
      <c r="J265" s="60">
        <f t="shared" si="690"/>
        <v>0</v>
      </c>
      <c r="K265" s="55">
        <f t="shared" si="690"/>
        <v>0</v>
      </c>
      <c r="L265" s="56" t="e">
        <f>K265/J265*100</f>
        <v>#DIV/0!</v>
      </c>
      <c r="M265" s="482" t="e">
        <f t="shared" si="551"/>
        <v>#DIV/0!</v>
      </c>
      <c r="N265" s="476"/>
      <c r="O265" s="55">
        <f>SUM(O267,O273,O283,O289,O291)</f>
        <v>0</v>
      </c>
      <c r="P265" s="56" t="e">
        <f t="shared" ref="P265" si="691">O265/J265*100</f>
        <v>#DIV/0!</v>
      </c>
      <c r="Q265" s="482" t="e">
        <f t="shared" si="553"/>
        <v>#DIV/0!</v>
      </c>
      <c r="R265" s="476"/>
      <c r="S265" s="58">
        <f>SUM(S267,S273,S283,S289,S291)</f>
        <v>0</v>
      </c>
      <c r="T265" s="56" t="e">
        <f t="shared" ref="T265" si="692">S265/J265*100</f>
        <v>#DIV/0!</v>
      </c>
      <c r="U265" s="482" t="e">
        <f t="shared" si="555"/>
        <v>#DIV/0!</v>
      </c>
      <c r="V265" s="484"/>
      <c r="W265" s="55">
        <f>SUM(W267,W273,W283,W289,W291)</f>
        <v>0</v>
      </c>
      <c r="X265" s="56" t="e">
        <f t="shared" ref="X265" si="693">W265/J265*100</f>
        <v>#DIV/0!</v>
      </c>
      <c r="Y265" s="482" t="e">
        <f t="shared" si="556"/>
        <v>#DIV/0!</v>
      </c>
      <c r="Z265" s="476"/>
      <c r="AA265" s="250"/>
      <c r="AB265" s="250"/>
    </row>
    <row r="266" spans="1:28" s="251" customFormat="1" ht="21.75" hidden="1" customHeight="1" x14ac:dyDescent="0.2">
      <c r="A266" s="481"/>
      <c r="B266" s="54" t="s">
        <v>30</v>
      </c>
      <c r="C266" s="16"/>
      <c r="D266" s="17"/>
      <c r="E266" s="18"/>
      <c r="F266" s="434"/>
      <c r="G266" s="435"/>
      <c r="H266" s="435"/>
      <c r="I266" s="436"/>
      <c r="J266" s="21"/>
      <c r="K266" s="55">
        <f t="shared" si="690"/>
        <v>0</v>
      </c>
      <c r="L266" s="56" t="e">
        <f t="shared" ref="L266" si="694">K266/J265*100</f>
        <v>#DIV/0!</v>
      </c>
      <c r="M266" s="483"/>
      <c r="N266" s="477"/>
      <c r="O266" s="55">
        <f>SUM(O268,O274,O284,O290,O292)</f>
        <v>0</v>
      </c>
      <c r="P266" s="56" t="e">
        <f t="shared" ref="P266" si="695">O266/J265*100</f>
        <v>#DIV/0!</v>
      </c>
      <c r="Q266" s="483"/>
      <c r="R266" s="477"/>
      <c r="S266" s="58">
        <f>SUM(S268,S274,S284,S290,S292)</f>
        <v>0</v>
      </c>
      <c r="T266" s="56" t="e">
        <f t="shared" ref="T266" si="696">S266/J265*100</f>
        <v>#DIV/0!</v>
      </c>
      <c r="U266" s="483"/>
      <c r="V266" s="485"/>
      <c r="W266" s="55">
        <f>SUM(W268,W274,W284,W290,W292)</f>
        <v>0</v>
      </c>
      <c r="X266" s="56" t="e">
        <f t="shared" ref="X266" si="697">W266/J265*100</f>
        <v>#DIV/0!</v>
      </c>
      <c r="Y266" s="483"/>
      <c r="Z266" s="477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437">
        <f>SUM(F269,F271)</f>
        <v>0</v>
      </c>
      <c r="G267" s="438">
        <f>SUM(G269,G271)</f>
        <v>0</v>
      </c>
      <c r="H267" s="438">
        <f t="shared" ref="H267:I267" si="698">SUM(H269,H271)</f>
        <v>0</v>
      </c>
      <c r="I267" s="439">
        <f t="shared" si="698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699">K267/J267*100</f>
        <v>#DIV/0!</v>
      </c>
      <c r="M267" s="478" t="e">
        <f t="shared" si="551"/>
        <v>#DIV/0!</v>
      </c>
      <c r="N267" s="474"/>
      <c r="O267" s="30">
        <f>SUM(O269,O271)</f>
        <v>0</v>
      </c>
      <c r="P267" s="31" t="e">
        <f t="shared" ref="P267" si="700">O267/J267*100</f>
        <v>#DIV/0!</v>
      </c>
      <c r="Q267" s="478" t="e">
        <f t="shared" si="553"/>
        <v>#DIV/0!</v>
      </c>
      <c r="R267" s="474"/>
      <c r="S267" s="32">
        <f>SUM(S269,S271)</f>
        <v>0</v>
      </c>
      <c r="T267" s="31" t="e">
        <f t="shared" ref="T267" si="701">S267/J267*100</f>
        <v>#DIV/0!</v>
      </c>
      <c r="U267" s="478" t="e">
        <f t="shared" si="555"/>
        <v>#DIV/0!</v>
      </c>
      <c r="V267" s="475"/>
      <c r="W267" s="30">
        <f>SUM(W269,W271)</f>
        <v>0</v>
      </c>
      <c r="X267" s="31" t="e">
        <f t="shared" ref="X267" si="702">W267/J267*100</f>
        <v>#DIV/0!</v>
      </c>
      <c r="Y267" s="478" t="e">
        <f t="shared" si="556"/>
        <v>#DIV/0!</v>
      </c>
      <c r="Z267" s="474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437"/>
      <c r="G268" s="438"/>
      <c r="H268" s="438"/>
      <c r="I268" s="443"/>
      <c r="J268" s="40"/>
      <c r="K268" s="30">
        <f>SUM(K270,K272)</f>
        <v>0</v>
      </c>
      <c r="L268" s="31" t="e">
        <f>K268/J267*100</f>
        <v>#DIV/0!</v>
      </c>
      <c r="M268" s="479"/>
      <c r="N268" s="474"/>
      <c r="O268" s="30">
        <f>SUM(O270,O272)</f>
        <v>0</v>
      </c>
      <c r="P268" s="31" t="e">
        <f t="shared" ref="P268" si="703">O268/J267*100</f>
        <v>#DIV/0!</v>
      </c>
      <c r="Q268" s="479"/>
      <c r="R268" s="474"/>
      <c r="S268" s="32">
        <f>SUM(S270,S272)</f>
        <v>0</v>
      </c>
      <c r="T268" s="31" t="e">
        <f t="shared" ref="T268" si="704">S268/J267*100</f>
        <v>#DIV/0!</v>
      </c>
      <c r="U268" s="479"/>
      <c r="V268" s="475"/>
      <c r="W268" s="30">
        <f>SUM(W270,W272)</f>
        <v>0</v>
      </c>
      <c r="X268" s="31" t="e">
        <f t="shared" ref="X268" si="705">W268/J267*100</f>
        <v>#DIV/0!</v>
      </c>
      <c r="Y268" s="479"/>
      <c r="Z268" s="474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706">+C269+D269</f>
        <v>0</v>
      </c>
      <c r="F269" s="444"/>
      <c r="G269" s="438"/>
      <c r="H269" s="438"/>
      <c r="I269" s="443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470" t="e">
        <f t="shared" ref="M269:M331" si="707">L270-L269</f>
        <v>#DIV/0!</v>
      </c>
      <c r="N269" s="471"/>
      <c r="O269" s="67">
        <f>G269+F269+0</f>
        <v>0</v>
      </c>
      <c r="P269" s="69" t="e">
        <f t="shared" ref="P269" si="708">O269/J269*100</f>
        <v>#DIV/0!</v>
      </c>
      <c r="Q269" s="470" t="e">
        <f t="shared" ref="Q269:Q331" si="709">P270-P269</f>
        <v>#DIV/0!</v>
      </c>
      <c r="R269" s="471"/>
      <c r="S269" s="70">
        <f>H269+F269+G269+0</f>
        <v>0</v>
      </c>
      <c r="T269" s="69" t="e">
        <f t="shared" ref="T269" si="710">S269/J269*100</f>
        <v>#DIV/0!</v>
      </c>
      <c r="U269" s="470" t="e">
        <f t="shared" ref="U269:U331" si="711">T270-T269</f>
        <v>#DIV/0!</v>
      </c>
      <c r="V269" s="472"/>
      <c r="W269" s="67">
        <f>H269+F269+G269+I269+0</f>
        <v>0</v>
      </c>
      <c r="X269" s="69" t="e">
        <f>W269/J269*100</f>
        <v>#DIV/0!</v>
      </c>
      <c r="Y269" s="470" t="e">
        <f t="shared" ref="Y269:Y331" si="712">X270-X269</f>
        <v>#DIV/0!</v>
      </c>
      <c r="Z269" s="471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437"/>
      <c r="G270" s="438"/>
      <c r="H270" s="438"/>
      <c r="I270" s="439"/>
      <c r="J270" s="40"/>
      <c r="K270" s="16"/>
      <c r="L270" s="17" t="e">
        <f>K270/J269*100</f>
        <v>#DIV/0!</v>
      </c>
      <c r="M270" s="470"/>
      <c r="N270" s="471"/>
      <c r="O270" s="16"/>
      <c r="P270" s="73" t="e">
        <f>O270/J269*100</f>
        <v>#DIV/0!</v>
      </c>
      <c r="Q270" s="470"/>
      <c r="R270" s="471"/>
      <c r="S270" s="19"/>
      <c r="T270" s="73" t="e">
        <f>S270/J269*100</f>
        <v>#DIV/0!</v>
      </c>
      <c r="U270" s="470"/>
      <c r="V270" s="472"/>
      <c r="W270" s="16"/>
      <c r="X270" s="73" t="e">
        <f>W270/J269*100</f>
        <v>#DIV/0!</v>
      </c>
      <c r="Y270" s="470"/>
      <c r="Z270" s="471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713">+C271+D271</f>
        <v>0</v>
      </c>
      <c r="F271" s="444"/>
      <c r="G271" s="438"/>
      <c r="H271" s="438"/>
      <c r="I271" s="443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470" t="e">
        <f t="shared" si="707"/>
        <v>#DIV/0!</v>
      </c>
      <c r="N271" s="471"/>
      <c r="O271" s="67">
        <f>G271+F271+0</f>
        <v>0</v>
      </c>
      <c r="P271" s="69" t="e">
        <f t="shared" ref="P271" si="714">O271/J271*100</f>
        <v>#DIV/0!</v>
      </c>
      <c r="Q271" s="470" t="e">
        <f t="shared" si="709"/>
        <v>#DIV/0!</v>
      </c>
      <c r="R271" s="471"/>
      <c r="S271" s="70">
        <f>H271+F271+G271+0</f>
        <v>0</v>
      </c>
      <c r="T271" s="69" t="e">
        <f t="shared" ref="T271" si="715">S271/J271*100</f>
        <v>#DIV/0!</v>
      </c>
      <c r="U271" s="470" t="e">
        <f t="shared" si="711"/>
        <v>#DIV/0!</v>
      </c>
      <c r="V271" s="472"/>
      <c r="W271" s="67">
        <f>H271+F271+G271+I271+0</f>
        <v>0</v>
      </c>
      <c r="X271" s="69" t="e">
        <f>W271/J271*100</f>
        <v>#DIV/0!</v>
      </c>
      <c r="Y271" s="470" t="e">
        <f t="shared" si="712"/>
        <v>#DIV/0!</v>
      </c>
      <c r="Z271" s="471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437"/>
      <c r="G272" s="438"/>
      <c r="H272" s="438"/>
      <c r="I272" s="439"/>
      <c r="J272" s="40"/>
      <c r="K272" s="16"/>
      <c r="L272" s="17" t="e">
        <f>K272/J271*100</f>
        <v>#DIV/0!</v>
      </c>
      <c r="M272" s="470"/>
      <c r="N272" s="471"/>
      <c r="O272" s="16"/>
      <c r="P272" s="73" t="e">
        <f>O272/J271*100</f>
        <v>#DIV/0!</v>
      </c>
      <c r="Q272" s="470"/>
      <c r="R272" s="471"/>
      <c r="S272" s="19"/>
      <c r="T272" s="73" t="e">
        <f>S272/J271*100</f>
        <v>#DIV/0!</v>
      </c>
      <c r="U272" s="470"/>
      <c r="V272" s="472"/>
      <c r="W272" s="16"/>
      <c r="X272" s="73" t="e">
        <f>W272/J271*100</f>
        <v>#DIV/0!</v>
      </c>
      <c r="Y272" s="470"/>
      <c r="Z272" s="471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437">
        <f>SUM(F275,F277,F279,F281)</f>
        <v>0</v>
      </c>
      <c r="G273" s="438">
        <f t="shared" ref="G273:I273" si="716">SUM(G275,G277,G279,G281)</f>
        <v>0</v>
      </c>
      <c r="H273" s="438">
        <f t="shared" si="716"/>
        <v>0</v>
      </c>
      <c r="I273" s="439">
        <f t="shared" si="716"/>
        <v>0</v>
      </c>
      <c r="J273" s="29">
        <f t="shared" ref="J273" si="717">+E273+I273+F273+G273+H273</f>
        <v>0</v>
      </c>
      <c r="K273" s="30">
        <f>SUM(K275,K277,K279,K281)</f>
        <v>0</v>
      </c>
      <c r="L273" s="31" t="e">
        <f t="shared" ref="L273" si="718">K273/J273*100</f>
        <v>#DIV/0!</v>
      </c>
      <c r="M273" s="473" t="e">
        <f t="shared" si="707"/>
        <v>#DIV/0!</v>
      </c>
      <c r="N273" s="474"/>
      <c r="O273" s="30">
        <f>SUM(O275,O277,O279,O281)</f>
        <v>0</v>
      </c>
      <c r="P273" s="31" t="e">
        <f t="shared" ref="P273" si="719">O273/J273*100</f>
        <v>#DIV/0!</v>
      </c>
      <c r="Q273" s="473" t="e">
        <f t="shared" si="709"/>
        <v>#DIV/0!</v>
      </c>
      <c r="R273" s="474"/>
      <c r="S273" s="32">
        <f>SUM(S275,S277,S279,S281)</f>
        <v>0</v>
      </c>
      <c r="T273" s="31" t="e">
        <f t="shared" ref="T273" si="720">S273/J273*100</f>
        <v>#DIV/0!</v>
      </c>
      <c r="U273" s="473" t="e">
        <f t="shared" si="711"/>
        <v>#DIV/0!</v>
      </c>
      <c r="V273" s="475"/>
      <c r="W273" s="30">
        <f>SUM(W275,W277,W279,W281)</f>
        <v>0</v>
      </c>
      <c r="X273" s="31" t="e">
        <f t="shared" ref="X273" si="721">W273/J273*100</f>
        <v>#DIV/0!</v>
      </c>
      <c r="Y273" s="473" t="e">
        <f t="shared" si="712"/>
        <v>#DIV/0!</v>
      </c>
      <c r="Z273" s="474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437"/>
      <c r="G274" s="438"/>
      <c r="H274" s="438"/>
      <c r="I274" s="443"/>
      <c r="J274" s="40"/>
      <c r="K274" s="30">
        <f>SUM(K276,K278,K280,K282)</f>
        <v>0</v>
      </c>
      <c r="L274" s="31" t="e">
        <f t="shared" ref="L274" si="722">K274/J273*100</f>
        <v>#DIV/0!</v>
      </c>
      <c r="M274" s="473"/>
      <c r="N274" s="474"/>
      <c r="O274" s="30">
        <f>SUM(O276,O278,O280,O282)</f>
        <v>0</v>
      </c>
      <c r="P274" s="31" t="e">
        <f t="shared" ref="P274" si="723">O274/J273*100</f>
        <v>#DIV/0!</v>
      </c>
      <c r="Q274" s="473"/>
      <c r="R274" s="474"/>
      <c r="S274" s="32">
        <f>SUM(S276,S278,S280,S282)</f>
        <v>0</v>
      </c>
      <c r="T274" s="31" t="e">
        <f t="shared" ref="T274" si="724">S274/J273*100</f>
        <v>#DIV/0!</v>
      </c>
      <c r="U274" s="473"/>
      <c r="V274" s="475"/>
      <c r="W274" s="30">
        <f>SUM(W276,W278,W280,W282)</f>
        <v>0</v>
      </c>
      <c r="X274" s="31" t="e">
        <f t="shared" ref="X274" si="725">W274/J273*100</f>
        <v>#DIV/0!</v>
      </c>
      <c r="Y274" s="473"/>
      <c r="Z274" s="474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726">+C275+D275</f>
        <v>0</v>
      </c>
      <c r="F275" s="444"/>
      <c r="G275" s="438"/>
      <c r="H275" s="438"/>
      <c r="I275" s="443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470" t="e">
        <f t="shared" si="707"/>
        <v>#DIV/0!</v>
      </c>
      <c r="N275" s="471"/>
      <c r="O275" s="67">
        <f>G275+F275+0</f>
        <v>0</v>
      </c>
      <c r="P275" s="68" t="e">
        <f t="shared" ref="P275" si="727">O275/J275*100</f>
        <v>#DIV/0!</v>
      </c>
      <c r="Q275" s="470" t="e">
        <f t="shared" si="709"/>
        <v>#DIV/0!</v>
      </c>
      <c r="R275" s="471"/>
      <c r="S275" s="70">
        <f>H275+F275+G275+0</f>
        <v>0</v>
      </c>
      <c r="T275" s="68" t="e">
        <f t="shared" ref="T275" si="728">S275/J275*100</f>
        <v>#DIV/0!</v>
      </c>
      <c r="U275" s="470" t="e">
        <f t="shared" si="711"/>
        <v>#DIV/0!</v>
      </c>
      <c r="V275" s="472"/>
      <c r="W275" s="67">
        <f>H275+F275+G275+I275+0</f>
        <v>0</v>
      </c>
      <c r="X275" s="68" t="e">
        <f>W275/J275*100</f>
        <v>#DIV/0!</v>
      </c>
      <c r="Y275" s="470" t="e">
        <f t="shared" si="712"/>
        <v>#DIV/0!</v>
      </c>
      <c r="Z275" s="471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437"/>
      <c r="G276" s="438"/>
      <c r="H276" s="438"/>
      <c r="I276" s="439"/>
      <c r="J276" s="40"/>
      <c r="K276" s="16"/>
      <c r="L276" s="17" t="e">
        <f>K276/J275*100</f>
        <v>#DIV/0!</v>
      </c>
      <c r="M276" s="470"/>
      <c r="N276" s="471"/>
      <c r="O276" s="16"/>
      <c r="P276" s="17" t="e">
        <f>O276/J275*100</f>
        <v>#DIV/0!</v>
      </c>
      <c r="Q276" s="470"/>
      <c r="R276" s="471"/>
      <c r="S276" s="19"/>
      <c r="T276" s="17" t="e">
        <f>S276/J275*100</f>
        <v>#DIV/0!</v>
      </c>
      <c r="U276" s="470"/>
      <c r="V276" s="472"/>
      <c r="W276" s="16"/>
      <c r="X276" s="17" t="e">
        <f>W276/J275*100</f>
        <v>#DIV/0!</v>
      </c>
      <c r="Y276" s="470"/>
      <c r="Z276" s="471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29">+C277+D277</f>
        <v>0</v>
      </c>
      <c r="F277" s="444"/>
      <c r="G277" s="438"/>
      <c r="H277" s="438"/>
      <c r="I277" s="443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470" t="e">
        <f t="shared" si="707"/>
        <v>#DIV/0!</v>
      </c>
      <c r="N277" s="471"/>
      <c r="O277" s="67">
        <f>G277+F277+0</f>
        <v>0</v>
      </c>
      <c r="P277" s="68" t="e">
        <f t="shared" ref="P277" si="730">O277/J277*100</f>
        <v>#DIV/0!</v>
      </c>
      <c r="Q277" s="470" t="e">
        <f t="shared" si="709"/>
        <v>#DIV/0!</v>
      </c>
      <c r="R277" s="471"/>
      <c r="S277" s="70">
        <f>H277+F277+G277+0</f>
        <v>0</v>
      </c>
      <c r="T277" s="68" t="e">
        <f t="shared" ref="T277" si="731">S277/J277*100</f>
        <v>#DIV/0!</v>
      </c>
      <c r="U277" s="470" t="e">
        <f t="shared" si="711"/>
        <v>#DIV/0!</v>
      </c>
      <c r="V277" s="472"/>
      <c r="W277" s="67">
        <f>H277+F277+G277+I277+0</f>
        <v>0</v>
      </c>
      <c r="X277" s="68" t="e">
        <f>W277/J277*100</f>
        <v>#DIV/0!</v>
      </c>
      <c r="Y277" s="470" t="e">
        <f t="shared" si="712"/>
        <v>#DIV/0!</v>
      </c>
      <c r="Z277" s="471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437"/>
      <c r="G278" s="438"/>
      <c r="H278" s="438"/>
      <c r="I278" s="439"/>
      <c r="J278" s="40"/>
      <c r="K278" s="16"/>
      <c r="L278" s="17" t="e">
        <f>K278/J277*100</f>
        <v>#DIV/0!</v>
      </c>
      <c r="M278" s="470"/>
      <c r="N278" s="471"/>
      <c r="O278" s="16"/>
      <c r="P278" s="17" t="e">
        <f>O278/J277*100</f>
        <v>#DIV/0!</v>
      </c>
      <c r="Q278" s="470"/>
      <c r="R278" s="471"/>
      <c r="S278" s="19"/>
      <c r="T278" s="17" t="e">
        <f>S278/J277*100</f>
        <v>#DIV/0!</v>
      </c>
      <c r="U278" s="470"/>
      <c r="V278" s="472"/>
      <c r="W278" s="16"/>
      <c r="X278" s="17" t="e">
        <f>W278/J277*100</f>
        <v>#DIV/0!</v>
      </c>
      <c r="Y278" s="470"/>
      <c r="Z278" s="471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32">+C279+D279</f>
        <v>0</v>
      </c>
      <c r="F279" s="444"/>
      <c r="G279" s="438"/>
      <c r="H279" s="438"/>
      <c r="I279" s="443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470" t="e">
        <f t="shared" si="707"/>
        <v>#DIV/0!</v>
      </c>
      <c r="N279" s="471"/>
      <c r="O279" s="67">
        <f>G279+F279+0</f>
        <v>0</v>
      </c>
      <c r="P279" s="68" t="e">
        <f t="shared" ref="P279" si="733">O279/J279*100</f>
        <v>#DIV/0!</v>
      </c>
      <c r="Q279" s="470" t="e">
        <f t="shared" si="709"/>
        <v>#DIV/0!</v>
      </c>
      <c r="R279" s="471"/>
      <c r="S279" s="70">
        <f>H279+F279+G279+0</f>
        <v>0</v>
      </c>
      <c r="T279" s="68" t="e">
        <f t="shared" ref="T279" si="734">S279/J279*100</f>
        <v>#DIV/0!</v>
      </c>
      <c r="U279" s="470" t="e">
        <f t="shared" si="711"/>
        <v>#DIV/0!</v>
      </c>
      <c r="V279" s="472"/>
      <c r="W279" s="67">
        <f>H279+F279+G279+I279+0</f>
        <v>0</v>
      </c>
      <c r="X279" s="68" t="e">
        <f>W279/J279*100</f>
        <v>#DIV/0!</v>
      </c>
      <c r="Y279" s="470" t="e">
        <f t="shared" si="712"/>
        <v>#DIV/0!</v>
      </c>
      <c r="Z279" s="471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437"/>
      <c r="G280" s="438"/>
      <c r="H280" s="438"/>
      <c r="I280" s="439"/>
      <c r="J280" s="40"/>
      <c r="K280" s="16"/>
      <c r="L280" s="17" t="e">
        <f>K280/J279*100</f>
        <v>#DIV/0!</v>
      </c>
      <c r="M280" s="470"/>
      <c r="N280" s="471"/>
      <c r="O280" s="16"/>
      <c r="P280" s="17" t="e">
        <f>O280/J279*100</f>
        <v>#DIV/0!</v>
      </c>
      <c r="Q280" s="470"/>
      <c r="R280" s="471"/>
      <c r="S280" s="19"/>
      <c r="T280" s="17" t="e">
        <f>S280/J279*100</f>
        <v>#DIV/0!</v>
      </c>
      <c r="U280" s="470"/>
      <c r="V280" s="472"/>
      <c r="W280" s="16"/>
      <c r="X280" s="17" t="e">
        <f>W280/J279*100</f>
        <v>#DIV/0!</v>
      </c>
      <c r="Y280" s="470"/>
      <c r="Z280" s="471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35">+C281+D281</f>
        <v>0</v>
      </c>
      <c r="F281" s="444"/>
      <c r="G281" s="438"/>
      <c r="H281" s="438"/>
      <c r="I281" s="443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470" t="e">
        <f t="shared" si="707"/>
        <v>#DIV/0!</v>
      </c>
      <c r="N281" s="471"/>
      <c r="O281" s="67">
        <f>G281+F281+0</f>
        <v>0</v>
      </c>
      <c r="P281" s="68" t="e">
        <f t="shared" ref="P281" si="736">O281/J281*100</f>
        <v>#DIV/0!</v>
      </c>
      <c r="Q281" s="470" t="e">
        <f t="shared" si="709"/>
        <v>#DIV/0!</v>
      </c>
      <c r="R281" s="471"/>
      <c r="S281" s="70">
        <f>H281+F281+G281+0</f>
        <v>0</v>
      </c>
      <c r="T281" s="68" t="e">
        <f t="shared" ref="T281" si="737">S281/J281*100</f>
        <v>#DIV/0!</v>
      </c>
      <c r="U281" s="470" t="e">
        <f t="shared" si="711"/>
        <v>#DIV/0!</v>
      </c>
      <c r="V281" s="472"/>
      <c r="W281" s="67">
        <f>H281+F281+G281+I281+0</f>
        <v>0</v>
      </c>
      <c r="X281" s="68" t="e">
        <f>W281/J281*100</f>
        <v>#DIV/0!</v>
      </c>
      <c r="Y281" s="470" t="e">
        <f t="shared" si="712"/>
        <v>#DIV/0!</v>
      </c>
      <c r="Z281" s="471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437"/>
      <c r="G282" s="438"/>
      <c r="H282" s="438"/>
      <c r="I282" s="439"/>
      <c r="J282" s="40"/>
      <c r="K282" s="16"/>
      <c r="L282" s="17" t="e">
        <f>K282/J281*100</f>
        <v>#DIV/0!</v>
      </c>
      <c r="M282" s="470"/>
      <c r="N282" s="471"/>
      <c r="O282" s="16"/>
      <c r="P282" s="17" t="e">
        <f>O282/J281*100</f>
        <v>#DIV/0!</v>
      </c>
      <c r="Q282" s="470"/>
      <c r="R282" s="471"/>
      <c r="S282" s="19"/>
      <c r="T282" s="17" t="e">
        <f>S282/J281*100</f>
        <v>#DIV/0!</v>
      </c>
      <c r="U282" s="470"/>
      <c r="V282" s="472"/>
      <c r="W282" s="16"/>
      <c r="X282" s="17" t="e">
        <f>W282/J281*100</f>
        <v>#DIV/0!</v>
      </c>
      <c r="Y282" s="470"/>
      <c r="Z282" s="471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437">
        <f>SUM(F285,F287)</f>
        <v>0</v>
      </c>
      <c r="G283" s="438">
        <f t="shared" ref="G283:I283" si="738">SUM(G285,G287)</f>
        <v>0</v>
      </c>
      <c r="H283" s="438">
        <f t="shared" si="738"/>
        <v>0</v>
      </c>
      <c r="I283" s="439">
        <f t="shared" si="738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39">K283/J283*100</f>
        <v>#DIV/0!</v>
      </c>
      <c r="M283" s="473" t="e">
        <f t="shared" si="707"/>
        <v>#DIV/0!</v>
      </c>
      <c r="N283" s="474"/>
      <c r="O283" s="30">
        <f>SUM(O285,O287)</f>
        <v>0</v>
      </c>
      <c r="P283" s="31" t="e">
        <f t="shared" ref="P283" si="740">O283/J283*100</f>
        <v>#DIV/0!</v>
      </c>
      <c r="Q283" s="473" t="e">
        <f t="shared" si="709"/>
        <v>#DIV/0!</v>
      </c>
      <c r="R283" s="474"/>
      <c r="S283" s="32">
        <f>SUM(S285,S287)</f>
        <v>0</v>
      </c>
      <c r="T283" s="31" t="e">
        <f t="shared" ref="T283" si="741">S283/J283*100</f>
        <v>#DIV/0!</v>
      </c>
      <c r="U283" s="473" t="e">
        <f t="shared" si="711"/>
        <v>#DIV/0!</v>
      </c>
      <c r="V283" s="475"/>
      <c r="W283" s="30">
        <f>SUM(W285,W287)</f>
        <v>0</v>
      </c>
      <c r="X283" s="31" t="e">
        <f t="shared" ref="X283" si="742">W283/J283*100</f>
        <v>#DIV/0!</v>
      </c>
      <c r="Y283" s="473" t="e">
        <f t="shared" si="712"/>
        <v>#DIV/0!</v>
      </c>
      <c r="Z283" s="474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437"/>
      <c r="G284" s="438"/>
      <c r="H284" s="438"/>
      <c r="I284" s="443"/>
      <c r="J284" s="40"/>
      <c r="K284" s="30">
        <f>SUM(K286,K288)</f>
        <v>0</v>
      </c>
      <c r="L284" s="31" t="e">
        <f t="shared" ref="L284" si="743">K284/J283*100</f>
        <v>#DIV/0!</v>
      </c>
      <c r="M284" s="473"/>
      <c r="N284" s="474"/>
      <c r="O284" s="30">
        <f>SUM(O286,O288)</f>
        <v>0</v>
      </c>
      <c r="P284" s="31" t="e">
        <f t="shared" ref="P284" si="744">O284/J283*100</f>
        <v>#DIV/0!</v>
      </c>
      <c r="Q284" s="473"/>
      <c r="R284" s="474"/>
      <c r="S284" s="32">
        <f>SUM(S286,S288)</f>
        <v>0</v>
      </c>
      <c r="T284" s="31" t="e">
        <f t="shared" ref="T284" si="745">S284/J283*100</f>
        <v>#DIV/0!</v>
      </c>
      <c r="U284" s="473"/>
      <c r="V284" s="475"/>
      <c r="W284" s="30">
        <f>SUM(W286,W288)</f>
        <v>0</v>
      </c>
      <c r="X284" s="31" t="e">
        <f t="shared" ref="X284" si="746">W284/J283*100</f>
        <v>#DIV/0!</v>
      </c>
      <c r="Y284" s="473"/>
      <c r="Z284" s="474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47">+C285+D285</f>
        <v>0</v>
      </c>
      <c r="F285" s="444"/>
      <c r="G285" s="438"/>
      <c r="H285" s="438"/>
      <c r="I285" s="443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470" t="e">
        <f t="shared" si="707"/>
        <v>#DIV/0!</v>
      </c>
      <c r="N285" s="471"/>
      <c r="O285" s="67">
        <f>G285+F285+0</f>
        <v>0</v>
      </c>
      <c r="P285" s="68" t="e">
        <f t="shared" ref="P285" si="748">O285/J285*100</f>
        <v>#DIV/0!</v>
      </c>
      <c r="Q285" s="470" t="e">
        <f t="shared" si="709"/>
        <v>#DIV/0!</v>
      </c>
      <c r="R285" s="471"/>
      <c r="S285" s="70">
        <f>H285+F285+G285+0</f>
        <v>0</v>
      </c>
      <c r="T285" s="68" t="e">
        <f t="shared" ref="T285" si="749">S285/J285*100</f>
        <v>#DIV/0!</v>
      </c>
      <c r="U285" s="470" t="e">
        <f t="shared" si="711"/>
        <v>#DIV/0!</v>
      </c>
      <c r="V285" s="472"/>
      <c r="W285" s="67">
        <f>H285+F285+G285+I285+0</f>
        <v>0</v>
      </c>
      <c r="X285" s="68" t="e">
        <f>W285/J285*100</f>
        <v>#DIV/0!</v>
      </c>
      <c r="Y285" s="470" t="e">
        <f t="shared" si="712"/>
        <v>#DIV/0!</v>
      </c>
      <c r="Z285" s="471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437"/>
      <c r="G286" s="438"/>
      <c r="H286" s="438"/>
      <c r="I286" s="439"/>
      <c r="J286" s="40"/>
      <c r="K286" s="16"/>
      <c r="L286" s="17" t="e">
        <f>K286/J285*100</f>
        <v>#DIV/0!</v>
      </c>
      <c r="M286" s="470"/>
      <c r="N286" s="471"/>
      <c r="O286" s="16"/>
      <c r="P286" s="17" t="e">
        <f>O286/J285*100</f>
        <v>#DIV/0!</v>
      </c>
      <c r="Q286" s="470"/>
      <c r="R286" s="471"/>
      <c r="S286" s="19"/>
      <c r="T286" s="17" t="e">
        <f>S286/J285*100</f>
        <v>#DIV/0!</v>
      </c>
      <c r="U286" s="470"/>
      <c r="V286" s="472"/>
      <c r="W286" s="16"/>
      <c r="X286" s="17" t="e">
        <f>W286/J285*100</f>
        <v>#DIV/0!</v>
      </c>
      <c r="Y286" s="470"/>
      <c r="Z286" s="471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50">+C287+D287</f>
        <v>0</v>
      </c>
      <c r="F287" s="444"/>
      <c r="G287" s="438"/>
      <c r="H287" s="438"/>
      <c r="I287" s="443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470" t="e">
        <f t="shared" si="707"/>
        <v>#DIV/0!</v>
      </c>
      <c r="N287" s="471"/>
      <c r="O287" s="67">
        <f>G287+F287+0</f>
        <v>0</v>
      </c>
      <c r="P287" s="68" t="e">
        <f t="shared" ref="P287" si="751">O287/J287*100</f>
        <v>#DIV/0!</v>
      </c>
      <c r="Q287" s="470" t="e">
        <f t="shared" si="709"/>
        <v>#DIV/0!</v>
      </c>
      <c r="R287" s="471"/>
      <c r="S287" s="70">
        <f>H287+F287+G287+0</f>
        <v>0</v>
      </c>
      <c r="T287" s="68" t="e">
        <f t="shared" ref="T287" si="752">S287/J287*100</f>
        <v>#DIV/0!</v>
      </c>
      <c r="U287" s="470" t="e">
        <f t="shared" si="711"/>
        <v>#DIV/0!</v>
      </c>
      <c r="V287" s="472"/>
      <c r="W287" s="67">
        <f>H287+F287+G287+I287+0</f>
        <v>0</v>
      </c>
      <c r="X287" s="68" t="e">
        <f>W287/J287*100</f>
        <v>#DIV/0!</v>
      </c>
      <c r="Y287" s="470" t="e">
        <f t="shared" si="712"/>
        <v>#DIV/0!</v>
      </c>
      <c r="Z287" s="471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437"/>
      <c r="G288" s="438"/>
      <c r="H288" s="438"/>
      <c r="I288" s="439"/>
      <c r="J288" s="40"/>
      <c r="K288" s="16"/>
      <c r="L288" s="17" t="e">
        <f>K288/J287*100</f>
        <v>#DIV/0!</v>
      </c>
      <c r="M288" s="470"/>
      <c r="N288" s="471"/>
      <c r="O288" s="16"/>
      <c r="P288" s="17" t="e">
        <f>O288/J287*100</f>
        <v>#DIV/0!</v>
      </c>
      <c r="Q288" s="470"/>
      <c r="R288" s="471"/>
      <c r="S288" s="19"/>
      <c r="T288" s="17" t="e">
        <f>S288/J287*100</f>
        <v>#DIV/0!</v>
      </c>
      <c r="U288" s="470"/>
      <c r="V288" s="472"/>
      <c r="W288" s="16"/>
      <c r="X288" s="17" t="e">
        <f>W288/J287*100</f>
        <v>#DIV/0!</v>
      </c>
      <c r="Y288" s="470"/>
      <c r="Z288" s="471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53">+C289+D289</f>
        <v>0</v>
      </c>
      <c r="F289" s="444"/>
      <c r="G289" s="438"/>
      <c r="H289" s="438"/>
      <c r="I289" s="443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470" t="e">
        <f t="shared" si="707"/>
        <v>#DIV/0!</v>
      </c>
      <c r="N289" s="471"/>
      <c r="O289" s="67">
        <f>G289+F289+0</f>
        <v>0</v>
      </c>
      <c r="P289" s="68" t="e">
        <f t="shared" ref="P289" si="754">O289/J289*100</f>
        <v>#DIV/0!</v>
      </c>
      <c r="Q289" s="470" t="e">
        <f t="shared" si="709"/>
        <v>#DIV/0!</v>
      </c>
      <c r="R289" s="471"/>
      <c r="S289" s="70">
        <f>H289+F289+G289+0</f>
        <v>0</v>
      </c>
      <c r="T289" s="68" t="e">
        <f t="shared" ref="T289" si="755">S289/J289*100</f>
        <v>#DIV/0!</v>
      </c>
      <c r="U289" s="470" t="e">
        <f t="shared" si="711"/>
        <v>#DIV/0!</v>
      </c>
      <c r="V289" s="472"/>
      <c r="W289" s="67">
        <f>H289+F289+G289+I289+0</f>
        <v>0</v>
      </c>
      <c r="X289" s="68" t="e">
        <f>W289/J289*100</f>
        <v>#DIV/0!</v>
      </c>
      <c r="Y289" s="470" t="e">
        <f t="shared" si="712"/>
        <v>#DIV/0!</v>
      </c>
      <c r="Z289" s="471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437"/>
      <c r="G290" s="438"/>
      <c r="H290" s="438"/>
      <c r="I290" s="443"/>
      <c r="J290" s="40"/>
      <c r="K290" s="16"/>
      <c r="L290" s="17" t="e">
        <f>K290/J289*100</f>
        <v>#DIV/0!</v>
      </c>
      <c r="M290" s="470"/>
      <c r="N290" s="471"/>
      <c r="O290" s="16"/>
      <c r="P290" s="17" t="e">
        <f>O290/J289*100</f>
        <v>#DIV/0!</v>
      </c>
      <c r="Q290" s="470"/>
      <c r="R290" s="471"/>
      <c r="S290" s="19"/>
      <c r="T290" s="17" t="e">
        <f>S290/J289*100</f>
        <v>#DIV/0!</v>
      </c>
      <c r="U290" s="470"/>
      <c r="V290" s="472"/>
      <c r="W290" s="16"/>
      <c r="X290" s="17" t="e">
        <f>W290/J289*100</f>
        <v>#DIV/0!</v>
      </c>
      <c r="Y290" s="470"/>
      <c r="Z290" s="471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56">+C291+D291</f>
        <v>0</v>
      </c>
      <c r="F291" s="444"/>
      <c r="G291" s="438"/>
      <c r="H291" s="438"/>
      <c r="I291" s="443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470" t="e">
        <f t="shared" si="707"/>
        <v>#DIV/0!</v>
      </c>
      <c r="N291" s="471"/>
      <c r="O291" s="67">
        <f>G291+F291+0</f>
        <v>0</v>
      </c>
      <c r="P291" s="68" t="e">
        <f t="shared" ref="P291" si="757">O291/J291*100</f>
        <v>#DIV/0!</v>
      </c>
      <c r="Q291" s="470" t="e">
        <f t="shared" si="709"/>
        <v>#DIV/0!</v>
      </c>
      <c r="R291" s="471"/>
      <c r="S291" s="70">
        <f>H291+F291+G291+0</f>
        <v>0</v>
      </c>
      <c r="T291" s="68" t="e">
        <f t="shared" ref="T291" si="758">S291/J291*100</f>
        <v>#DIV/0!</v>
      </c>
      <c r="U291" s="470" t="e">
        <f t="shared" si="711"/>
        <v>#DIV/0!</v>
      </c>
      <c r="V291" s="472"/>
      <c r="W291" s="67">
        <f>H291+F291+G291+I291+0</f>
        <v>0</v>
      </c>
      <c r="X291" s="68" t="e">
        <f>W291/J291*100</f>
        <v>#DIV/0!</v>
      </c>
      <c r="Y291" s="470" t="e">
        <f t="shared" si="712"/>
        <v>#DIV/0!</v>
      </c>
      <c r="Z291" s="471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437"/>
      <c r="G292" s="438"/>
      <c r="H292" s="438"/>
      <c r="I292" s="443"/>
      <c r="J292" s="40"/>
      <c r="K292" s="16"/>
      <c r="L292" s="17" t="e">
        <f>K292/J291*100</f>
        <v>#DIV/0!</v>
      </c>
      <c r="M292" s="470"/>
      <c r="N292" s="471"/>
      <c r="O292" s="16"/>
      <c r="P292" s="17" t="e">
        <f>O292/J291*100</f>
        <v>#DIV/0!</v>
      </c>
      <c r="Q292" s="470"/>
      <c r="R292" s="471"/>
      <c r="S292" s="19"/>
      <c r="T292" s="17" t="e">
        <f>S292/J291*100</f>
        <v>#DIV/0!</v>
      </c>
      <c r="U292" s="470"/>
      <c r="V292" s="472"/>
      <c r="W292" s="16"/>
      <c r="X292" s="17" t="e">
        <f>W292/J291*100</f>
        <v>#DIV/0!</v>
      </c>
      <c r="Y292" s="470"/>
      <c r="Z292" s="471"/>
      <c r="AA292" s="74"/>
      <c r="AB292" s="74"/>
    </row>
    <row r="293" spans="1:28" s="251" customFormat="1" ht="21.75" hidden="1" customHeight="1" x14ac:dyDescent="0.2">
      <c r="A293" s="480" t="s">
        <v>45</v>
      </c>
      <c r="B293" s="54" t="s">
        <v>29</v>
      </c>
      <c r="C293" s="55">
        <f t="shared" ref="C293:K294" si="759">SUM(C295,C301,C311,C317,C319)</f>
        <v>0</v>
      </c>
      <c r="D293" s="56">
        <f t="shared" si="759"/>
        <v>0</v>
      </c>
      <c r="E293" s="57">
        <f t="shared" si="759"/>
        <v>0</v>
      </c>
      <c r="F293" s="434">
        <f t="shared" si="759"/>
        <v>0</v>
      </c>
      <c r="G293" s="435">
        <f t="shared" si="759"/>
        <v>0</v>
      </c>
      <c r="H293" s="435">
        <f t="shared" si="759"/>
        <v>0</v>
      </c>
      <c r="I293" s="436">
        <f t="shared" si="759"/>
        <v>0</v>
      </c>
      <c r="J293" s="60">
        <f t="shared" si="759"/>
        <v>0</v>
      </c>
      <c r="K293" s="55">
        <f t="shared" si="759"/>
        <v>0</v>
      </c>
      <c r="L293" s="56" t="e">
        <f>K293/J293*100</f>
        <v>#DIV/0!</v>
      </c>
      <c r="M293" s="482" t="e">
        <f t="shared" si="707"/>
        <v>#DIV/0!</v>
      </c>
      <c r="N293" s="476"/>
      <c r="O293" s="55">
        <f>SUM(O295,O301,O311,O317,O319)</f>
        <v>0</v>
      </c>
      <c r="P293" s="56" t="e">
        <f t="shared" ref="P293" si="760">O293/J293*100</f>
        <v>#DIV/0!</v>
      </c>
      <c r="Q293" s="482" t="e">
        <f t="shared" si="709"/>
        <v>#DIV/0!</v>
      </c>
      <c r="R293" s="476"/>
      <c r="S293" s="58">
        <f>SUM(S295,S301,S311,S317,S319)</f>
        <v>0</v>
      </c>
      <c r="T293" s="56" t="e">
        <f t="shared" ref="T293" si="761">S293/J293*100</f>
        <v>#DIV/0!</v>
      </c>
      <c r="U293" s="482" t="e">
        <f t="shared" si="711"/>
        <v>#DIV/0!</v>
      </c>
      <c r="V293" s="484"/>
      <c r="W293" s="55">
        <f>SUM(W295,W301,W311,W317,W319)</f>
        <v>0</v>
      </c>
      <c r="X293" s="56" t="e">
        <f t="shared" ref="X293" si="762">W293/J293*100</f>
        <v>#DIV/0!</v>
      </c>
      <c r="Y293" s="482" t="e">
        <f t="shared" si="712"/>
        <v>#DIV/0!</v>
      </c>
      <c r="Z293" s="476"/>
      <c r="AA293" s="250"/>
      <c r="AB293" s="250"/>
    </row>
    <row r="294" spans="1:28" s="251" customFormat="1" ht="21.75" hidden="1" customHeight="1" x14ac:dyDescent="0.2">
      <c r="A294" s="481"/>
      <c r="B294" s="54" t="s">
        <v>30</v>
      </c>
      <c r="C294" s="16"/>
      <c r="D294" s="17"/>
      <c r="E294" s="18"/>
      <c r="F294" s="434"/>
      <c r="G294" s="435"/>
      <c r="H294" s="435"/>
      <c r="I294" s="436"/>
      <c r="J294" s="21"/>
      <c r="K294" s="55">
        <f t="shared" si="759"/>
        <v>0</v>
      </c>
      <c r="L294" s="56" t="e">
        <f t="shared" ref="L294" si="763">K294/J293*100</f>
        <v>#DIV/0!</v>
      </c>
      <c r="M294" s="483"/>
      <c r="N294" s="477"/>
      <c r="O294" s="55">
        <f>SUM(O296,O302,O312,O318,O320)</f>
        <v>0</v>
      </c>
      <c r="P294" s="56" t="e">
        <f t="shared" ref="P294" si="764">O294/J293*100</f>
        <v>#DIV/0!</v>
      </c>
      <c r="Q294" s="483"/>
      <c r="R294" s="477"/>
      <c r="S294" s="58">
        <f>SUM(S296,S302,S312,S318,S320)</f>
        <v>0</v>
      </c>
      <c r="T294" s="56" t="e">
        <f t="shared" ref="T294" si="765">S294/J293*100</f>
        <v>#DIV/0!</v>
      </c>
      <c r="U294" s="483"/>
      <c r="V294" s="485"/>
      <c r="W294" s="55">
        <f>SUM(W296,W302,W312,W318,W320)</f>
        <v>0</v>
      </c>
      <c r="X294" s="56" t="e">
        <f t="shared" ref="X294" si="766">W294/J293*100</f>
        <v>#DIV/0!</v>
      </c>
      <c r="Y294" s="483"/>
      <c r="Z294" s="477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437">
        <f>SUM(F297,F299)</f>
        <v>0</v>
      </c>
      <c r="G295" s="438">
        <f>SUM(G297,G299)</f>
        <v>0</v>
      </c>
      <c r="H295" s="438">
        <f t="shared" ref="H295:I295" si="767">SUM(H297,H299)</f>
        <v>0</v>
      </c>
      <c r="I295" s="439">
        <f t="shared" si="767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68">K295/J295*100</f>
        <v>#DIV/0!</v>
      </c>
      <c r="M295" s="478" t="e">
        <f t="shared" si="707"/>
        <v>#DIV/0!</v>
      </c>
      <c r="N295" s="474"/>
      <c r="O295" s="30">
        <f>SUM(O297,O299)</f>
        <v>0</v>
      </c>
      <c r="P295" s="31" t="e">
        <f t="shared" ref="P295" si="769">O295/J295*100</f>
        <v>#DIV/0!</v>
      </c>
      <c r="Q295" s="478" t="e">
        <f t="shared" si="709"/>
        <v>#DIV/0!</v>
      </c>
      <c r="R295" s="474"/>
      <c r="S295" s="32">
        <f>SUM(S297,S299)</f>
        <v>0</v>
      </c>
      <c r="T295" s="31" t="e">
        <f t="shared" ref="T295" si="770">S295/J295*100</f>
        <v>#DIV/0!</v>
      </c>
      <c r="U295" s="478" t="e">
        <f t="shared" si="711"/>
        <v>#DIV/0!</v>
      </c>
      <c r="V295" s="475"/>
      <c r="W295" s="30">
        <f>SUM(W297,W299)</f>
        <v>0</v>
      </c>
      <c r="X295" s="31" t="e">
        <f t="shared" ref="X295" si="771">W295/J295*100</f>
        <v>#DIV/0!</v>
      </c>
      <c r="Y295" s="478" t="e">
        <f t="shared" si="712"/>
        <v>#DIV/0!</v>
      </c>
      <c r="Z295" s="474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437"/>
      <c r="G296" s="438"/>
      <c r="H296" s="438"/>
      <c r="I296" s="443"/>
      <c r="J296" s="40"/>
      <c r="K296" s="30">
        <f>SUM(K298,K300)</f>
        <v>0</v>
      </c>
      <c r="L296" s="31" t="e">
        <f>K296/J295*100</f>
        <v>#DIV/0!</v>
      </c>
      <c r="M296" s="479"/>
      <c r="N296" s="474"/>
      <c r="O296" s="30">
        <f>SUM(O298,O300)</f>
        <v>0</v>
      </c>
      <c r="P296" s="31" t="e">
        <f t="shared" ref="P296" si="772">O296/J295*100</f>
        <v>#DIV/0!</v>
      </c>
      <c r="Q296" s="479"/>
      <c r="R296" s="474"/>
      <c r="S296" s="32">
        <f>SUM(S298,S300)</f>
        <v>0</v>
      </c>
      <c r="T296" s="31" t="e">
        <f t="shared" ref="T296" si="773">S296/J295*100</f>
        <v>#DIV/0!</v>
      </c>
      <c r="U296" s="479"/>
      <c r="V296" s="475"/>
      <c r="W296" s="30">
        <f>SUM(W298,W300)</f>
        <v>0</v>
      </c>
      <c r="X296" s="31" t="e">
        <f t="shared" ref="X296" si="774">W296/J295*100</f>
        <v>#DIV/0!</v>
      </c>
      <c r="Y296" s="479"/>
      <c r="Z296" s="474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75">+C297+D297</f>
        <v>0</v>
      </c>
      <c r="F297" s="444"/>
      <c r="G297" s="438"/>
      <c r="H297" s="438"/>
      <c r="I297" s="443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470" t="e">
        <f t="shared" si="707"/>
        <v>#DIV/0!</v>
      </c>
      <c r="N297" s="471"/>
      <c r="O297" s="67">
        <f>G297+F297+0</f>
        <v>0</v>
      </c>
      <c r="P297" s="69" t="e">
        <f t="shared" ref="P297" si="776">O297/J297*100</f>
        <v>#DIV/0!</v>
      </c>
      <c r="Q297" s="470" t="e">
        <f t="shared" si="709"/>
        <v>#DIV/0!</v>
      </c>
      <c r="R297" s="471"/>
      <c r="S297" s="70">
        <f>H297+F297+G297+0</f>
        <v>0</v>
      </c>
      <c r="T297" s="69" t="e">
        <f t="shared" ref="T297" si="777">S297/J297*100</f>
        <v>#DIV/0!</v>
      </c>
      <c r="U297" s="470" t="e">
        <f t="shared" si="711"/>
        <v>#DIV/0!</v>
      </c>
      <c r="V297" s="472"/>
      <c r="W297" s="67">
        <f>H297+F297+G297+I297+0</f>
        <v>0</v>
      </c>
      <c r="X297" s="69" t="e">
        <f>W297/J297*100</f>
        <v>#DIV/0!</v>
      </c>
      <c r="Y297" s="470" t="e">
        <f t="shared" si="712"/>
        <v>#DIV/0!</v>
      </c>
      <c r="Z297" s="471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437"/>
      <c r="G298" s="438"/>
      <c r="H298" s="438"/>
      <c r="I298" s="439"/>
      <c r="J298" s="40"/>
      <c r="K298" s="16"/>
      <c r="L298" s="17" t="e">
        <f>K298/J297*100</f>
        <v>#DIV/0!</v>
      </c>
      <c r="M298" s="470"/>
      <c r="N298" s="471"/>
      <c r="O298" s="16"/>
      <c r="P298" s="73" t="e">
        <f>O298/J297*100</f>
        <v>#DIV/0!</v>
      </c>
      <c r="Q298" s="470"/>
      <c r="R298" s="471"/>
      <c r="S298" s="19"/>
      <c r="T298" s="73" t="e">
        <f>S298/J297*100</f>
        <v>#DIV/0!</v>
      </c>
      <c r="U298" s="470"/>
      <c r="V298" s="472"/>
      <c r="W298" s="16"/>
      <c r="X298" s="73" t="e">
        <f>W298/J297*100</f>
        <v>#DIV/0!</v>
      </c>
      <c r="Y298" s="470"/>
      <c r="Z298" s="471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778">+C299+D299</f>
        <v>0</v>
      </c>
      <c r="F299" s="444"/>
      <c r="G299" s="438"/>
      <c r="H299" s="438"/>
      <c r="I299" s="443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470" t="e">
        <f t="shared" si="707"/>
        <v>#DIV/0!</v>
      </c>
      <c r="N299" s="471"/>
      <c r="O299" s="67">
        <f>G299+F299+0</f>
        <v>0</v>
      </c>
      <c r="P299" s="69" t="e">
        <f t="shared" ref="P299" si="779">O299/J299*100</f>
        <v>#DIV/0!</v>
      </c>
      <c r="Q299" s="470" t="e">
        <f t="shared" si="709"/>
        <v>#DIV/0!</v>
      </c>
      <c r="R299" s="471"/>
      <c r="S299" s="70">
        <f>H299+F299+G299+0</f>
        <v>0</v>
      </c>
      <c r="T299" s="69" t="e">
        <f t="shared" ref="T299" si="780">S299/J299*100</f>
        <v>#DIV/0!</v>
      </c>
      <c r="U299" s="470" t="e">
        <f t="shared" si="711"/>
        <v>#DIV/0!</v>
      </c>
      <c r="V299" s="472"/>
      <c r="W299" s="67">
        <f>H299+F299+G299+I299+0</f>
        <v>0</v>
      </c>
      <c r="X299" s="69" t="e">
        <f>W299/J299*100</f>
        <v>#DIV/0!</v>
      </c>
      <c r="Y299" s="470" t="e">
        <f t="shared" si="712"/>
        <v>#DIV/0!</v>
      </c>
      <c r="Z299" s="471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437"/>
      <c r="G300" s="438"/>
      <c r="H300" s="438"/>
      <c r="I300" s="439"/>
      <c r="J300" s="40"/>
      <c r="K300" s="16"/>
      <c r="L300" s="17" t="e">
        <f>K300/J299*100</f>
        <v>#DIV/0!</v>
      </c>
      <c r="M300" s="470"/>
      <c r="N300" s="471"/>
      <c r="O300" s="16"/>
      <c r="P300" s="73" t="e">
        <f>O300/J299*100</f>
        <v>#DIV/0!</v>
      </c>
      <c r="Q300" s="470"/>
      <c r="R300" s="471"/>
      <c r="S300" s="19"/>
      <c r="T300" s="73" t="e">
        <f>S300/J299*100</f>
        <v>#DIV/0!</v>
      </c>
      <c r="U300" s="470"/>
      <c r="V300" s="472"/>
      <c r="W300" s="16"/>
      <c r="X300" s="73" t="e">
        <f>W300/J299*100</f>
        <v>#DIV/0!</v>
      </c>
      <c r="Y300" s="470"/>
      <c r="Z300" s="471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437">
        <f>SUM(F303,F305,F307,F309)</f>
        <v>0</v>
      </c>
      <c r="G301" s="438">
        <f t="shared" ref="G301:I301" si="781">SUM(G303,G305,G307,G309)</f>
        <v>0</v>
      </c>
      <c r="H301" s="438">
        <f t="shared" si="781"/>
        <v>0</v>
      </c>
      <c r="I301" s="439">
        <f t="shared" si="781"/>
        <v>0</v>
      </c>
      <c r="J301" s="29">
        <f t="shared" ref="J301" si="782">+E301+I301+F301+G301+H301</f>
        <v>0</v>
      </c>
      <c r="K301" s="30">
        <f>SUM(K303,K305,K307,K309)</f>
        <v>0</v>
      </c>
      <c r="L301" s="31" t="e">
        <f t="shared" ref="L301" si="783">K301/J301*100</f>
        <v>#DIV/0!</v>
      </c>
      <c r="M301" s="473" t="e">
        <f t="shared" si="707"/>
        <v>#DIV/0!</v>
      </c>
      <c r="N301" s="474"/>
      <c r="O301" s="30">
        <f>SUM(O303,O305,O307,O309)</f>
        <v>0</v>
      </c>
      <c r="P301" s="31" t="e">
        <f t="shared" ref="P301" si="784">O301/J301*100</f>
        <v>#DIV/0!</v>
      </c>
      <c r="Q301" s="473" t="e">
        <f t="shared" si="709"/>
        <v>#DIV/0!</v>
      </c>
      <c r="R301" s="474"/>
      <c r="S301" s="32">
        <f>SUM(S303,S305,S307,S309)</f>
        <v>0</v>
      </c>
      <c r="T301" s="31" t="e">
        <f t="shared" ref="T301" si="785">S301/J301*100</f>
        <v>#DIV/0!</v>
      </c>
      <c r="U301" s="473" t="e">
        <f t="shared" si="711"/>
        <v>#DIV/0!</v>
      </c>
      <c r="V301" s="475"/>
      <c r="W301" s="30">
        <f>SUM(W303,W305,W307,W309)</f>
        <v>0</v>
      </c>
      <c r="X301" s="31" t="e">
        <f t="shared" ref="X301" si="786">W301/J301*100</f>
        <v>#DIV/0!</v>
      </c>
      <c r="Y301" s="473" t="e">
        <f t="shared" si="712"/>
        <v>#DIV/0!</v>
      </c>
      <c r="Z301" s="474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437"/>
      <c r="G302" s="438"/>
      <c r="H302" s="438"/>
      <c r="I302" s="443"/>
      <c r="J302" s="40"/>
      <c r="K302" s="30">
        <f>SUM(K304,K306,K308,K310)</f>
        <v>0</v>
      </c>
      <c r="L302" s="31" t="e">
        <f t="shared" ref="L302" si="787">K302/J301*100</f>
        <v>#DIV/0!</v>
      </c>
      <c r="M302" s="473"/>
      <c r="N302" s="474"/>
      <c r="O302" s="30">
        <f>SUM(O304,O306,O308,O310)</f>
        <v>0</v>
      </c>
      <c r="P302" s="31" t="e">
        <f t="shared" ref="P302" si="788">O302/J301*100</f>
        <v>#DIV/0!</v>
      </c>
      <c r="Q302" s="473"/>
      <c r="R302" s="474"/>
      <c r="S302" s="32">
        <f>SUM(S304,S306,S308,S310)</f>
        <v>0</v>
      </c>
      <c r="T302" s="31" t="e">
        <f t="shared" ref="T302" si="789">S302/J301*100</f>
        <v>#DIV/0!</v>
      </c>
      <c r="U302" s="473"/>
      <c r="V302" s="475"/>
      <c r="W302" s="30">
        <f>SUM(W304,W306,W308,W310)</f>
        <v>0</v>
      </c>
      <c r="X302" s="31" t="e">
        <f t="shared" ref="X302" si="790">W302/J301*100</f>
        <v>#DIV/0!</v>
      </c>
      <c r="Y302" s="473"/>
      <c r="Z302" s="474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791">+C303+D303</f>
        <v>0</v>
      </c>
      <c r="F303" s="444"/>
      <c r="G303" s="438"/>
      <c r="H303" s="438"/>
      <c r="I303" s="443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470" t="e">
        <f t="shared" si="707"/>
        <v>#DIV/0!</v>
      </c>
      <c r="N303" s="471"/>
      <c r="O303" s="67">
        <f>G303+F303+0</f>
        <v>0</v>
      </c>
      <c r="P303" s="68" t="e">
        <f t="shared" ref="P303" si="792">O303/J303*100</f>
        <v>#DIV/0!</v>
      </c>
      <c r="Q303" s="470" t="e">
        <f t="shared" si="709"/>
        <v>#DIV/0!</v>
      </c>
      <c r="R303" s="471"/>
      <c r="S303" s="70">
        <f>H303+F303+G303+0</f>
        <v>0</v>
      </c>
      <c r="T303" s="68" t="e">
        <f t="shared" ref="T303" si="793">S303/J303*100</f>
        <v>#DIV/0!</v>
      </c>
      <c r="U303" s="470" t="e">
        <f t="shared" si="711"/>
        <v>#DIV/0!</v>
      </c>
      <c r="V303" s="472"/>
      <c r="W303" s="67">
        <f>H303+F303+G303+I303+0</f>
        <v>0</v>
      </c>
      <c r="X303" s="68" t="e">
        <f>W303/J303*100</f>
        <v>#DIV/0!</v>
      </c>
      <c r="Y303" s="470" t="e">
        <f t="shared" si="712"/>
        <v>#DIV/0!</v>
      </c>
      <c r="Z303" s="471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437"/>
      <c r="G304" s="438"/>
      <c r="H304" s="438"/>
      <c r="I304" s="439"/>
      <c r="J304" s="40"/>
      <c r="K304" s="16"/>
      <c r="L304" s="17" t="e">
        <f>K304/J303*100</f>
        <v>#DIV/0!</v>
      </c>
      <c r="M304" s="470"/>
      <c r="N304" s="471"/>
      <c r="O304" s="16"/>
      <c r="P304" s="17" t="e">
        <f>O304/J303*100</f>
        <v>#DIV/0!</v>
      </c>
      <c r="Q304" s="470"/>
      <c r="R304" s="471"/>
      <c r="S304" s="19"/>
      <c r="T304" s="17" t="e">
        <f>S304/J303*100</f>
        <v>#DIV/0!</v>
      </c>
      <c r="U304" s="470"/>
      <c r="V304" s="472"/>
      <c r="W304" s="16"/>
      <c r="X304" s="17" t="e">
        <f>W304/J303*100</f>
        <v>#DIV/0!</v>
      </c>
      <c r="Y304" s="470"/>
      <c r="Z304" s="471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794">+C305+D305</f>
        <v>0</v>
      </c>
      <c r="F305" s="444"/>
      <c r="G305" s="438"/>
      <c r="H305" s="438"/>
      <c r="I305" s="443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470" t="e">
        <f t="shared" si="707"/>
        <v>#DIV/0!</v>
      </c>
      <c r="N305" s="471"/>
      <c r="O305" s="67">
        <f>G305+F305+0</f>
        <v>0</v>
      </c>
      <c r="P305" s="68" t="e">
        <f t="shared" ref="P305" si="795">O305/J305*100</f>
        <v>#DIV/0!</v>
      </c>
      <c r="Q305" s="470" t="e">
        <f t="shared" si="709"/>
        <v>#DIV/0!</v>
      </c>
      <c r="R305" s="471"/>
      <c r="S305" s="70">
        <f>H305+F305+G305+0</f>
        <v>0</v>
      </c>
      <c r="T305" s="68" t="e">
        <f t="shared" ref="T305" si="796">S305/J305*100</f>
        <v>#DIV/0!</v>
      </c>
      <c r="U305" s="470" t="e">
        <f t="shared" si="711"/>
        <v>#DIV/0!</v>
      </c>
      <c r="V305" s="472"/>
      <c r="W305" s="67">
        <f>H305+F305+G305+I305+0</f>
        <v>0</v>
      </c>
      <c r="X305" s="68" t="e">
        <f>W305/J305*100</f>
        <v>#DIV/0!</v>
      </c>
      <c r="Y305" s="470" t="e">
        <f t="shared" si="712"/>
        <v>#DIV/0!</v>
      </c>
      <c r="Z305" s="471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437"/>
      <c r="G306" s="438"/>
      <c r="H306" s="438"/>
      <c r="I306" s="439"/>
      <c r="J306" s="40"/>
      <c r="K306" s="16"/>
      <c r="L306" s="17" t="e">
        <f>K306/J305*100</f>
        <v>#DIV/0!</v>
      </c>
      <c r="M306" s="470"/>
      <c r="N306" s="471"/>
      <c r="O306" s="16"/>
      <c r="P306" s="17" t="e">
        <f>O306/J305*100</f>
        <v>#DIV/0!</v>
      </c>
      <c r="Q306" s="470"/>
      <c r="R306" s="471"/>
      <c r="S306" s="19"/>
      <c r="T306" s="17" t="e">
        <f>S306/J305*100</f>
        <v>#DIV/0!</v>
      </c>
      <c r="U306" s="470"/>
      <c r="V306" s="472"/>
      <c r="W306" s="16"/>
      <c r="X306" s="17" t="e">
        <f>W306/J305*100</f>
        <v>#DIV/0!</v>
      </c>
      <c r="Y306" s="470"/>
      <c r="Z306" s="471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797">+C307+D307</f>
        <v>0</v>
      </c>
      <c r="F307" s="444"/>
      <c r="G307" s="438"/>
      <c r="H307" s="438"/>
      <c r="I307" s="443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470" t="e">
        <f t="shared" si="707"/>
        <v>#DIV/0!</v>
      </c>
      <c r="N307" s="471"/>
      <c r="O307" s="67">
        <f>G307+F307+0</f>
        <v>0</v>
      </c>
      <c r="P307" s="68" t="e">
        <f t="shared" ref="P307" si="798">O307/J307*100</f>
        <v>#DIV/0!</v>
      </c>
      <c r="Q307" s="470" t="e">
        <f t="shared" si="709"/>
        <v>#DIV/0!</v>
      </c>
      <c r="R307" s="471"/>
      <c r="S307" s="70">
        <f>H307+F307+G307+0</f>
        <v>0</v>
      </c>
      <c r="T307" s="68" t="e">
        <f t="shared" ref="T307" si="799">S307/J307*100</f>
        <v>#DIV/0!</v>
      </c>
      <c r="U307" s="470" t="e">
        <f t="shared" si="711"/>
        <v>#DIV/0!</v>
      </c>
      <c r="V307" s="472"/>
      <c r="W307" s="67">
        <f>H307+F307+G307+I307+0</f>
        <v>0</v>
      </c>
      <c r="X307" s="68" t="e">
        <f>W307/J307*100</f>
        <v>#DIV/0!</v>
      </c>
      <c r="Y307" s="470" t="e">
        <f t="shared" si="712"/>
        <v>#DIV/0!</v>
      </c>
      <c r="Z307" s="471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437"/>
      <c r="G308" s="438"/>
      <c r="H308" s="438"/>
      <c r="I308" s="439"/>
      <c r="J308" s="40"/>
      <c r="K308" s="16"/>
      <c r="L308" s="17" t="e">
        <f>K308/J307*100</f>
        <v>#DIV/0!</v>
      </c>
      <c r="M308" s="470"/>
      <c r="N308" s="471"/>
      <c r="O308" s="16"/>
      <c r="P308" s="17" t="e">
        <f>O308/J307*100</f>
        <v>#DIV/0!</v>
      </c>
      <c r="Q308" s="470"/>
      <c r="R308" s="471"/>
      <c r="S308" s="19"/>
      <c r="T308" s="17" t="e">
        <f>S308/J307*100</f>
        <v>#DIV/0!</v>
      </c>
      <c r="U308" s="470"/>
      <c r="V308" s="472"/>
      <c r="W308" s="16"/>
      <c r="X308" s="17" t="e">
        <f>W308/J307*100</f>
        <v>#DIV/0!</v>
      </c>
      <c r="Y308" s="470"/>
      <c r="Z308" s="471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800">+C309+D309</f>
        <v>0</v>
      </c>
      <c r="F309" s="444"/>
      <c r="G309" s="438"/>
      <c r="H309" s="438"/>
      <c r="I309" s="443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470" t="e">
        <f t="shared" si="707"/>
        <v>#DIV/0!</v>
      </c>
      <c r="N309" s="471"/>
      <c r="O309" s="67">
        <f>G309+F309+0</f>
        <v>0</v>
      </c>
      <c r="P309" s="68" t="e">
        <f t="shared" ref="P309" si="801">O309/J309*100</f>
        <v>#DIV/0!</v>
      </c>
      <c r="Q309" s="470" t="e">
        <f t="shared" si="709"/>
        <v>#DIV/0!</v>
      </c>
      <c r="R309" s="471"/>
      <c r="S309" s="70">
        <f>H309+F309+G309+0</f>
        <v>0</v>
      </c>
      <c r="T309" s="68" t="e">
        <f t="shared" ref="T309" si="802">S309/J309*100</f>
        <v>#DIV/0!</v>
      </c>
      <c r="U309" s="470" t="e">
        <f t="shared" si="711"/>
        <v>#DIV/0!</v>
      </c>
      <c r="V309" s="472"/>
      <c r="W309" s="67">
        <f>H309+F309+G309+I309+0</f>
        <v>0</v>
      </c>
      <c r="X309" s="68" t="e">
        <f>W309/J309*100</f>
        <v>#DIV/0!</v>
      </c>
      <c r="Y309" s="470" t="e">
        <f t="shared" si="712"/>
        <v>#DIV/0!</v>
      </c>
      <c r="Z309" s="471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437"/>
      <c r="G310" s="438"/>
      <c r="H310" s="438"/>
      <c r="I310" s="439"/>
      <c r="J310" s="40"/>
      <c r="K310" s="16"/>
      <c r="L310" s="17" t="e">
        <f>K310/J309*100</f>
        <v>#DIV/0!</v>
      </c>
      <c r="M310" s="470"/>
      <c r="N310" s="471"/>
      <c r="O310" s="16"/>
      <c r="P310" s="17" t="e">
        <f>O310/J309*100</f>
        <v>#DIV/0!</v>
      </c>
      <c r="Q310" s="470"/>
      <c r="R310" s="471"/>
      <c r="S310" s="19"/>
      <c r="T310" s="17" t="e">
        <f>S310/J309*100</f>
        <v>#DIV/0!</v>
      </c>
      <c r="U310" s="470"/>
      <c r="V310" s="472"/>
      <c r="W310" s="16"/>
      <c r="X310" s="17" t="e">
        <f>W310/J309*100</f>
        <v>#DIV/0!</v>
      </c>
      <c r="Y310" s="470"/>
      <c r="Z310" s="471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437">
        <f>SUM(F313,F315)</f>
        <v>0</v>
      </c>
      <c r="G311" s="438">
        <f t="shared" ref="G311:I311" si="803">SUM(G313,G315)</f>
        <v>0</v>
      </c>
      <c r="H311" s="438">
        <f t="shared" si="803"/>
        <v>0</v>
      </c>
      <c r="I311" s="439">
        <f t="shared" si="803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804">K311/J311*100</f>
        <v>#DIV/0!</v>
      </c>
      <c r="M311" s="473" t="e">
        <f t="shared" si="707"/>
        <v>#DIV/0!</v>
      </c>
      <c r="N311" s="474"/>
      <c r="O311" s="30">
        <f>SUM(O313,O315)</f>
        <v>0</v>
      </c>
      <c r="P311" s="31" t="e">
        <f t="shared" ref="P311" si="805">O311/J311*100</f>
        <v>#DIV/0!</v>
      </c>
      <c r="Q311" s="473" t="e">
        <f t="shared" si="709"/>
        <v>#DIV/0!</v>
      </c>
      <c r="R311" s="474"/>
      <c r="S311" s="32">
        <f>SUM(S313,S315)</f>
        <v>0</v>
      </c>
      <c r="T311" s="31" t="e">
        <f t="shared" ref="T311" si="806">S311/J311*100</f>
        <v>#DIV/0!</v>
      </c>
      <c r="U311" s="473" t="e">
        <f t="shared" si="711"/>
        <v>#DIV/0!</v>
      </c>
      <c r="V311" s="475"/>
      <c r="W311" s="30">
        <f>SUM(W313,W315)</f>
        <v>0</v>
      </c>
      <c r="X311" s="31" t="e">
        <f t="shared" ref="X311" si="807">W311/J311*100</f>
        <v>#DIV/0!</v>
      </c>
      <c r="Y311" s="473" t="e">
        <f t="shared" si="712"/>
        <v>#DIV/0!</v>
      </c>
      <c r="Z311" s="474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437"/>
      <c r="G312" s="438"/>
      <c r="H312" s="438"/>
      <c r="I312" s="443"/>
      <c r="J312" s="40"/>
      <c r="K312" s="30">
        <f>SUM(K314,K316)</f>
        <v>0</v>
      </c>
      <c r="L312" s="31" t="e">
        <f t="shared" ref="L312" si="808">K312/J311*100</f>
        <v>#DIV/0!</v>
      </c>
      <c r="M312" s="473"/>
      <c r="N312" s="474"/>
      <c r="O312" s="30">
        <f>SUM(O314,O316)</f>
        <v>0</v>
      </c>
      <c r="P312" s="31" t="e">
        <f t="shared" ref="P312" si="809">O312/J311*100</f>
        <v>#DIV/0!</v>
      </c>
      <c r="Q312" s="473"/>
      <c r="R312" s="474"/>
      <c r="S312" s="32">
        <f>SUM(S314,S316)</f>
        <v>0</v>
      </c>
      <c r="T312" s="31" t="e">
        <f t="shared" ref="T312" si="810">S312/J311*100</f>
        <v>#DIV/0!</v>
      </c>
      <c r="U312" s="473"/>
      <c r="V312" s="475"/>
      <c r="W312" s="30">
        <f>SUM(W314,W316)</f>
        <v>0</v>
      </c>
      <c r="X312" s="31" t="e">
        <f t="shared" ref="X312" si="811">W312/J311*100</f>
        <v>#DIV/0!</v>
      </c>
      <c r="Y312" s="473"/>
      <c r="Z312" s="474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812">+C313+D313</f>
        <v>0</v>
      </c>
      <c r="F313" s="444"/>
      <c r="G313" s="438"/>
      <c r="H313" s="438"/>
      <c r="I313" s="443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470" t="e">
        <f t="shared" si="707"/>
        <v>#DIV/0!</v>
      </c>
      <c r="N313" s="471"/>
      <c r="O313" s="67">
        <f>G313+F313+0</f>
        <v>0</v>
      </c>
      <c r="P313" s="68" t="e">
        <f t="shared" ref="P313" si="813">O313/J313*100</f>
        <v>#DIV/0!</v>
      </c>
      <c r="Q313" s="470" t="e">
        <f t="shared" si="709"/>
        <v>#DIV/0!</v>
      </c>
      <c r="R313" s="471"/>
      <c r="S313" s="70">
        <f>H313+F313+G313+0</f>
        <v>0</v>
      </c>
      <c r="T313" s="68" t="e">
        <f t="shared" ref="T313" si="814">S313/J313*100</f>
        <v>#DIV/0!</v>
      </c>
      <c r="U313" s="470" t="e">
        <f t="shared" si="711"/>
        <v>#DIV/0!</v>
      </c>
      <c r="V313" s="472"/>
      <c r="W313" s="67">
        <f>H313+F313+G313+I313+0</f>
        <v>0</v>
      </c>
      <c r="X313" s="68" t="e">
        <f>W313/J313*100</f>
        <v>#DIV/0!</v>
      </c>
      <c r="Y313" s="470" t="e">
        <f t="shared" si="712"/>
        <v>#DIV/0!</v>
      </c>
      <c r="Z313" s="471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437"/>
      <c r="G314" s="438"/>
      <c r="H314" s="438"/>
      <c r="I314" s="439"/>
      <c r="J314" s="40"/>
      <c r="K314" s="16"/>
      <c r="L314" s="17" t="e">
        <f>K314/J313*100</f>
        <v>#DIV/0!</v>
      </c>
      <c r="M314" s="470"/>
      <c r="N314" s="471"/>
      <c r="O314" s="16"/>
      <c r="P314" s="17" t="e">
        <f>O314/J313*100</f>
        <v>#DIV/0!</v>
      </c>
      <c r="Q314" s="470"/>
      <c r="R314" s="471"/>
      <c r="S314" s="19"/>
      <c r="T314" s="17" t="e">
        <f>S314/J313*100</f>
        <v>#DIV/0!</v>
      </c>
      <c r="U314" s="470"/>
      <c r="V314" s="472"/>
      <c r="W314" s="16"/>
      <c r="X314" s="17" t="e">
        <f>W314/J313*100</f>
        <v>#DIV/0!</v>
      </c>
      <c r="Y314" s="470"/>
      <c r="Z314" s="471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815">+C315+D315</f>
        <v>0</v>
      </c>
      <c r="F315" s="444"/>
      <c r="G315" s="438"/>
      <c r="H315" s="438"/>
      <c r="I315" s="443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470" t="e">
        <f t="shared" si="707"/>
        <v>#DIV/0!</v>
      </c>
      <c r="N315" s="471"/>
      <c r="O315" s="67">
        <f>G315+F315+0</f>
        <v>0</v>
      </c>
      <c r="P315" s="68" t="e">
        <f t="shared" ref="P315" si="816">O315/J315*100</f>
        <v>#DIV/0!</v>
      </c>
      <c r="Q315" s="470" t="e">
        <f t="shared" si="709"/>
        <v>#DIV/0!</v>
      </c>
      <c r="R315" s="471"/>
      <c r="S315" s="70">
        <f>H315+F315+G315+0</f>
        <v>0</v>
      </c>
      <c r="T315" s="68" t="e">
        <f t="shared" ref="T315" si="817">S315/J315*100</f>
        <v>#DIV/0!</v>
      </c>
      <c r="U315" s="470" t="e">
        <f t="shared" si="711"/>
        <v>#DIV/0!</v>
      </c>
      <c r="V315" s="472"/>
      <c r="W315" s="67">
        <f>H315+F315+G315+I315+0</f>
        <v>0</v>
      </c>
      <c r="X315" s="68" t="e">
        <f>W315/J315*100</f>
        <v>#DIV/0!</v>
      </c>
      <c r="Y315" s="470" t="e">
        <f t="shared" si="712"/>
        <v>#DIV/0!</v>
      </c>
      <c r="Z315" s="471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437"/>
      <c r="G316" s="438"/>
      <c r="H316" s="438"/>
      <c r="I316" s="439"/>
      <c r="J316" s="40"/>
      <c r="K316" s="16"/>
      <c r="L316" s="17" t="e">
        <f>K316/J315*100</f>
        <v>#DIV/0!</v>
      </c>
      <c r="M316" s="470"/>
      <c r="N316" s="471"/>
      <c r="O316" s="16"/>
      <c r="P316" s="17" t="e">
        <f>O316/J315*100</f>
        <v>#DIV/0!</v>
      </c>
      <c r="Q316" s="470"/>
      <c r="R316" s="471"/>
      <c r="S316" s="19"/>
      <c r="T316" s="17" t="e">
        <f>S316/J315*100</f>
        <v>#DIV/0!</v>
      </c>
      <c r="U316" s="470"/>
      <c r="V316" s="472"/>
      <c r="W316" s="16"/>
      <c r="X316" s="17" t="e">
        <f>W316/J315*100</f>
        <v>#DIV/0!</v>
      </c>
      <c r="Y316" s="470"/>
      <c r="Z316" s="471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818">+C317+D317</f>
        <v>0</v>
      </c>
      <c r="F317" s="444"/>
      <c r="G317" s="438"/>
      <c r="H317" s="438"/>
      <c r="I317" s="443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470" t="e">
        <f t="shared" si="707"/>
        <v>#DIV/0!</v>
      </c>
      <c r="N317" s="471"/>
      <c r="O317" s="67">
        <f>G317+F317+0</f>
        <v>0</v>
      </c>
      <c r="P317" s="68" t="e">
        <f t="shared" ref="P317" si="819">O317/J317*100</f>
        <v>#DIV/0!</v>
      </c>
      <c r="Q317" s="470" t="e">
        <f t="shared" si="709"/>
        <v>#DIV/0!</v>
      </c>
      <c r="R317" s="471"/>
      <c r="S317" s="70">
        <f>H317+F317+G317+0</f>
        <v>0</v>
      </c>
      <c r="T317" s="68" t="e">
        <f t="shared" ref="T317" si="820">S317/J317*100</f>
        <v>#DIV/0!</v>
      </c>
      <c r="U317" s="470" t="e">
        <f t="shared" si="711"/>
        <v>#DIV/0!</v>
      </c>
      <c r="V317" s="472"/>
      <c r="W317" s="67">
        <f>H317+F317+G317+I317+0</f>
        <v>0</v>
      </c>
      <c r="X317" s="68" t="e">
        <f>W317/J317*100</f>
        <v>#DIV/0!</v>
      </c>
      <c r="Y317" s="470" t="e">
        <f t="shared" si="712"/>
        <v>#DIV/0!</v>
      </c>
      <c r="Z317" s="471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437"/>
      <c r="G318" s="438"/>
      <c r="H318" s="438"/>
      <c r="I318" s="443"/>
      <c r="J318" s="40"/>
      <c r="K318" s="16"/>
      <c r="L318" s="17" t="e">
        <f>K318/J317*100</f>
        <v>#DIV/0!</v>
      </c>
      <c r="M318" s="470"/>
      <c r="N318" s="471"/>
      <c r="O318" s="16"/>
      <c r="P318" s="17" t="e">
        <f>O318/J317*100</f>
        <v>#DIV/0!</v>
      </c>
      <c r="Q318" s="470"/>
      <c r="R318" s="471"/>
      <c r="S318" s="19"/>
      <c r="T318" s="17" t="e">
        <f>S318/J317*100</f>
        <v>#DIV/0!</v>
      </c>
      <c r="U318" s="470"/>
      <c r="V318" s="472"/>
      <c r="W318" s="16"/>
      <c r="X318" s="17" t="e">
        <f>W318/J317*100</f>
        <v>#DIV/0!</v>
      </c>
      <c r="Y318" s="470"/>
      <c r="Z318" s="471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821">+C319+D319</f>
        <v>0</v>
      </c>
      <c r="F319" s="444"/>
      <c r="G319" s="438"/>
      <c r="H319" s="438"/>
      <c r="I319" s="443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470" t="e">
        <f t="shared" si="707"/>
        <v>#DIV/0!</v>
      </c>
      <c r="N319" s="471"/>
      <c r="O319" s="67">
        <f>G319+F319+0</f>
        <v>0</v>
      </c>
      <c r="P319" s="68" t="e">
        <f t="shared" ref="P319" si="822">O319/J319*100</f>
        <v>#DIV/0!</v>
      </c>
      <c r="Q319" s="470" t="e">
        <f t="shared" si="709"/>
        <v>#DIV/0!</v>
      </c>
      <c r="R319" s="471"/>
      <c r="S319" s="70">
        <f>H319+F319+G319+0</f>
        <v>0</v>
      </c>
      <c r="T319" s="68" t="e">
        <f t="shared" ref="T319" si="823">S319/J319*100</f>
        <v>#DIV/0!</v>
      </c>
      <c r="U319" s="470" t="e">
        <f t="shared" si="711"/>
        <v>#DIV/0!</v>
      </c>
      <c r="V319" s="472"/>
      <c r="W319" s="67">
        <f>H319+F319+G319+I319+0</f>
        <v>0</v>
      </c>
      <c r="X319" s="68" t="e">
        <f>W319/J319*100</f>
        <v>#DIV/0!</v>
      </c>
      <c r="Y319" s="470" t="e">
        <f t="shared" si="712"/>
        <v>#DIV/0!</v>
      </c>
      <c r="Z319" s="471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437"/>
      <c r="G320" s="438"/>
      <c r="H320" s="438"/>
      <c r="I320" s="443"/>
      <c r="J320" s="40"/>
      <c r="K320" s="16"/>
      <c r="L320" s="17" t="e">
        <f>K320/J319*100</f>
        <v>#DIV/0!</v>
      </c>
      <c r="M320" s="470"/>
      <c r="N320" s="471"/>
      <c r="O320" s="16"/>
      <c r="P320" s="17" t="e">
        <f>O320/J319*100</f>
        <v>#DIV/0!</v>
      </c>
      <c r="Q320" s="470"/>
      <c r="R320" s="471"/>
      <c r="S320" s="19"/>
      <c r="T320" s="17" t="e">
        <f>S320/J319*100</f>
        <v>#DIV/0!</v>
      </c>
      <c r="U320" s="470"/>
      <c r="V320" s="472"/>
      <c r="W320" s="16"/>
      <c r="X320" s="17" t="e">
        <f>W320/J319*100</f>
        <v>#DIV/0!</v>
      </c>
      <c r="Y320" s="470"/>
      <c r="Z320" s="471"/>
      <c r="AA320" s="74"/>
      <c r="AB320" s="74"/>
    </row>
    <row r="321" spans="1:28" s="251" customFormat="1" ht="21.75" hidden="1" customHeight="1" x14ac:dyDescent="0.2">
      <c r="A321" s="480" t="s">
        <v>45</v>
      </c>
      <c r="B321" s="54" t="s">
        <v>29</v>
      </c>
      <c r="C321" s="55">
        <f t="shared" ref="C321:K322" si="824">SUM(C323,C329,C339,C345,C347)</f>
        <v>0</v>
      </c>
      <c r="D321" s="56">
        <f t="shared" si="824"/>
        <v>0</v>
      </c>
      <c r="E321" s="57">
        <f t="shared" si="824"/>
        <v>0</v>
      </c>
      <c r="F321" s="434">
        <f t="shared" si="824"/>
        <v>0</v>
      </c>
      <c r="G321" s="435">
        <f t="shared" si="824"/>
        <v>0</v>
      </c>
      <c r="H321" s="435">
        <f t="shared" si="824"/>
        <v>0</v>
      </c>
      <c r="I321" s="436">
        <f t="shared" si="824"/>
        <v>0</v>
      </c>
      <c r="J321" s="60">
        <f t="shared" si="824"/>
        <v>0</v>
      </c>
      <c r="K321" s="55">
        <f t="shared" si="824"/>
        <v>0</v>
      </c>
      <c r="L321" s="56" t="e">
        <f>K321/J321*100</f>
        <v>#DIV/0!</v>
      </c>
      <c r="M321" s="482" t="e">
        <f t="shared" si="707"/>
        <v>#DIV/0!</v>
      </c>
      <c r="N321" s="476"/>
      <c r="O321" s="55">
        <f>SUM(O323,O329,O339,O345,O347)</f>
        <v>0</v>
      </c>
      <c r="P321" s="56" t="e">
        <f t="shared" ref="P321" si="825">O321/J321*100</f>
        <v>#DIV/0!</v>
      </c>
      <c r="Q321" s="482" t="e">
        <f t="shared" si="709"/>
        <v>#DIV/0!</v>
      </c>
      <c r="R321" s="476"/>
      <c r="S321" s="58">
        <f>SUM(S323,S329,S339,S345,S347)</f>
        <v>0</v>
      </c>
      <c r="T321" s="56" t="e">
        <f t="shared" ref="T321" si="826">S321/J321*100</f>
        <v>#DIV/0!</v>
      </c>
      <c r="U321" s="482" t="e">
        <f t="shared" si="711"/>
        <v>#DIV/0!</v>
      </c>
      <c r="V321" s="484"/>
      <c r="W321" s="55">
        <f>SUM(W323,W329,W339,W345,W347)</f>
        <v>0</v>
      </c>
      <c r="X321" s="56" t="e">
        <f t="shared" ref="X321" si="827">W321/J321*100</f>
        <v>#DIV/0!</v>
      </c>
      <c r="Y321" s="482" t="e">
        <f t="shared" si="712"/>
        <v>#DIV/0!</v>
      </c>
      <c r="Z321" s="476"/>
      <c r="AA321" s="250"/>
      <c r="AB321" s="250"/>
    </row>
    <row r="322" spans="1:28" s="251" customFormat="1" ht="21.75" hidden="1" customHeight="1" x14ac:dyDescent="0.2">
      <c r="A322" s="481"/>
      <c r="B322" s="54" t="s">
        <v>30</v>
      </c>
      <c r="C322" s="16"/>
      <c r="D322" s="17"/>
      <c r="E322" s="18"/>
      <c r="F322" s="434"/>
      <c r="G322" s="435"/>
      <c r="H322" s="435"/>
      <c r="I322" s="436"/>
      <c r="J322" s="21"/>
      <c r="K322" s="55">
        <f t="shared" si="824"/>
        <v>0</v>
      </c>
      <c r="L322" s="56" t="e">
        <f t="shared" ref="L322" si="828">K322/J321*100</f>
        <v>#DIV/0!</v>
      </c>
      <c r="M322" s="483"/>
      <c r="N322" s="477"/>
      <c r="O322" s="55">
        <f>SUM(O324,O330,O340,O346,O348)</f>
        <v>0</v>
      </c>
      <c r="P322" s="56" t="e">
        <f t="shared" ref="P322" si="829">O322/J321*100</f>
        <v>#DIV/0!</v>
      </c>
      <c r="Q322" s="483"/>
      <c r="R322" s="477"/>
      <c r="S322" s="58">
        <f>SUM(S324,S330,S340,S346,S348)</f>
        <v>0</v>
      </c>
      <c r="T322" s="56" t="e">
        <f t="shared" ref="T322" si="830">S322/J321*100</f>
        <v>#DIV/0!</v>
      </c>
      <c r="U322" s="483"/>
      <c r="V322" s="485"/>
      <c r="W322" s="55">
        <f>SUM(W324,W330,W340,W346,W348)</f>
        <v>0</v>
      </c>
      <c r="X322" s="56" t="e">
        <f t="shared" ref="X322" si="831">W322/J321*100</f>
        <v>#DIV/0!</v>
      </c>
      <c r="Y322" s="483"/>
      <c r="Z322" s="477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437">
        <f>SUM(F325,F327)</f>
        <v>0</v>
      </c>
      <c r="G323" s="438">
        <f>SUM(G325,G327)</f>
        <v>0</v>
      </c>
      <c r="H323" s="438">
        <f t="shared" ref="H323:I323" si="832">SUM(H325,H327)</f>
        <v>0</v>
      </c>
      <c r="I323" s="439">
        <f t="shared" si="832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33">K323/J323*100</f>
        <v>#DIV/0!</v>
      </c>
      <c r="M323" s="478" t="e">
        <f t="shared" si="707"/>
        <v>#DIV/0!</v>
      </c>
      <c r="N323" s="474"/>
      <c r="O323" s="30">
        <f>SUM(O325,O327)</f>
        <v>0</v>
      </c>
      <c r="P323" s="31" t="e">
        <f t="shared" ref="P323" si="834">O323/J323*100</f>
        <v>#DIV/0!</v>
      </c>
      <c r="Q323" s="478" t="e">
        <f t="shared" si="709"/>
        <v>#DIV/0!</v>
      </c>
      <c r="R323" s="474"/>
      <c r="S323" s="32">
        <f>SUM(S325,S327)</f>
        <v>0</v>
      </c>
      <c r="T323" s="31" t="e">
        <f t="shared" ref="T323" si="835">S323/J323*100</f>
        <v>#DIV/0!</v>
      </c>
      <c r="U323" s="478" t="e">
        <f t="shared" si="711"/>
        <v>#DIV/0!</v>
      </c>
      <c r="V323" s="475"/>
      <c r="W323" s="30">
        <f>SUM(W325,W327)</f>
        <v>0</v>
      </c>
      <c r="X323" s="31" t="e">
        <f t="shared" ref="X323" si="836">W323/J323*100</f>
        <v>#DIV/0!</v>
      </c>
      <c r="Y323" s="478" t="e">
        <f t="shared" si="712"/>
        <v>#DIV/0!</v>
      </c>
      <c r="Z323" s="474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437"/>
      <c r="G324" s="438"/>
      <c r="H324" s="438"/>
      <c r="I324" s="443"/>
      <c r="J324" s="40"/>
      <c r="K324" s="30">
        <f>SUM(K326,K328)</f>
        <v>0</v>
      </c>
      <c r="L324" s="31" t="e">
        <f>K324/J323*100</f>
        <v>#DIV/0!</v>
      </c>
      <c r="M324" s="479"/>
      <c r="N324" s="474"/>
      <c r="O324" s="30">
        <f>SUM(O326,O328)</f>
        <v>0</v>
      </c>
      <c r="P324" s="31" t="e">
        <f t="shared" ref="P324" si="837">O324/J323*100</f>
        <v>#DIV/0!</v>
      </c>
      <c r="Q324" s="479"/>
      <c r="R324" s="474"/>
      <c r="S324" s="32">
        <f>SUM(S326,S328)</f>
        <v>0</v>
      </c>
      <c r="T324" s="31" t="e">
        <f t="shared" ref="T324" si="838">S324/J323*100</f>
        <v>#DIV/0!</v>
      </c>
      <c r="U324" s="479"/>
      <c r="V324" s="475"/>
      <c r="W324" s="30">
        <f>SUM(W326,W328)</f>
        <v>0</v>
      </c>
      <c r="X324" s="31" t="e">
        <f t="shared" ref="X324" si="839">W324/J323*100</f>
        <v>#DIV/0!</v>
      </c>
      <c r="Y324" s="479"/>
      <c r="Z324" s="474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40">+C325+D325</f>
        <v>0</v>
      </c>
      <c r="F325" s="444"/>
      <c r="G325" s="438"/>
      <c r="H325" s="438"/>
      <c r="I325" s="443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470" t="e">
        <f t="shared" si="707"/>
        <v>#DIV/0!</v>
      </c>
      <c r="N325" s="471"/>
      <c r="O325" s="67">
        <f>G325+F325+0</f>
        <v>0</v>
      </c>
      <c r="P325" s="69" t="e">
        <f t="shared" ref="P325" si="841">O325/J325*100</f>
        <v>#DIV/0!</v>
      </c>
      <c r="Q325" s="470" t="e">
        <f t="shared" si="709"/>
        <v>#DIV/0!</v>
      </c>
      <c r="R325" s="471"/>
      <c r="S325" s="70">
        <f>H325+F325+G325+0</f>
        <v>0</v>
      </c>
      <c r="T325" s="69" t="e">
        <f t="shared" ref="T325" si="842">S325/J325*100</f>
        <v>#DIV/0!</v>
      </c>
      <c r="U325" s="470" t="e">
        <f t="shared" si="711"/>
        <v>#DIV/0!</v>
      </c>
      <c r="V325" s="472"/>
      <c r="W325" s="67">
        <f>H325+F325+G325+I325+0</f>
        <v>0</v>
      </c>
      <c r="X325" s="69" t="e">
        <f>W325/J325*100</f>
        <v>#DIV/0!</v>
      </c>
      <c r="Y325" s="470" t="e">
        <f t="shared" si="712"/>
        <v>#DIV/0!</v>
      </c>
      <c r="Z325" s="471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437"/>
      <c r="G326" s="438"/>
      <c r="H326" s="438"/>
      <c r="I326" s="439"/>
      <c r="J326" s="40"/>
      <c r="K326" s="16"/>
      <c r="L326" s="17" t="e">
        <f>K326/J325*100</f>
        <v>#DIV/0!</v>
      </c>
      <c r="M326" s="470"/>
      <c r="N326" s="471"/>
      <c r="O326" s="16"/>
      <c r="P326" s="73" t="e">
        <f>O326/J325*100</f>
        <v>#DIV/0!</v>
      </c>
      <c r="Q326" s="470"/>
      <c r="R326" s="471"/>
      <c r="S326" s="19"/>
      <c r="T326" s="73" t="e">
        <f>S326/J325*100</f>
        <v>#DIV/0!</v>
      </c>
      <c r="U326" s="470"/>
      <c r="V326" s="472"/>
      <c r="W326" s="16"/>
      <c r="X326" s="73" t="e">
        <f>W326/J325*100</f>
        <v>#DIV/0!</v>
      </c>
      <c r="Y326" s="470"/>
      <c r="Z326" s="471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43">+C327+D327</f>
        <v>0</v>
      </c>
      <c r="F327" s="444"/>
      <c r="G327" s="438"/>
      <c r="H327" s="438"/>
      <c r="I327" s="443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470" t="e">
        <f t="shared" si="707"/>
        <v>#DIV/0!</v>
      </c>
      <c r="N327" s="471"/>
      <c r="O327" s="67">
        <f>G327+F327+0</f>
        <v>0</v>
      </c>
      <c r="P327" s="69" t="e">
        <f t="shared" ref="P327" si="844">O327/J327*100</f>
        <v>#DIV/0!</v>
      </c>
      <c r="Q327" s="470" t="e">
        <f t="shared" si="709"/>
        <v>#DIV/0!</v>
      </c>
      <c r="R327" s="471"/>
      <c r="S327" s="70">
        <f>H327+F327+G327+0</f>
        <v>0</v>
      </c>
      <c r="T327" s="69" t="e">
        <f t="shared" ref="T327" si="845">S327/J327*100</f>
        <v>#DIV/0!</v>
      </c>
      <c r="U327" s="470" t="e">
        <f t="shared" si="711"/>
        <v>#DIV/0!</v>
      </c>
      <c r="V327" s="472"/>
      <c r="W327" s="67">
        <f>H327+F327+G327+I327+0</f>
        <v>0</v>
      </c>
      <c r="X327" s="69" t="e">
        <f>W327/J327*100</f>
        <v>#DIV/0!</v>
      </c>
      <c r="Y327" s="470" t="e">
        <f t="shared" si="712"/>
        <v>#DIV/0!</v>
      </c>
      <c r="Z327" s="471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437"/>
      <c r="G328" s="438"/>
      <c r="H328" s="438"/>
      <c r="I328" s="439"/>
      <c r="J328" s="40"/>
      <c r="K328" s="16"/>
      <c r="L328" s="17" t="e">
        <f>K328/J327*100</f>
        <v>#DIV/0!</v>
      </c>
      <c r="M328" s="470"/>
      <c r="N328" s="471"/>
      <c r="O328" s="16"/>
      <c r="P328" s="73" t="e">
        <f>O328/J327*100</f>
        <v>#DIV/0!</v>
      </c>
      <c r="Q328" s="470"/>
      <c r="R328" s="471"/>
      <c r="S328" s="19"/>
      <c r="T328" s="73" t="e">
        <f>S328/J327*100</f>
        <v>#DIV/0!</v>
      </c>
      <c r="U328" s="470"/>
      <c r="V328" s="472"/>
      <c r="W328" s="16"/>
      <c r="X328" s="73" t="e">
        <f>W328/J327*100</f>
        <v>#DIV/0!</v>
      </c>
      <c r="Y328" s="470"/>
      <c r="Z328" s="471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437">
        <f>SUM(F331,F333,F335,F337)</f>
        <v>0</v>
      </c>
      <c r="G329" s="438">
        <f t="shared" ref="G329:I329" si="846">SUM(G331,G333,G335,G337)</f>
        <v>0</v>
      </c>
      <c r="H329" s="438">
        <f t="shared" si="846"/>
        <v>0</v>
      </c>
      <c r="I329" s="439">
        <f t="shared" si="846"/>
        <v>0</v>
      </c>
      <c r="J329" s="29">
        <f t="shared" ref="J329" si="847">+E329+I329+F329+G329+H329</f>
        <v>0</v>
      </c>
      <c r="K329" s="30">
        <f>SUM(K331,K333,K335,K337)</f>
        <v>0</v>
      </c>
      <c r="L329" s="31" t="e">
        <f t="shared" ref="L329" si="848">K329/J329*100</f>
        <v>#DIV/0!</v>
      </c>
      <c r="M329" s="473" t="e">
        <f t="shared" si="707"/>
        <v>#DIV/0!</v>
      </c>
      <c r="N329" s="474"/>
      <c r="O329" s="30">
        <f>SUM(O331,O333,O335,O337)</f>
        <v>0</v>
      </c>
      <c r="P329" s="31" t="e">
        <f t="shared" ref="P329" si="849">O329/J329*100</f>
        <v>#DIV/0!</v>
      </c>
      <c r="Q329" s="473" t="e">
        <f t="shared" si="709"/>
        <v>#DIV/0!</v>
      </c>
      <c r="R329" s="474"/>
      <c r="S329" s="32">
        <f>SUM(S331,S333,S335,S337)</f>
        <v>0</v>
      </c>
      <c r="T329" s="31" t="e">
        <f t="shared" ref="T329" si="850">S329/J329*100</f>
        <v>#DIV/0!</v>
      </c>
      <c r="U329" s="473" t="e">
        <f t="shared" si="711"/>
        <v>#DIV/0!</v>
      </c>
      <c r="V329" s="475"/>
      <c r="W329" s="30">
        <f>SUM(W331,W333,W335,W337)</f>
        <v>0</v>
      </c>
      <c r="X329" s="31" t="e">
        <f t="shared" ref="X329" si="851">W329/J329*100</f>
        <v>#DIV/0!</v>
      </c>
      <c r="Y329" s="473" t="e">
        <f t="shared" si="712"/>
        <v>#DIV/0!</v>
      </c>
      <c r="Z329" s="474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437"/>
      <c r="G330" s="438"/>
      <c r="H330" s="438"/>
      <c r="I330" s="443"/>
      <c r="J330" s="40"/>
      <c r="K330" s="30">
        <f>SUM(K332,K334,K336,K338)</f>
        <v>0</v>
      </c>
      <c r="L330" s="31" t="e">
        <f t="shared" ref="L330" si="852">K330/J329*100</f>
        <v>#DIV/0!</v>
      </c>
      <c r="M330" s="473"/>
      <c r="N330" s="474"/>
      <c r="O330" s="30">
        <f>SUM(O332,O334,O336,O338)</f>
        <v>0</v>
      </c>
      <c r="P330" s="31" t="e">
        <f t="shared" ref="P330" si="853">O330/J329*100</f>
        <v>#DIV/0!</v>
      </c>
      <c r="Q330" s="473"/>
      <c r="R330" s="474"/>
      <c r="S330" s="32">
        <f>SUM(S332,S334,S336,S338)</f>
        <v>0</v>
      </c>
      <c r="T330" s="31" t="e">
        <f t="shared" ref="T330" si="854">S330/J329*100</f>
        <v>#DIV/0!</v>
      </c>
      <c r="U330" s="473"/>
      <c r="V330" s="475"/>
      <c r="W330" s="30">
        <f>SUM(W332,W334,W336,W338)</f>
        <v>0</v>
      </c>
      <c r="X330" s="31" t="e">
        <f t="shared" ref="X330" si="855">W330/J329*100</f>
        <v>#DIV/0!</v>
      </c>
      <c r="Y330" s="473"/>
      <c r="Z330" s="474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56">+C331+D331</f>
        <v>0</v>
      </c>
      <c r="F331" s="444"/>
      <c r="G331" s="438"/>
      <c r="H331" s="438"/>
      <c r="I331" s="443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470" t="e">
        <f t="shared" si="707"/>
        <v>#DIV/0!</v>
      </c>
      <c r="N331" s="471"/>
      <c r="O331" s="67">
        <f>G331+F331+0</f>
        <v>0</v>
      </c>
      <c r="P331" s="68" t="e">
        <f t="shared" ref="P331" si="857">O331/J331*100</f>
        <v>#DIV/0!</v>
      </c>
      <c r="Q331" s="470" t="e">
        <f t="shared" si="709"/>
        <v>#DIV/0!</v>
      </c>
      <c r="R331" s="471"/>
      <c r="S331" s="70">
        <f>H331+F331+G331+0</f>
        <v>0</v>
      </c>
      <c r="T331" s="68" t="e">
        <f t="shared" ref="T331" si="858">S331/J331*100</f>
        <v>#DIV/0!</v>
      </c>
      <c r="U331" s="470" t="e">
        <f t="shared" si="711"/>
        <v>#DIV/0!</v>
      </c>
      <c r="V331" s="472"/>
      <c r="W331" s="67">
        <f>H331+F331+G331+I331+0</f>
        <v>0</v>
      </c>
      <c r="X331" s="68" t="e">
        <f>W331/J331*100</f>
        <v>#DIV/0!</v>
      </c>
      <c r="Y331" s="470" t="e">
        <f t="shared" si="712"/>
        <v>#DIV/0!</v>
      </c>
      <c r="Z331" s="471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437"/>
      <c r="G332" s="438"/>
      <c r="H332" s="438"/>
      <c r="I332" s="439"/>
      <c r="J332" s="40"/>
      <c r="K332" s="16"/>
      <c r="L332" s="17" t="e">
        <f>K332/J331*100</f>
        <v>#DIV/0!</v>
      </c>
      <c r="M332" s="470"/>
      <c r="N332" s="471"/>
      <c r="O332" s="16"/>
      <c r="P332" s="17" t="e">
        <f>O332/J331*100</f>
        <v>#DIV/0!</v>
      </c>
      <c r="Q332" s="470"/>
      <c r="R332" s="471"/>
      <c r="S332" s="19"/>
      <c r="T332" s="17" t="e">
        <f>S332/J331*100</f>
        <v>#DIV/0!</v>
      </c>
      <c r="U332" s="470"/>
      <c r="V332" s="472"/>
      <c r="W332" s="16"/>
      <c r="X332" s="17" t="e">
        <f>W332/J331*100</f>
        <v>#DIV/0!</v>
      </c>
      <c r="Y332" s="470"/>
      <c r="Z332" s="471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59">+C333+D333</f>
        <v>0</v>
      </c>
      <c r="F333" s="444"/>
      <c r="G333" s="438"/>
      <c r="H333" s="438"/>
      <c r="I333" s="443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470" t="e">
        <f t="shared" ref="M333:M395" si="860">L334-L333</f>
        <v>#DIV/0!</v>
      </c>
      <c r="N333" s="471"/>
      <c r="O333" s="67">
        <f>G333+F333+0</f>
        <v>0</v>
      </c>
      <c r="P333" s="68" t="e">
        <f t="shared" ref="P333" si="861">O333/J333*100</f>
        <v>#DIV/0!</v>
      </c>
      <c r="Q333" s="470" t="e">
        <f t="shared" ref="Q333:Q395" si="862">P334-P333</f>
        <v>#DIV/0!</v>
      </c>
      <c r="R333" s="471"/>
      <c r="S333" s="70">
        <f>H333+F333+G333+0</f>
        <v>0</v>
      </c>
      <c r="T333" s="68" t="e">
        <f t="shared" ref="T333" si="863">S333/J333*100</f>
        <v>#DIV/0!</v>
      </c>
      <c r="U333" s="470" t="e">
        <f t="shared" ref="U333:U395" si="864">T334-T333</f>
        <v>#DIV/0!</v>
      </c>
      <c r="V333" s="472"/>
      <c r="W333" s="67">
        <f>H333+F333+G333+I333+0</f>
        <v>0</v>
      </c>
      <c r="X333" s="68" t="e">
        <f>W333/J333*100</f>
        <v>#DIV/0!</v>
      </c>
      <c r="Y333" s="470" t="e">
        <f t="shared" ref="Y333:Y395" si="865">X334-X333</f>
        <v>#DIV/0!</v>
      </c>
      <c r="Z333" s="471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437"/>
      <c r="G334" s="438"/>
      <c r="H334" s="438"/>
      <c r="I334" s="439"/>
      <c r="J334" s="40"/>
      <c r="K334" s="16"/>
      <c r="L334" s="17" t="e">
        <f>K334/J333*100</f>
        <v>#DIV/0!</v>
      </c>
      <c r="M334" s="470"/>
      <c r="N334" s="471"/>
      <c r="O334" s="16"/>
      <c r="P334" s="17" t="e">
        <f>O334/J333*100</f>
        <v>#DIV/0!</v>
      </c>
      <c r="Q334" s="470"/>
      <c r="R334" s="471"/>
      <c r="S334" s="19"/>
      <c r="T334" s="17" t="e">
        <f>S334/J333*100</f>
        <v>#DIV/0!</v>
      </c>
      <c r="U334" s="470"/>
      <c r="V334" s="472"/>
      <c r="W334" s="16"/>
      <c r="X334" s="17" t="e">
        <f>W334/J333*100</f>
        <v>#DIV/0!</v>
      </c>
      <c r="Y334" s="470"/>
      <c r="Z334" s="471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66">+C335+D335</f>
        <v>0</v>
      </c>
      <c r="F335" s="444"/>
      <c r="G335" s="438"/>
      <c r="H335" s="438"/>
      <c r="I335" s="443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470" t="e">
        <f t="shared" si="860"/>
        <v>#DIV/0!</v>
      </c>
      <c r="N335" s="471"/>
      <c r="O335" s="67">
        <f>G335+F335+0</f>
        <v>0</v>
      </c>
      <c r="P335" s="68" t="e">
        <f t="shared" ref="P335" si="867">O335/J335*100</f>
        <v>#DIV/0!</v>
      </c>
      <c r="Q335" s="470" t="e">
        <f t="shared" si="862"/>
        <v>#DIV/0!</v>
      </c>
      <c r="R335" s="471"/>
      <c r="S335" s="70">
        <f>H335+F335+G335+0</f>
        <v>0</v>
      </c>
      <c r="T335" s="68" t="e">
        <f t="shared" ref="T335" si="868">S335/J335*100</f>
        <v>#DIV/0!</v>
      </c>
      <c r="U335" s="470" t="e">
        <f t="shared" si="864"/>
        <v>#DIV/0!</v>
      </c>
      <c r="V335" s="472"/>
      <c r="W335" s="67">
        <f>H335+F335+G335+I335+0</f>
        <v>0</v>
      </c>
      <c r="X335" s="68" t="e">
        <f>W335/J335*100</f>
        <v>#DIV/0!</v>
      </c>
      <c r="Y335" s="470" t="e">
        <f t="shared" si="865"/>
        <v>#DIV/0!</v>
      </c>
      <c r="Z335" s="471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437"/>
      <c r="G336" s="438"/>
      <c r="H336" s="438"/>
      <c r="I336" s="439"/>
      <c r="J336" s="40"/>
      <c r="K336" s="16"/>
      <c r="L336" s="17" t="e">
        <f>K336/J335*100</f>
        <v>#DIV/0!</v>
      </c>
      <c r="M336" s="470"/>
      <c r="N336" s="471"/>
      <c r="O336" s="16"/>
      <c r="P336" s="17" t="e">
        <f>O336/J335*100</f>
        <v>#DIV/0!</v>
      </c>
      <c r="Q336" s="470"/>
      <c r="R336" s="471"/>
      <c r="S336" s="19"/>
      <c r="T336" s="17" t="e">
        <f>S336/J335*100</f>
        <v>#DIV/0!</v>
      </c>
      <c r="U336" s="470"/>
      <c r="V336" s="472"/>
      <c r="W336" s="16"/>
      <c r="X336" s="17" t="e">
        <f>W336/J335*100</f>
        <v>#DIV/0!</v>
      </c>
      <c r="Y336" s="470"/>
      <c r="Z336" s="471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69">+C337+D337</f>
        <v>0</v>
      </c>
      <c r="F337" s="444"/>
      <c r="G337" s="438"/>
      <c r="H337" s="438"/>
      <c r="I337" s="443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470" t="e">
        <f t="shared" si="860"/>
        <v>#DIV/0!</v>
      </c>
      <c r="N337" s="471"/>
      <c r="O337" s="67">
        <f>G337+F337+0</f>
        <v>0</v>
      </c>
      <c r="P337" s="68" t="e">
        <f t="shared" ref="P337" si="870">O337/J337*100</f>
        <v>#DIV/0!</v>
      </c>
      <c r="Q337" s="470" t="e">
        <f t="shared" si="862"/>
        <v>#DIV/0!</v>
      </c>
      <c r="R337" s="471"/>
      <c r="S337" s="70">
        <f>H337+F337+G337+0</f>
        <v>0</v>
      </c>
      <c r="T337" s="68" t="e">
        <f t="shared" ref="T337" si="871">S337/J337*100</f>
        <v>#DIV/0!</v>
      </c>
      <c r="U337" s="470" t="e">
        <f t="shared" si="864"/>
        <v>#DIV/0!</v>
      </c>
      <c r="V337" s="472"/>
      <c r="W337" s="67">
        <f>H337+F337+G337+I337+0</f>
        <v>0</v>
      </c>
      <c r="X337" s="68" t="e">
        <f>W337/J337*100</f>
        <v>#DIV/0!</v>
      </c>
      <c r="Y337" s="470" t="e">
        <f t="shared" si="865"/>
        <v>#DIV/0!</v>
      </c>
      <c r="Z337" s="471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437"/>
      <c r="G338" s="438"/>
      <c r="H338" s="438"/>
      <c r="I338" s="439"/>
      <c r="J338" s="40"/>
      <c r="K338" s="16"/>
      <c r="L338" s="17" t="e">
        <f>K338/J337*100</f>
        <v>#DIV/0!</v>
      </c>
      <c r="M338" s="470"/>
      <c r="N338" s="471"/>
      <c r="O338" s="16"/>
      <c r="P338" s="17" t="e">
        <f>O338/J337*100</f>
        <v>#DIV/0!</v>
      </c>
      <c r="Q338" s="470"/>
      <c r="R338" s="471"/>
      <c r="S338" s="19"/>
      <c r="T338" s="17" t="e">
        <f>S338/J337*100</f>
        <v>#DIV/0!</v>
      </c>
      <c r="U338" s="470"/>
      <c r="V338" s="472"/>
      <c r="W338" s="16"/>
      <c r="X338" s="17" t="e">
        <f>W338/J337*100</f>
        <v>#DIV/0!</v>
      </c>
      <c r="Y338" s="470"/>
      <c r="Z338" s="471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437">
        <f>SUM(F341,F343)</f>
        <v>0</v>
      </c>
      <c r="G339" s="438">
        <f t="shared" ref="G339:I339" si="872">SUM(G341,G343)</f>
        <v>0</v>
      </c>
      <c r="H339" s="438">
        <f t="shared" si="872"/>
        <v>0</v>
      </c>
      <c r="I339" s="439">
        <f t="shared" si="872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73">K339/J339*100</f>
        <v>#DIV/0!</v>
      </c>
      <c r="M339" s="473" t="e">
        <f t="shared" si="860"/>
        <v>#DIV/0!</v>
      </c>
      <c r="N339" s="474"/>
      <c r="O339" s="30">
        <f>SUM(O341,O343)</f>
        <v>0</v>
      </c>
      <c r="P339" s="31" t="e">
        <f t="shared" ref="P339" si="874">O339/J339*100</f>
        <v>#DIV/0!</v>
      </c>
      <c r="Q339" s="473" t="e">
        <f t="shared" si="862"/>
        <v>#DIV/0!</v>
      </c>
      <c r="R339" s="474"/>
      <c r="S339" s="32">
        <f>SUM(S341,S343)</f>
        <v>0</v>
      </c>
      <c r="T339" s="31" t="e">
        <f t="shared" ref="T339" si="875">S339/J339*100</f>
        <v>#DIV/0!</v>
      </c>
      <c r="U339" s="473" t="e">
        <f t="shared" si="864"/>
        <v>#DIV/0!</v>
      </c>
      <c r="V339" s="475"/>
      <c r="W339" s="30">
        <f>SUM(W341,W343)</f>
        <v>0</v>
      </c>
      <c r="X339" s="31" t="e">
        <f t="shared" ref="X339" si="876">W339/J339*100</f>
        <v>#DIV/0!</v>
      </c>
      <c r="Y339" s="473" t="e">
        <f t="shared" si="865"/>
        <v>#DIV/0!</v>
      </c>
      <c r="Z339" s="474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437"/>
      <c r="G340" s="438"/>
      <c r="H340" s="438"/>
      <c r="I340" s="443"/>
      <c r="J340" s="40"/>
      <c r="K340" s="30">
        <f>SUM(K342,K344)</f>
        <v>0</v>
      </c>
      <c r="L340" s="31" t="e">
        <f t="shared" ref="L340" si="877">K340/J339*100</f>
        <v>#DIV/0!</v>
      </c>
      <c r="M340" s="473"/>
      <c r="N340" s="474"/>
      <c r="O340" s="30">
        <f>SUM(O342,O344)</f>
        <v>0</v>
      </c>
      <c r="P340" s="31" t="e">
        <f t="shared" ref="P340" si="878">O340/J339*100</f>
        <v>#DIV/0!</v>
      </c>
      <c r="Q340" s="473"/>
      <c r="R340" s="474"/>
      <c r="S340" s="32">
        <f>SUM(S342,S344)</f>
        <v>0</v>
      </c>
      <c r="T340" s="31" t="e">
        <f t="shared" ref="T340" si="879">S340/J339*100</f>
        <v>#DIV/0!</v>
      </c>
      <c r="U340" s="473"/>
      <c r="V340" s="475"/>
      <c r="W340" s="30">
        <f>SUM(W342,W344)</f>
        <v>0</v>
      </c>
      <c r="X340" s="31" t="e">
        <f t="shared" ref="X340" si="880">W340/J339*100</f>
        <v>#DIV/0!</v>
      </c>
      <c r="Y340" s="473"/>
      <c r="Z340" s="474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881">+C341+D341</f>
        <v>0</v>
      </c>
      <c r="F341" s="444"/>
      <c r="G341" s="438"/>
      <c r="H341" s="438"/>
      <c r="I341" s="443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470" t="e">
        <f t="shared" si="860"/>
        <v>#DIV/0!</v>
      </c>
      <c r="N341" s="471"/>
      <c r="O341" s="67">
        <f>G341+F341+0</f>
        <v>0</v>
      </c>
      <c r="P341" s="68" t="e">
        <f t="shared" ref="P341" si="882">O341/J341*100</f>
        <v>#DIV/0!</v>
      </c>
      <c r="Q341" s="470" t="e">
        <f t="shared" si="862"/>
        <v>#DIV/0!</v>
      </c>
      <c r="R341" s="471"/>
      <c r="S341" s="70">
        <f>H341+F341+G341+0</f>
        <v>0</v>
      </c>
      <c r="T341" s="68" t="e">
        <f t="shared" ref="T341" si="883">S341/J341*100</f>
        <v>#DIV/0!</v>
      </c>
      <c r="U341" s="470" t="e">
        <f t="shared" si="864"/>
        <v>#DIV/0!</v>
      </c>
      <c r="V341" s="472"/>
      <c r="W341" s="67">
        <f>H341+F341+G341+I341+0</f>
        <v>0</v>
      </c>
      <c r="X341" s="68" t="e">
        <f>W341/J341*100</f>
        <v>#DIV/0!</v>
      </c>
      <c r="Y341" s="470" t="e">
        <f t="shared" si="865"/>
        <v>#DIV/0!</v>
      </c>
      <c r="Z341" s="471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437"/>
      <c r="G342" s="438"/>
      <c r="H342" s="438"/>
      <c r="I342" s="439"/>
      <c r="J342" s="40"/>
      <c r="K342" s="16"/>
      <c r="L342" s="17" t="e">
        <f>K342/J341*100</f>
        <v>#DIV/0!</v>
      </c>
      <c r="M342" s="470"/>
      <c r="N342" s="471"/>
      <c r="O342" s="16"/>
      <c r="P342" s="17" t="e">
        <f>O342/J341*100</f>
        <v>#DIV/0!</v>
      </c>
      <c r="Q342" s="470"/>
      <c r="R342" s="471"/>
      <c r="S342" s="19"/>
      <c r="T342" s="17" t="e">
        <f>S342/J341*100</f>
        <v>#DIV/0!</v>
      </c>
      <c r="U342" s="470"/>
      <c r="V342" s="472"/>
      <c r="W342" s="16"/>
      <c r="X342" s="17" t="e">
        <f>W342/J341*100</f>
        <v>#DIV/0!</v>
      </c>
      <c r="Y342" s="470"/>
      <c r="Z342" s="471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884">+C343+D343</f>
        <v>0</v>
      </c>
      <c r="F343" s="444"/>
      <c r="G343" s="438"/>
      <c r="H343" s="438"/>
      <c r="I343" s="443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470" t="e">
        <f t="shared" si="860"/>
        <v>#DIV/0!</v>
      </c>
      <c r="N343" s="471"/>
      <c r="O343" s="67">
        <f>G343+F343+0</f>
        <v>0</v>
      </c>
      <c r="P343" s="68" t="e">
        <f t="shared" ref="P343" si="885">O343/J343*100</f>
        <v>#DIV/0!</v>
      </c>
      <c r="Q343" s="470" t="e">
        <f t="shared" si="862"/>
        <v>#DIV/0!</v>
      </c>
      <c r="R343" s="471"/>
      <c r="S343" s="70">
        <f>H343+F343+G343+0</f>
        <v>0</v>
      </c>
      <c r="T343" s="68" t="e">
        <f t="shared" ref="T343" si="886">S343/J343*100</f>
        <v>#DIV/0!</v>
      </c>
      <c r="U343" s="470" t="e">
        <f t="shared" si="864"/>
        <v>#DIV/0!</v>
      </c>
      <c r="V343" s="472"/>
      <c r="W343" s="67">
        <f>H343+F343+G343+I343+0</f>
        <v>0</v>
      </c>
      <c r="X343" s="68" t="e">
        <f>W343/J343*100</f>
        <v>#DIV/0!</v>
      </c>
      <c r="Y343" s="470" t="e">
        <f t="shared" si="865"/>
        <v>#DIV/0!</v>
      </c>
      <c r="Z343" s="471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437"/>
      <c r="G344" s="438"/>
      <c r="H344" s="438"/>
      <c r="I344" s="439"/>
      <c r="J344" s="40"/>
      <c r="K344" s="16"/>
      <c r="L344" s="17" t="e">
        <f>K344/J343*100</f>
        <v>#DIV/0!</v>
      </c>
      <c r="M344" s="470"/>
      <c r="N344" s="471"/>
      <c r="O344" s="16"/>
      <c r="P344" s="17" t="e">
        <f>O344/J343*100</f>
        <v>#DIV/0!</v>
      </c>
      <c r="Q344" s="470"/>
      <c r="R344" s="471"/>
      <c r="S344" s="19"/>
      <c r="T344" s="17" t="e">
        <f>S344/J343*100</f>
        <v>#DIV/0!</v>
      </c>
      <c r="U344" s="470"/>
      <c r="V344" s="472"/>
      <c r="W344" s="16"/>
      <c r="X344" s="17" t="e">
        <f>W344/J343*100</f>
        <v>#DIV/0!</v>
      </c>
      <c r="Y344" s="470"/>
      <c r="Z344" s="471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887">+C345+D345</f>
        <v>0</v>
      </c>
      <c r="F345" s="444"/>
      <c r="G345" s="438"/>
      <c r="H345" s="438"/>
      <c r="I345" s="443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470" t="e">
        <f t="shared" si="860"/>
        <v>#DIV/0!</v>
      </c>
      <c r="N345" s="471"/>
      <c r="O345" s="67">
        <f>G345+F345+0</f>
        <v>0</v>
      </c>
      <c r="P345" s="68" t="e">
        <f t="shared" ref="P345" si="888">O345/J345*100</f>
        <v>#DIV/0!</v>
      </c>
      <c r="Q345" s="470" t="e">
        <f t="shared" si="862"/>
        <v>#DIV/0!</v>
      </c>
      <c r="R345" s="471"/>
      <c r="S345" s="70">
        <f>H345+F345+G345+0</f>
        <v>0</v>
      </c>
      <c r="T345" s="68" t="e">
        <f t="shared" ref="T345" si="889">S345/J345*100</f>
        <v>#DIV/0!</v>
      </c>
      <c r="U345" s="470" t="e">
        <f t="shared" si="864"/>
        <v>#DIV/0!</v>
      </c>
      <c r="V345" s="472"/>
      <c r="W345" s="67">
        <f>H345+F345+G345+I345+0</f>
        <v>0</v>
      </c>
      <c r="X345" s="68" t="e">
        <f>W345/J345*100</f>
        <v>#DIV/0!</v>
      </c>
      <c r="Y345" s="470" t="e">
        <f t="shared" si="865"/>
        <v>#DIV/0!</v>
      </c>
      <c r="Z345" s="471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437"/>
      <c r="G346" s="438"/>
      <c r="H346" s="438"/>
      <c r="I346" s="443"/>
      <c r="J346" s="40"/>
      <c r="K346" s="16"/>
      <c r="L346" s="17" t="e">
        <f>K346/J345*100</f>
        <v>#DIV/0!</v>
      </c>
      <c r="M346" s="470"/>
      <c r="N346" s="471"/>
      <c r="O346" s="16"/>
      <c r="P346" s="17" t="e">
        <f>O346/J345*100</f>
        <v>#DIV/0!</v>
      </c>
      <c r="Q346" s="470"/>
      <c r="R346" s="471"/>
      <c r="S346" s="19"/>
      <c r="T346" s="17" t="e">
        <f>S346/J345*100</f>
        <v>#DIV/0!</v>
      </c>
      <c r="U346" s="470"/>
      <c r="V346" s="472"/>
      <c r="W346" s="16"/>
      <c r="X346" s="17" t="e">
        <f>W346/J345*100</f>
        <v>#DIV/0!</v>
      </c>
      <c r="Y346" s="470"/>
      <c r="Z346" s="471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890">+C347+D347</f>
        <v>0</v>
      </c>
      <c r="F347" s="444"/>
      <c r="G347" s="438"/>
      <c r="H347" s="438"/>
      <c r="I347" s="443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470" t="e">
        <f t="shared" si="860"/>
        <v>#DIV/0!</v>
      </c>
      <c r="N347" s="471"/>
      <c r="O347" s="67">
        <f>G347+F347+0</f>
        <v>0</v>
      </c>
      <c r="P347" s="68" t="e">
        <f t="shared" ref="P347" si="891">O347/J347*100</f>
        <v>#DIV/0!</v>
      </c>
      <c r="Q347" s="470" t="e">
        <f t="shared" si="862"/>
        <v>#DIV/0!</v>
      </c>
      <c r="R347" s="471"/>
      <c r="S347" s="70">
        <f>H347+F347+G347+0</f>
        <v>0</v>
      </c>
      <c r="T347" s="68" t="e">
        <f t="shared" ref="T347" si="892">S347/J347*100</f>
        <v>#DIV/0!</v>
      </c>
      <c r="U347" s="470" t="e">
        <f t="shared" si="864"/>
        <v>#DIV/0!</v>
      </c>
      <c r="V347" s="472"/>
      <c r="W347" s="67">
        <f>H347+F347+G347+I347+0</f>
        <v>0</v>
      </c>
      <c r="X347" s="68" t="e">
        <f>W347/J347*100</f>
        <v>#DIV/0!</v>
      </c>
      <c r="Y347" s="470" t="e">
        <f t="shared" si="865"/>
        <v>#DIV/0!</v>
      </c>
      <c r="Z347" s="471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437"/>
      <c r="G348" s="438"/>
      <c r="H348" s="438"/>
      <c r="I348" s="443"/>
      <c r="J348" s="40"/>
      <c r="K348" s="16"/>
      <c r="L348" s="17" t="e">
        <f>K348/J347*100</f>
        <v>#DIV/0!</v>
      </c>
      <c r="M348" s="470"/>
      <c r="N348" s="471"/>
      <c r="O348" s="16"/>
      <c r="P348" s="17" t="e">
        <f>O348/J347*100</f>
        <v>#DIV/0!</v>
      </c>
      <c r="Q348" s="470"/>
      <c r="R348" s="471"/>
      <c r="S348" s="19"/>
      <c r="T348" s="17" t="e">
        <f>S348/J347*100</f>
        <v>#DIV/0!</v>
      </c>
      <c r="U348" s="470"/>
      <c r="V348" s="472"/>
      <c r="W348" s="16"/>
      <c r="X348" s="17" t="e">
        <f>W348/J347*100</f>
        <v>#DIV/0!</v>
      </c>
      <c r="Y348" s="470"/>
      <c r="Z348" s="471"/>
      <c r="AA348" s="74"/>
      <c r="AB348" s="74"/>
    </row>
    <row r="349" spans="1:28" s="251" customFormat="1" ht="21.75" hidden="1" customHeight="1" x14ac:dyDescent="0.2">
      <c r="A349" s="480" t="s">
        <v>45</v>
      </c>
      <c r="B349" s="54" t="s">
        <v>29</v>
      </c>
      <c r="C349" s="55">
        <f t="shared" ref="C349:K350" si="893">SUM(C351,C357,C367,C373,C375)</f>
        <v>0</v>
      </c>
      <c r="D349" s="56">
        <f t="shared" si="893"/>
        <v>0</v>
      </c>
      <c r="E349" s="57">
        <f t="shared" si="893"/>
        <v>0</v>
      </c>
      <c r="F349" s="434">
        <f t="shared" si="893"/>
        <v>0</v>
      </c>
      <c r="G349" s="435">
        <f t="shared" si="893"/>
        <v>0</v>
      </c>
      <c r="H349" s="435">
        <f t="shared" si="893"/>
        <v>0</v>
      </c>
      <c r="I349" s="436">
        <f t="shared" si="893"/>
        <v>0</v>
      </c>
      <c r="J349" s="60">
        <f t="shared" si="893"/>
        <v>0</v>
      </c>
      <c r="K349" s="55">
        <f t="shared" si="893"/>
        <v>0</v>
      </c>
      <c r="L349" s="56" t="e">
        <f>K349/J349*100</f>
        <v>#DIV/0!</v>
      </c>
      <c r="M349" s="482" t="e">
        <f t="shared" si="860"/>
        <v>#DIV/0!</v>
      </c>
      <c r="N349" s="476"/>
      <c r="O349" s="55">
        <f>SUM(O351,O357,O367,O373,O375)</f>
        <v>0</v>
      </c>
      <c r="P349" s="56" t="e">
        <f t="shared" ref="P349" si="894">O349/J349*100</f>
        <v>#DIV/0!</v>
      </c>
      <c r="Q349" s="482" t="e">
        <f t="shared" si="862"/>
        <v>#DIV/0!</v>
      </c>
      <c r="R349" s="476"/>
      <c r="S349" s="58">
        <f>SUM(S351,S357,S367,S373,S375)</f>
        <v>0</v>
      </c>
      <c r="T349" s="56" t="e">
        <f t="shared" ref="T349" si="895">S349/J349*100</f>
        <v>#DIV/0!</v>
      </c>
      <c r="U349" s="482" t="e">
        <f t="shared" si="864"/>
        <v>#DIV/0!</v>
      </c>
      <c r="V349" s="484"/>
      <c r="W349" s="55">
        <f>SUM(W351,W357,W367,W373,W375)</f>
        <v>0</v>
      </c>
      <c r="X349" s="56" t="e">
        <f t="shared" ref="X349" si="896">W349/J349*100</f>
        <v>#DIV/0!</v>
      </c>
      <c r="Y349" s="482" t="e">
        <f t="shared" si="865"/>
        <v>#DIV/0!</v>
      </c>
      <c r="Z349" s="476"/>
      <c r="AA349" s="250"/>
      <c r="AB349" s="250"/>
    </row>
    <row r="350" spans="1:28" s="251" customFormat="1" ht="21.75" hidden="1" customHeight="1" x14ac:dyDescent="0.2">
      <c r="A350" s="481"/>
      <c r="B350" s="54" t="s">
        <v>30</v>
      </c>
      <c r="C350" s="16"/>
      <c r="D350" s="17"/>
      <c r="E350" s="18"/>
      <c r="F350" s="434"/>
      <c r="G350" s="435"/>
      <c r="H350" s="435"/>
      <c r="I350" s="436"/>
      <c r="J350" s="21"/>
      <c r="K350" s="55">
        <f t="shared" si="893"/>
        <v>0</v>
      </c>
      <c r="L350" s="56" t="e">
        <f t="shared" ref="L350" si="897">K350/J349*100</f>
        <v>#DIV/0!</v>
      </c>
      <c r="M350" s="483"/>
      <c r="N350" s="477"/>
      <c r="O350" s="55">
        <f>SUM(O352,O358,O368,O374,O376)</f>
        <v>0</v>
      </c>
      <c r="P350" s="56" t="e">
        <f t="shared" ref="P350" si="898">O350/J349*100</f>
        <v>#DIV/0!</v>
      </c>
      <c r="Q350" s="483"/>
      <c r="R350" s="477"/>
      <c r="S350" s="58">
        <f>SUM(S352,S358,S368,S374,S376)</f>
        <v>0</v>
      </c>
      <c r="T350" s="56" t="e">
        <f t="shared" ref="T350" si="899">S350/J349*100</f>
        <v>#DIV/0!</v>
      </c>
      <c r="U350" s="483"/>
      <c r="V350" s="485"/>
      <c r="W350" s="55">
        <f>SUM(W352,W358,W368,W374,W376)</f>
        <v>0</v>
      </c>
      <c r="X350" s="56" t="e">
        <f t="shared" ref="X350" si="900">W350/J349*100</f>
        <v>#DIV/0!</v>
      </c>
      <c r="Y350" s="483"/>
      <c r="Z350" s="477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437">
        <f>SUM(F353,F355)</f>
        <v>0</v>
      </c>
      <c r="G351" s="438">
        <f>SUM(G353,G355)</f>
        <v>0</v>
      </c>
      <c r="H351" s="438">
        <f t="shared" ref="H351:I351" si="901">SUM(H353,H355)</f>
        <v>0</v>
      </c>
      <c r="I351" s="439">
        <f t="shared" si="901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902">K351/J351*100</f>
        <v>#DIV/0!</v>
      </c>
      <c r="M351" s="478" t="e">
        <f t="shared" si="860"/>
        <v>#DIV/0!</v>
      </c>
      <c r="N351" s="474"/>
      <c r="O351" s="30">
        <f>SUM(O353,O355)</f>
        <v>0</v>
      </c>
      <c r="P351" s="31" t="e">
        <f t="shared" ref="P351" si="903">O351/J351*100</f>
        <v>#DIV/0!</v>
      </c>
      <c r="Q351" s="478" t="e">
        <f t="shared" si="862"/>
        <v>#DIV/0!</v>
      </c>
      <c r="R351" s="474"/>
      <c r="S351" s="32">
        <f>SUM(S353,S355)</f>
        <v>0</v>
      </c>
      <c r="T351" s="31" t="e">
        <f t="shared" ref="T351" si="904">S351/J351*100</f>
        <v>#DIV/0!</v>
      </c>
      <c r="U351" s="478" t="e">
        <f t="shared" si="864"/>
        <v>#DIV/0!</v>
      </c>
      <c r="V351" s="475"/>
      <c r="W351" s="30">
        <f>SUM(W353,W355)</f>
        <v>0</v>
      </c>
      <c r="X351" s="31" t="e">
        <f t="shared" ref="X351" si="905">W351/J351*100</f>
        <v>#DIV/0!</v>
      </c>
      <c r="Y351" s="478" t="e">
        <f t="shared" si="865"/>
        <v>#DIV/0!</v>
      </c>
      <c r="Z351" s="474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437"/>
      <c r="G352" s="438"/>
      <c r="H352" s="438"/>
      <c r="I352" s="443"/>
      <c r="J352" s="40"/>
      <c r="K352" s="30">
        <f>SUM(K354,K356)</f>
        <v>0</v>
      </c>
      <c r="L352" s="31" t="e">
        <f>K352/J351*100</f>
        <v>#DIV/0!</v>
      </c>
      <c r="M352" s="479"/>
      <c r="N352" s="474"/>
      <c r="O352" s="30">
        <f>SUM(O354,O356)</f>
        <v>0</v>
      </c>
      <c r="P352" s="31" t="e">
        <f t="shared" ref="P352" si="906">O352/J351*100</f>
        <v>#DIV/0!</v>
      </c>
      <c r="Q352" s="479"/>
      <c r="R352" s="474"/>
      <c r="S352" s="32">
        <f>SUM(S354,S356)</f>
        <v>0</v>
      </c>
      <c r="T352" s="31" t="e">
        <f t="shared" ref="T352" si="907">S352/J351*100</f>
        <v>#DIV/0!</v>
      </c>
      <c r="U352" s="479"/>
      <c r="V352" s="475"/>
      <c r="W352" s="30">
        <f>SUM(W354,W356)</f>
        <v>0</v>
      </c>
      <c r="X352" s="31" t="e">
        <f t="shared" ref="X352" si="908">W352/J351*100</f>
        <v>#DIV/0!</v>
      </c>
      <c r="Y352" s="479"/>
      <c r="Z352" s="474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909">+C353+D353</f>
        <v>0</v>
      </c>
      <c r="F353" s="444"/>
      <c r="G353" s="438"/>
      <c r="H353" s="438"/>
      <c r="I353" s="443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470" t="e">
        <f t="shared" si="860"/>
        <v>#DIV/0!</v>
      </c>
      <c r="N353" s="471"/>
      <c r="O353" s="67">
        <f>G353+F353+0</f>
        <v>0</v>
      </c>
      <c r="P353" s="69" t="e">
        <f t="shared" ref="P353" si="910">O353/J353*100</f>
        <v>#DIV/0!</v>
      </c>
      <c r="Q353" s="470" t="e">
        <f t="shared" si="862"/>
        <v>#DIV/0!</v>
      </c>
      <c r="R353" s="471"/>
      <c r="S353" s="70">
        <f>H353+F353+G353+0</f>
        <v>0</v>
      </c>
      <c r="T353" s="69" t="e">
        <f t="shared" ref="T353" si="911">S353/J353*100</f>
        <v>#DIV/0!</v>
      </c>
      <c r="U353" s="470" t="e">
        <f t="shared" si="864"/>
        <v>#DIV/0!</v>
      </c>
      <c r="V353" s="472"/>
      <c r="W353" s="67">
        <f>H353+F353+G353+I353+0</f>
        <v>0</v>
      </c>
      <c r="X353" s="69" t="e">
        <f>W353/J353*100</f>
        <v>#DIV/0!</v>
      </c>
      <c r="Y353" s="470" t="e">
        <f t="shared" si="865"/>
        <v>#DIV/0!</v>
      </c>
      <c r="Z353" s="471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437"/>
      <c r="G354" s="438"/>
      <c r="H354" s="438"/>
      <c r="I354" s="439"/>
      <c r="J354" s="40"/>
      <c r="K354" s="16"/>
      <c r="L354" s="17" t="e">
        <f>K354/J353*100</f>
        <v>#DIV/0!</v>
      </c>
      <c r="M354" s="470"/>
      <c r="N354" s="471"/>
      <c r="O354" s="16"/>
      <c r="P354" s="73" t="e">
        <f>O354/J353*100</f>
        <v>#DIV/0!</v>
      </c>
      <c r="Q354" s="470"/>
      <c r="R354" s="471"/>
      <c r="S354" s="19"/>
      <c r="T354" s="73" t="e">
        <f>S354/J353*100</f>
        <v>#DIV/0!</v>
      </c>
      <c r="U354" s="470"/>
      <c r="V354" s="472"/>
      <c r="W354" s="16"/>
      <c r="X354" s="73" t="e">
        <f>W354/J353*100</f>
        <v>#DIV/0!</v>
      </c>
      <c r="Y354" s="470"/>
      <c r="Z354" s="471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912">+C355+D355</f>
        <v>0</v>
      </c>
      <c r="F355" s="444"/>
      <c r="G355" s="438"/>
      <c r="H355" s="438"/>
      <c r="I355" s="443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470" t="e">
        <f t="shared" si="860"/>
        <v>#DIV/0!</v>
      </c>
      <c r="N355" s="471"/>
      <c r="O355" s="67">
        <f>G355+F355+0</f>
        <v>0</v>
      </c>
      <c r="P355" s="69" t="e">
        <f t="shared" ref="P355" si="913">O355/J355*100</f>
        <v>#DIV/0!</v>
      </c>
      <c r="Q355" s="470" t="e">
        <f t="shared" si="862"/>
        <v>#DIV/0!</v>
      </c>
      <c r="R355" s="471"/>
      <c r="S355" s="70">
        <f>H355+F355+G355+0</f>
        <v>0</v>
      </c>
      <c r="T355" s="69" t="e">
        <f t="shared" ref="T355" si="914">S355/J355*100</f>
        <v>#DIV/0!</v>
      </c>
      <c r="U355" s="470" t="e">
        <f t="shared" si="864"/>
        <v>#DIV/0!</v>
      </c>
      <c r="V355" s="472"/>
      <c r="W355" s="67">
        <f>H355+F355+G355+I355+0</f>
        <v>0</v>
      </c>
      <c r="X355" s="69" t="e">
        <f>W355/J355*100</f>
        <v>#DIV/0!</v>
      </c>
      <c r="Y355" s="470" t="e">
        <f t="shared" si="865"/>
        <v>#DIV/0!</v>
      </c>
      <c r="Z355" s="471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437"/>
      <c r="G356" s="438"/>
      <c r="H356" s="438"/>
      <c r="I356" s="439"/>
      <c r="J356" s="40"/>
      <c r="K356" s="16"/>
      <c r="L356" s="17" t="e">
        <f>K356/J355*100</f>
        <v>#DIV/0!</v>
      </c>
      <c r="M356" s="470"/>
      <c r="N356" s="471"/>
      <c r="O356" s="16"/>
      <c r="P356" s="73" t="e">
        <f>O356/J355*100</f>
        <v>#DIV/0!</v>
      </c>
      <c r="Q356" s="470"/>
      <c r="R356" s="471"/>
      <c r="S356" s="19"/>
      <c r="T356" s="73" t="e">
        <f>S356/J355*100</f>
        <v>#DIV/0!</v>
      </c>
      <c r="U356" s="470"/>
      <c r="V356" s="472"/>
      <c r="W356" s="16"/>
      <c r="X356" s="73" t="e">
        <f>W356/J355*100</f>
        <v>#DIV/0!</v>
      </c>
      <c r="Y356" s="470"/>
      <c r="Z356" s="471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437">
        <f>SUM(F359,F361,F363,F365)</f>
        <v>0</v>
      </c>
      <c r="G357" s="438">
        <f t="shared" ref="G357:I357" si="915">SUM(G359,G361,G363,G365)</f>
        <v>0</v>
      </c>
      <c r="H357" s="438">
        <f t="shared" si="915"/>
        <v>0</v>
      </c>
      <c r="I357" s="439">
        <f t="shared" si="915"/>
        <v>0</v>
      </c>
      <c r="J357" s="29">
        <f t="shared" ref="J357" si="916">+E357+I357+F357+G357+H357</f>
        <v>0</v>
      </c>
      <c r="K357" s="30">
        <f>SUM(K359,K361,K363,K365)</f>
        <v>0</v>
      </c>
      <c r="L357" s="31" t="e">
        <f t="shared" ref="L357" si="917">K357/J357*100</f>
        <v>#DIV/0!</v>
      </c>
      <c r="M357" s="473" t="e">
        <f t="shared" si="860"/>
        <v>#DIV/0!</v>
      </c>
      <c r="N357" s="474"/>
      <c r="O357" s="30">
        <f>SUM(O359,O361,O363,O365)</f>
        <v>0</v>
      </c>
      <c r="P357" s="31" t="e">
        <f t="shared" ref="P357" si="918">O357/J357*100</f>
        <v>#DIV/0!</v>
      </c>
      <c r="Q357" s="473" t="e">
        <f t="shared" si="862"/>
        <v>#DIV/0!</v>
      </c>
      <c r="R357" s="474"/>
      <c r="S357" s="32">
        <f>SUM(S359,S361,S363,S365)</f>
        <v>0</v>
      </c>
      <c r="T357" s="31" t="e">
        <f t="shared" ref="T357" si="919">S357/J357*100</f>
        <v>#DIV/0!</v>
      </c>
      <c r="U357" s="473" t="e">
        <f t="shared" si="864"/>
        <v>#DIV/0!</v>
      </c>
      <c r="V357" s="475"/>
      <c r="W357" s="30">
        <f>SUM(W359,W361,W363,W365)</f>
        <v>0</v>
      </c>
      <c r="X357" s="31" t="e">
        <f t="shared" ref="X357" si="920">W357/J357*100</f>
        <v>#DIV/0!</v>
      </c>
      <c r="Y357" s="473" t="e">
        <f t="shared" si="865"/>
        <v>#DIV/0!</v>
      </c>
      <c r="Z357" s="474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437"/>
      <c r="G358" s="438"/>
      <c r="H358" s="438"/>
      <c r="I358" s="443"/>
      <c r="J358" s="40"/>
      <c r="K358" s="30">
        <f>SUM(K360,K362,K364,K366)</f>
        <v>0</v>
      </c>
      <c r="L358" s="31" t="e">
        <f t="shared" ref="L358" si="921">K358/J357*100</f>
        <v>#DIV/0!</v>
      </c>
      <c r="M358" s="473"/>
      <c r="N358" s="474"/>
      <c r="O358" s="30">
        <f>SUM(O360,O362,O364,O366)</f>
        <v>0</v>
      </c>
      <c r="P358" s="31" t="e">
        <f t="shared" ref="P358" si="922">O358/J357*100</f>
        <v>#DIV/0!</v>
      </c>
      <c r="Q358" s="473"/>
      <c r="R358" s="474"/>
      <c r="S358" s="32">
        <f>SUM(S360,S362,S364,S366)</f>
        <v>0</v>
      </c>
      <c r="T358" s="31" t="e">
        <f t="shared" ref="T358" si="923">S358/J357*100</f>
        <v>#DIV/0!</v>
      </c>
      <c r="U358" s="473"/>
      <c r="V358" s="475"/>
      <c r="W358" s="30">
        <f>SUM(W360,W362,W364,W366)</f>
        <v>0</v>
      </c>
      <c r="X358" s="31" t="e">
        <f t="shared" ref="X358" si="924">W358/J357*100</f>
        <v>#DIV/0!</v>
      </c>
      <c r="Y358" s="473"/>
      <c r="Z358" s="474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925">+C359+D359</f>
        <v>0</v>
      </c>
      <c r="F359" s="444"/>
      <c r="G359" s="438"/>
      <c r="H359" s="438"/>
      <c r="I359" s="443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470" t="e">
        <f t="shared" si="860"/>
        <v>#DIV/0!</v>
      </c>
      <c r="N359" s="471"/>
      <c r="O359" s="67">
        <f>G359+F359+0</f>
        <v>0</v>
      </c>
      <c r="P359" s="68" t="e">
        <f t="shared" ref="P359" si="926">O359/J359*100</f>
        <v>#DIV/0!</v>
      </c>
      <c r="Q359" s="470" t="e">
        <f t="shared" si="862"/>
        <v>#DIV/0!</v>
      </c>
      <c r="R359" s="471"/>
      <c r="S359" s="70">
        <f>H359+F359+G359+0</f>
        <v>0</v>
      </c>
      <c r="T359" s="68" t="e">
        <f t="shared" ref="T359" si="927">S359/J359*100</f>
        <v>#DIV/0!</v>
      </c>
      <c r="U359" s="470" t="e">
        <f t="shared" si="864"/>
        <v>#DIV/0!</v>
      </c>
      <c r="V359" s="472"/>
      <c r="W359" s="67">
        <f>H359+F359+G359+I359+0</f>
        <v>0</v>
      </c>
      <c r="X359" s="68" t="e">
        <f>W359/J359*100</f>
        <v>#DIV/0!</v>
      </c>
      <c r="Y359" s="470" t="e">
        <f t="shared" si="865"/>
        <v>#DIV/0!</v>
      </c>
      <c r="Z359" s="471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437"/>
      <c r="G360" s="438"/>
      <c r="H360" s="438"/>
      <c r="I360" s="439"/>
      <c r="J360" s="40"/>
      <c r="K360" s="16"/>
      <c r="L360" s="17" t="e">
        <f>K360/J359*100</f>
        <v>#DIV/0!</v>
      </c>
      <c r="M360" s="470"/>
      <c r="N360" s="471"/>
      <c r="O360" s="16"/>
      <c r="P360" s="17" t="e">
        <f>O360/J359*100</f>
        <v>#DIV/0!</v>
      </c>
      <c r="Q360" s="470"/>
      <c r="R360" s="471"/>
      <c r="S360" s="19"/>
      <c r="T360" s="17" t="e">
        <f>S360/J359*100</f>
        <v>#DIV/0!</v>
      </c>
      <c r="U360" s="470"/>
      <c r="V360" s="472"/>
      <c r="W360" s="16"/>
      <c r="X360" s="17" t="e">
        <f>W360/J359*100</f>
        <v>#DIV/0!</v>
      </c>
      <c r="Y360" s="470"/>
      <c r="Z360" s="471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928">+C361+D361</f>
        <v>0</v>
      </c>
      <c r="F361" s="444"/>
      <c r="G361" s="438"/>
      <c r="H361" s="438"/>
      <c r="I361" s="443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470" t="e">
        <f t="shared" si="860"/>
        <v>#DIV/0!</v>
      </c>
      <c r="N361" s="471"/>
      <c r="O361" s="67">
        <f>G361+F361+0</f>
        <v>0</v>
      </c>
      <c r="P361" s="68" t="e">
        <f t="shared" ref="P361" si="929">O361/J361*100</f>
        <v>#DIV/0!</v>
      </c>
      <c r="Q361" s="470" t="e">
        <f t="shared" si="862"/>
        <v>#DIV/0!</v>
      </c>
      <c r="R361" s="471"/>
      <c r="S361" s="70">
        <f>H361+F361+G361+0</f>
        <v>0</v>
      </c>
      <c r="T361" s="68" t="e">
        <f t="shared" ref="T361" si="930">S361/J361*100</f>
        <v>#DIV/0!</v>
      </c>
      <c r="U361" s="470" t="e">
        <f t="shared" si="864"/>
        <v>#DIV/0!</v>
      </c>
      <c r="V361" s="472"/>
      <c r="W361" s="67">
        <f>H361+F361+G361+I361+0</f>
        <v>0</v>
      </c>
      <c r="X361" s="68" t="e">
        <f>W361/J361*100</f>
        <v>#DIV/0!</v>
      </c>
      <c r="Y361" s="470" t="e">
        <f t="shared" si="865"/>
        <v>#DIV/0!</v>
      </c>
      <c r="Z361" s="471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437"/>
      <c r="G362" s="438"/>
      <c r="H362" s="438"/>
      <c r="I362" s="439"/>
      <c r="J362" s="40"/>
      <c r="K362" s="16"/>
      <c r="L362" s="17" t="e">
        <f>K362/J361*100</f>
        <v>#DIV/0!</v>
      </c>
      <c r="M362" s="470"/>
      <c r="N362" s="471"/>
      <c r="O362" s="16"/>
      <c r="P362" s="17" t="e">
        <f>O362/J361*100</f>
        <v>#DIV/0!</v>
      </c>
      <c r="Q362" s="470"/>
      <c r="R362" s="471"/>
      <c r="S362" s="19"/>
      <c r="T362" s="17" t="e">
        <f>S362/J361*100</f>
        <v>#DIV/0!</v>
      </c>
      <c r="U362" s="470"/>
      <c r="V362" s="472"/>
      <c r="W362" s="16"/>
      <c r="X362" s="17" t="e">
        <f>W362/J361*100</f>
        <v>#DIV/0!</v>
      </c>
      <c r="Y362" s="470"/>
      <c r="Z362" s="471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31">+C363+D363</f>
        <v>0</v>
      </c>
      <c r="F363" s="444"/>
      <c r="G363" s="438"/>
      <c r="H363" s="438"/>
      <c r="I363" s="443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470" t="e">
        <f t="shared" si="860"/>
        <v>#DIV/0!</v>
      </c>
      <c r="N363" s="471"/>
      <c r="O363" s="67">
        <f>G363+F363+0</f>
        <v>0</v>
      </c>
      <c r="P363" s="68" t="e">
        <f t="shared" ref="P363" si="932">O363/J363*100</f>
        <v>#DIV/0!</v>
      </c>
      <c r="Q363" s="470" t="e">
        <f t="shared" si="862"/>
        <v>#DIV/0!</v>
      </c>
      <c r="R363" s="471"/>
      <c r="S363" s="70">
        <f>H363+F363+G363+0</f>
        <v>0</v>
      </c>
      <c r="T363" s="68" t="e">
        <f t="shared" ref="T363" si="933">S363/J363*100</f>
        <v>#DIV/0!</v>
      </c>
      <c r="U363" s="470" t="e">
        <f t="shared" si="864"/>
        <v>#DIV/0!</v>
      </c>
      <c r="V363" s="472"/>
      <c r="W363" s="67">
        <f>H363+F363+G363+I363+0</f>
        <v>0</v>
      </c>
      <c r="X363" s="68" t="e">
        <f>W363/J363*100</f>
        <v>#DIV/0!</v>
      </c>
      <c r="Y363" s="470" t="e">
        <f t="shared" si="865"/>
        <v>#DIV/0!</v>
      </c>
      <c r="Z363" s="471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437"/>
      <c r="G364" s="438"/>
      <c r="H364" s="438"/>
      <c r="I364" s="439"/>
      <c r="J364" s="40"/>
      <c r="K364" s="16"/>
      <c r="L364" s="17" t="e">
        <f>K364/J363*100</f>
        <v>#DIV/0!</v>
      </c>
      <c r="M364" s="470"/>
      <c r="N364" s="471"/>
      <c r="O364" s="16"/>
      <c r="P364" s="17" t="e">
        <f>O364/J363*100</f>
        <v>#DIV/0!</v>
      </c>
      <c r="Q364" s="470"/>
      <c r="R364" s="471"/>
      <c r="S364" s="19"/>
      <c r="T364" s="17" t="e">
        <f>S364/J363*100</f>
        <v>#DIV/0!</v>
      </c>
      <c r="U364" s="470"/>
      <c r="V364" s="472"/>
      <c r="W364" s="16"/>
      <c r="X364" s="17" t="e">
        <f>W364/J363*100</f>
        <v>#DIV/0!</v>
      </c>
      <c r="Y364" s="470"/>
      <c r="Z364" s="471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34">+C365+D365</f>
        <v>0</v>
      </c>
      <c r="F365" s="444"/>
      <c r="G365" s="438"/>
      <c r="H365" s="438"/>
      <c r="I365" s="443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470" t="e">
        <f t="shared" si="860"/>
        <v>#DIV/0!</v>
      </c>
      <c r="N365" s="471"/>
      <c r="O365" s="67">
        <f>G365+F365+0</f>
        <v>0</v>
      </c>
      <c r="P365" s="68" t="e">
        <f t="shared" ref="P365" si="935">O365/J365*100</f>
        <v>#DIV/0!</v>
      </c>
      <c r="Q365" s="470" t="e">
        <f t="shared" si="862"/>
        <v>#DIV/0!</v>
      </c>
      <c r="R365" s="471"/>
      <c r="S365" s="70">
        <f>H365+F365+G365+0</f>
        <v>0</v>
      </c>
      <c r="T365" s="68" t="e">
        <f t="shared" ref="T365" si="936">S365/J365*100</f>
        <v>#DIV/0!</v>
      </c>
      <c r="U365" s="470" t="e">
        <f t="shared" si="864"/>
        <v>#DIV/0!</v>
      </c>
      <c r="V365" s="472"/>
      <c r="W365" s="67">
        <f>H365+F365+G365+I365+0</f>
        <v>0</v>
      </c>
      <c r="X365" s="68" t="e">
        <f>W365/J365*100</f>
        <v>#DIV/0!</v>
      </c>
      <c r="Y365" s="470" t="e">
        <f t="shared" si="865"/>
        <v>#DIV/0!</v>
      </c>
      <c r="Z365" s="471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437"/>
      <c r="G366" s="438"/>
      <c r="H366" s="438"/>
      <c r="I366" s="439"/>
      <c r="J366" s="40"/>
      <c r="K366" s="16"/>
      <c r="L366" s="17" t="e">
        <f>K366/J365*100</f>
        <v>#DIV/0!</v>
      </c>
      <c r="M366" s="470"/>
      <c r="N366" s="471"/>
      <c r="O366" s="16"/>
      <c r="P366" s="17" t="e">
        <f>O366/J365*100</f>
        <v>#DIV/0!</v>
      </c>
      <c r="Q366" s="470"/>
      <c r="R366" s="471"/>
      <c r="S366" s="19"/>
      <c r="T366" s="17" t="e">
        <f>S366/J365*100</f>
        <v>#DIV/0!</v>
      </c>
      <c r="U366" s="470"/>
      <c r="V366" s="472"/>
      <c r="W366" s="16"/>
      <c r="X366" s="17" t="e">
        <f>W366/J365*100</f>
        <v>#DIV/0!</v>
      </c>
      <c r="Y366" s="470"/>
      <c r="Z366" s="471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437">
        <f>SUM(F369,F371)</f>
        <v>0</v>
      </c>
      <c r="G367" s="438">
        <f t="shared" ref="G367:I367" si="937">SUM(G369,G371)</f>
        <v>0</v>
      </c>
      <c r="H367" s="438">
        <f t="shared" si="937"/>
        <v>0</v>
      </c>
      <c r="I367" s="439">
        <f t="shared" si="937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38">K367/J367*100</f>
        <v>#DIV/0!</v>
      </c>
      <c r="M367" s="473" t="e">
        <f t="shared" si="860"/>
        <v>#DIV/0!</v>
      </c>
      <c r="N367" s="474"/>
      <c r="O367" s="30">
        <f>SUM(O369,O371)</f>
        <v>0</v>
      </c>
      <c r="P367" s="31" t="e">
        <f t="shared" ref="P367" si="939">O367/J367*100</f>
        <v>#DIV/0!</v>
      </c>
      <c r="Q367" s="473" t="e">
        <f t="shared" si="862"/>
        <v>#DIV/0!</v>
      </c>
      <c r="R367" s="474"/>
      <c r="S367" s="32">
        <f>SUM(S369,S371)</f>
        <v>0</v>
      </c>
      <c r="T367" s="31" t="e">
        <f t="shared" ref="T367" si="940">S367/J367*100</f>
        <v>#DIV/0!</v>
      </c>
      <c r="U367" s="473" t="e">
        <f t="shared" si="864"/>
        <v>#DIV/0!</v>
      </c>
      <c r="V367" s="475"/>
      <c r="W367" s="30">
        <f>SUM(W369,W371)</f>
        <v>0</v>
      </c>
      <c r="X367" s="31" t="e">
        <f t="shared" ref="X367" si="941">W367/J367*100</f>
        <v>#DIV/0!</v>
      </c>
      <c r="Y367" s="473" t="e">
        <f t="shared" si="865"/>
        <v>#DIV/0!</v>
      </c>
      <c r="Z367" s="474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437"/>
      <c r="G368" s="438"/>
      <c r="H368" s="438"/>
      <c r="I368" s="443"/>
      <c r="J368" s="40"/>
      <c r="K368" s="30">
        <f>SUM(K370,K372)</f>
        <v>0</v>
      </c>
      <c r="L368" s="31" t="e">
        <f t="shared" ref="L368" si="942">K368/J367*100</f>
        <v>#DIV/0!</v>
      </c>
      <c r="M368" s="473"/>
      <c r="N368" s="474"/>
      <c r="O368" s="30">
        <f>SUM(O370,O372)</f>
        <v>0</v>
      </c>
      <c r="P368" s="31" t="e">
        <f t="shared" ref="P368" si="943">O368/J367*100</f>
        <v>#DIV/0!</v>
      </c>
      <c r="Q368" s="473"/>
      <c r="R368" s="474"/>
      <c r="S368" s="32">
        <f>SUM(S370,S372)</f>
        <v>0</v>
      </c>
      <c r="T368" s="31" t="e">
        <f t="shared" ref="T368" si="944">S368/J367*100</f>
        <v>#DIV/0!</v>
      </c>
      <c r="U368" s="473"/>
      <c r="V368" s="475"/>
      <c r="W368" s="30">
        <f>SUM(W370,W372)</f>
        <v>0</v>
      </c>
      <c r="X368" s="31" t="e">
        <f t="shared" ref="X368" si="945">W368/J367*100</f>
        <v>#DIV/0!</v>
      </c>
      <c r="Y368" s="473"/>
      <c r="Z368" s="474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46">+C369+D369</f>
        <v>0</v>
      </c>
      <c r="F369" s="444"/>
      <c r="G369" s="438"/>
      <c r="H369" s="438"/>
      <c r="I369" s="443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470" t="e">
        <f t="shared" si="860"/>
        <v>#DIV/0!</v>
      </c>
      <c r="N369" s="471"/>
      <c r="O369" s="67">
        <f>G369+F369+0</f>
        <v>0</v>
      </c>
      <c r="P369" s="68" t="e">
        <f t="shared" ref="P369" si="947">O369/J369*100</f>
        <v>#DIV/0!</v>
      </c>
      <c r="Q369" s="470" t="e">
        <f t="shared" si="862"/>
        <v>#DIV/0!</v>
      </c>
      <c r="R369" s="471"/>
      <c r="S369" s="70">
        <f>H369+F369+G369+0</f>
        <v>0</v>
      </c>
      <c r="T369" s="68" t="e">
        <f t="shared" ref="T369" si="948">S369/J369*100</f>
        <v>#DIV/0!</v>
      </c>
      <c r="U369" s="470" t="e">
        <f t="shared" si="864"/>
        <v>#DIV/0!</v>
      </c>
      <c r="V369" s="472"/>
      <c r="W369" s="67">
        <f>H369+F369+G369+I369+0</f>
        <v>0</v>
      </c>
      <c r="X369" s="68" t="e">
        <f>W369/J369*100</f>
        <v>#DIV/0!</v>
      </c>
      <c r="Y369" s="470" t="e">
        <f t="shared" si="865"/>
        <v>#DIV/0!</v>
      </c>
      <c r="Z369" s="471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437"/>
      <c r="G370" s="438"/>
      <c r="H370" s="438"/>
      <c r="I370" s="439"/>
      <c r="J370" s="40"/>
      <c r="K370" s="16"/>
      <c r="L370" s="17" t="e">
        <f>K370/J369*100</f>
        <v>#DIV/0!</v>
      </c>
      <c r="M370" s="470"/>
      <c r="N370" s="471"/>
      <c r="O370" s="16"/>
      <c r="P370" s="17" t="e">
        <f>O370/J369*100</f>
        <v>#DIV/0!</v>
      </c>
      <c r="Q370" s="470"/>
      <c r="R370" s="471"/>
      <c r="S370" s="19"/>
      <c r="T370" s="17" t="e">
        <f>S370/J369*100</f>
        <v>#DIV/0!</v>
      </c>
      <c r="U370" s="470"/>
      <c r="V370" s="472"/>
      <c r="W370" s="16"/>
      <c r="X370" s="17" t="e">
        <f>W370/J369*100</f>
        <v>#DIV/0!</v>
      </c>
      <c r="Y370" s="470"/>
      <c r="Z370" s="471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49">+C371+D371</f>
        <v>0</v>
      </c>
      <c r="F371" s="444"/>
      <c r="G371" s="438"/>
      <c r="H371" s="438"/>
      <c r="I371" s="443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470" t="e">
        <f t="shared" si="860"/>
        <v>#DIV/0!</v>
      </c>
      <c r="N371" s="471"/>
      <c r="O371" s="67">
        <f>G371+F371+0</f>
        <v>0</v>
      </c>
      <c r="P371" s="68" t="e">
        <f t="shared" ref="P371" si="950">O371/J371*100</f>
        <v>#DIV/0!</v>
      </c>
      <c r="Q371" s="470" t="e">
        <f t="shared" si="862"/>
        <v>#DIV/0!</v>
      </c>
      <c r="R371" s="471"/>
      <c r="S371" s="70">
        <f>H371+F371+G371+0</f>
        <v>0</v>
      </c>
      <c r="T371" s="68" t="e">
        <f t="shared" ref="T371" si="951">S371/J371*100</f>
        <v>#DIV/0!</v>
      </c>
      <c r="U371" s="470" t="e">
        <f t="shared" si="864"/>
        <v>#DIV/0!</v>
      </c>
      <c r="V371" s="472"/>
      <c r="W371" s="67">
        <f>H371+F371+G371+I371+0</f>
        <v>0</v>
      </c>
      <c r="X371" s="68" t="e">
        <f>W371/J371*100</f>
        <v>#DIV/0!</v>
      </c>
      <c r="Y371" s="470" t="e">
        <f t="shared" si="865"/>
        <v>#DIV/0!</v>
      </c>
      <c r="Z371" s="471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437"/>
      <c r="G372" s="438"/>
      <c r="H372" s="438"/>
      <c r="I372" s="439"/>
      <c r="J372" s="40"/>
      <c r="K372" s="16"/>
      <c r="L372" s="17" t="e">
        <f>K372/J371*100</f>
        <v>#DIV/0!</v>
      </c>
      <c r="M372" s="470"/>
      <c r="N372" s="471"/>
      <c r="O372" s="16"/>
      <c r="P372" s="17" t="e">
        <f>O372/J371*100</f>
        <v>#DIV/0!</v>
      </c>
      <c r="Q372" s="470"/>
      <c r="R372" s="471"/>
      <c r="S372" s="19"/>
      <c r="T372" s="17" t="e">
        <f>S372/J371*100</f>
        <v>#DIV/0!</v>
      </c>
      <c r="U372" s="470"/>
      <c r="V372" s="472"/>
      <c r="W372" s="16"/>
      <c r="X372" s="17" t="e">
        <f>W372/J371*100</f>
        <v>#DIV/0!</v>
      </c>
      <c r="Y372" s="470"/>
      <c r="Z372" s="471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52">+C373+D373</f>
        <v>0</v>
      </c>
      <c r="F373" s="444"/>
      <c r="G373" s="438"/>
      <c r="H373" s="438"/>
      <c r="I373" s="443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470" t="e">
        <f t="shared" si="860"/>
        <v>#DIV/0!</v>
      </c>
      <c r="N373" s="471"/>
      <c r="O373" s="67">
        <f>G373+F373+0</f>
        <v>0</v>
      </c>
      <c r="P373" s="68" t="e">
        <f t="shared" ref="P373" si="953">O373/J373*100</f>
        <v>#DIV/0!</v>
      </c>
      <c r="Q373" s="470" t="e">
        <f t="shared" si="862"/>
        <v>#DIV/0!</v>
      </c>
      <c r="R373" s="471"/>
      <c r="S373" s="70">
        <f>H373+F373+G373+0</f>
        <v>0</v>
      </c>
      <c r="T373" s="68" t="e">
        <f t="shared" ref="T373" si="954">S373/J373*100</f>
        <v>#DIV/0!</v>
      </c>
      <c r="U373" s="470" t="e">
        <f t="shared" si="864"/>
        <v>#DIV/0!</v>
      </c>
      <c r="V373" s="472"/>
      <c r="W373" s="67">
        <f>H373+F373+G373+I373+0</f>
        <v>0</v>
      </c>
      <c r="X373" s="68" t="e">
        <f>W373/J373*100</f>
        <v>#DIV/0!</v>
      </c>
      <c r="Y373" s="470" t="e">
        <f t="shared" si="865"/>
        <v>#DIV/0!</v>
      </c>
      <c r="Z373" s="471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437"/>
      <c r="G374" s="438"/>
      <c r="H374" s="438"/>
      <c r="I374" s="443"/>
      <c r="J374" s="40"/>
      <c r="K374" s="16"/>
      <c r="L374" s="17" t="e">
        <f>K374/J373*100</f>
        <v>#DIV/0!</v>
      </c>
      <c r="M374" s="470"/>
      <c r="N374" s="471"/>
      <c r="O374" s="16"/>
      <c r="P374" s="17" t="e">
        <f>O374/J373*100</f>
        <v>#DIV/0!</v>
      </c>
      <c r="Q374" s="470"/>
      <c r="R374" s="471"/>
      <c r="S374" s="19"/>
      <c r="T374" s="17" t="e">
        <f>S374/J373*100</f>
        <v>#DIV/0!</v>
      </c>
      <c r="U374" s="470"/>
      <c r="V374" s="472"/>
      <c r="W374" s="16"/>
      <c r="X374" s="17" t="e">
        <f>W374/J373*100</f>
        <v>#DIV/0!</v>
      </c>
      <c r="Y374" s="470"/>
      <c r="Z374" s="471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55">+C375+D375</f>
        <v>0</v>
      </c>
      <c r="F375" s="444"/>
      <c r="G375" s="438"/>
      <c r="H375" s="438"/>
      <c r="I375" s="443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470" t="e">
        <f t="shared" si="860"/>
        <v>#DIV/0!</v>
      </c>
      <c r="N375" s="471"/>
      <c r="O375" s="67">
        <f>G375+F375+0</f>
        <v>0</v>
      </c>
      <c r="P375" s="68" t="e">
        <f t="shared" ref="P375" si="956">O375/J375*100</f>
        <v>#DIV/0!</v>
      </c>
      <c r="Q375" s="470" t="e">
        <f t="shared" si="862"/>
        <v>#DIV/0!</v>
      </c>
      <c r="R375" s="471"/>
      <c r="S375" s="70">
        <f>H375+F375+G375+0</f>
        <v>0</v>
      </c>
      <c r="T375" s="68" t="e">
        <f t="shared" ref="T375" si="957">S375/J375*100</f>
        <v>#DIV/0!</v>
      </c>
      <c r="U375" s="470" t="e">
        <f t="shared" si="864"/>
        <v>#DIV/0!</v>
      </c>
      <c r="V375" s="472"/>
      <c r="W375" s="67">
        <f>H375+F375+G375+I375+0</f>
        <v>0</v>
      </c>
      <c r="X375" s="68" t="e">
        <f>W375/J375*100</f>
        <v>#DIV/0!</v>
      </c>
      <c r="Y375" s="470" t="e">
        <f t="shared" si="865"/>
        <v>#DIV/0!</v>
      </c>
      <c r="Z375" s="471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437"/>
      <c r="G376" s="438"/>
      <c r="H376" s="438"/>
      <c r="I376" s="443"/>
      <c r="J376" s="40"/>
      <c r="K376" s="16"/>
      <c r="L376" s="17" t="e">
        <f>K376/J375*100</f>
        <v>#DIV/0!</v>
      </c>
      <c r="M376" s="470"/>
      <c r="N376" s="471"/>
      <c r="O376" s="16"/>
      <c r="P376" s="17" t="e">
        <f>O376/J375*100</f>
        <v>#DIV/0!</v>
      </c>
      <c r="Q376" s="470"/>
      <c r="R376" s="471"/>
      <c r="S376" s="19"/>
      <c r="T376" s="17" t="e">
        <f>S376/J375*100</f>
        <v>#DIV/0!</v>
      </c>
      <c r="U376" s="470"/>
      <c r="V376" s="472"/>
      <c r="W376" s="16"/>
      <c r="X376" s="17" t="e">
        <f>W376/J375*100</f>
        <v>#DIV/0!</v>
      </c>
      <c r="Y376" s="470"/>
      <c r="Z376" s="471"/>
      <c r="AA376" s="74"/>
      <c r="AB376" s="74"/>
    </row>
    <row r="377" spans="1:28" s="251" customFormat="1" ht="21.75" hidden="1" customHeight="1" x14ac:dyDescent="0.2">
      <c r="A377" s="480" t="s">
        <v>45</v>
      </c>
      <c r="B377" s="54" t="s">
        <v>29</v>
      </c>
      <c r="C377" s="55">
        <f t="shared" ref="C377:K378" si="958">SUM(C379,C385,C395,C401,C403)</f>
        <v>0</v>
      </c>
      <c r="D377" s="56">
        <f t="shared" si="958"/>
        <v>0</v>
      </c>
      <c r="E377" s="57">
        <f t="shared" si="958"/>
        <v>0</v>
      </c>
      <c r="F377" s="434">
        <f t="shared" si="958"/>
        <v>0</v>
      </c>
      <c r="G377" s="435">
        <f t="shared" si="958"/>
        <v>0</v>
      </c>
      <c r="H377" s="435">
        <f t="shared" si="958"/>
        <v>0</v>
      </c>
      <c r="I377" s="436">
        <f t="shared" si="958"/>
        <v>0</v>
      </c>
      <c r="J377" s="60">
        <f t="shared" si="958"/>
        <v>0</v>
      </c>
      <c r="K377" s="55">
        <f t="shared" si="958"/>
        <v>0</v>
      </c>
      <c r="L377" s="56" t="e">
        <f>K377/J377*100</f>
        <v>#DIV/0!</v>
      </c>
      <c r="M377" s="482" t="e">
        <f t="shared" si="860"/>
        <v>#DIV/0!</v>
      </c>
      <c r="N377" s="476"/>
      <c r="O377" s="55">
        <f>SUM(O379,O385,O395,O401,O403)</f>
        <v>0</v>
      </c>
      <c r="P377" s="56" t="e">
        <f t="shared" ref="P377" si="959">O377/J377*100</f>
        <v>#DIV/0!</v>
      </c>
      <c r="Q377" s="482" t="e">
        <f t="shared" si="862"/>
        <v>#DIV/0!</v>
      </c>
      <c r="R377" s="476"/>
      <c r="S377" s="58">
        <f>SUM(S379,S385,S395,S401,S403)</f>
        <v>0</v>
      </c>
      <c r="T377" s="56" t="e">
        <f t="shared" ref="T377" si="960">S377/J377*100</f>
        <v>#DIV/0!</v>
      </c>
      <c r="U377" s="482" t="e">
        <f t="shared" si="864"/>
        <v>#DIV/0!</v>
      </c>
      <c r="V377" s="484"/>
      <c r="W377" s="55">
        <f>SUM(W379,W385,W395,W401,W403)</f>
        <v>0</v>
      </c>
      <c r="X377" s="56" t="e">
        <f t="shared" ref="X377" si="961">W377/J377*100</f>
        <v>#DIV/0!</v>
      </c>
      <c r="Y377" s="482" t="e">
        <f t="shared" si="865"/>
        <v>#DIV/0!</v>
      </c>
      <c r="Z377" s="476"/>
      <c r="AA377" s="250"/>
      <c r="AB377" s="250"/>
    </row>
    <row r="378" spans="1:28" s="251" customFormat="1" ht="21.75" hidden="1" customHeight="1" x14ac:dyDescent="0.2">
      <c r="A378" s="481"/>
      <c r="B378" s="54" t="s">
        <v>30</v>
      </c>
      <c r="C378" s="16"/>
      <c r="D378" s="17"/>
      <c r="E378" s="18"/>
      <c r="F378" s="434"/>
      <c r="G378" s="435"/>
      <c r="H378" s="435"/>
      <c r="I378" s="436"/>
      <c r="J378" s="21"/>
      <c r="K378" s="55">
        <f t="shared" si="958"/>
        <v>0</v>
      </c>
      <c r="L378" s="56" t="e">
        <f t="shared" ref="L378" si="962">K378/J377*100</f>
        <v>#DIV/0!</v>
      </c>
      <c r="M378" s="483"/>
      <c r="N378" s="477"/>
      <c r="O378" s="55">
        <f>SUM(O380,O386,O396,O402,O404)</f>
        <v>0</v>
      </c>
      <c r="P378" s="56" t="e">
        <f t="shared" ref="P378" si="963">O378/J377*100</f>
        <v>#DIV/0!</v>
      </c>
      <c r="Q378" s="483"/>
      <c r="R378" s="477"/>
      <c r="S378" s="58">
        <f>SUM(S380,S386,S396,S402,S404)</f>
        <v>0</v>
      </c>
      <c r="T378" s="56" t="e">
        <f t="shared" ref="T378" si="964">S378/J377*100</f>
        <v>#DIV/0!</v>
      </c>
      <c r="U378" s="483"/>
      <c r="V378" s="485"/>
      <c r="W378" s="55">
        <f>SUM(W380,W386,W396,W402,W404)</f>
        <v>0</v>
      </c>
      <c r="X378" s="56" t="e">
        <f t="shared" ref="X378" si="965">W378/J377*100</f>
        <v>#DIV/0!</v>
      </c>
      <c r="Y378" s="483"/>
      <c r="Z378" s="477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437">
        <f>SUM(F381,F383)</f>
        <v>0</v>
      </c>
      <c r="G379" s="438">
        <f>SUM(G381,G383)</f>
        <v>0</v>
      </c>
      <c r="H379" s="438">
        <f t="shared" ref="H379:I379" si="966">SUM(H381,H383)</f>
        <v>0</v>
      </c>
      <c r="I379" s="439">
        <f t="shared" si="966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67">K379/J379*100</f>
        <v>#DIV/0!</v>
      </c>
      <c r="M379" s="478" t="e">
        <f t="shared" si="860"/>
        <v>#DIV/0!</v>
      </c>
      <c r="N379" s="474"/>
      <c r="O379" s="30">
        <f>SUM(O381,O383)</f>
        <v>0</v>
      </c>
      <c r="P379" s="31" t="e">
        <f t="shared" ref="P379" si="968">O379/J379*100</f>
        <v>#DIV/0!</v>
      </c>
      <c r="Q379" s="478" t="e">
        <f t="shared" si="862"/>
        <v>#DIV/0!</v>
      </c>
      <c r="R379" s="474"/>
      <c r="S379" s="32">
        <f>SUM(S381,S383)</f>
        <v>0</v>
      </c>
      <c r="T379" s="31" t="e">
        <f t="shared" ref="T379" si="969">S379/J379*100</f>
        <v>#DIV/0!</v>
      </c>
      <c r="U379" s="478" t="e">
        <f t="shared" si="864"/>
        <v>#DIV/0!</v>
      </c>
      <c r="V379" s="475"/>
      <c r="W379" s="30">
        <f>SUM(W381,W383)</f>
        <v>0</v>
      </c>
      <c r="X379" s="31" t="e">
        <f t="shared" ref="X379" si="970">W379/J379*100</f>
        <v>#DIV/0!</v>
      </c>
      <c r="Y379" s="478" t="e">
        <f t="shared" si="865"/>
        <v>#DIV/0!</v>
      </c>
      <c r="Z379" s="474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437"/>
      <c r="G380" s="438"/>
      <c r="H380" s="438"/>
      <c r="I380" s="443"/>
      <c r="J380" s="40"/>
      <c r="K380" s="30">
        <f>SUM(K382,K384)</f>
        <v>0</v>
      </c>
      <c r="L380" s="31" t="e">
        <f>K380/J379*100</f>
        <v>#DIV/0!</v>
      </c>
      <c r="M380" s="479"/>
      <c r="N380" s="474"/>
      <c r="O380" s="30">
        <f>SUM(O382,O384)</f>
        <v>0</v>
      </c>
      <c r="P380" s="31" t="e">
        <f t="shared" ref="P380" si="971">O380/J379*100</f>
        <v>#DIV/0!</v>
      </c>
      <c r="Q380" s="479"/>
      <c r="R380" s="474"/>
      <c r="S380" s="32">
        <f>SUM(S382,S384)</f>
        <v>0</v>
      </c>
      <c r="T380" s="31" t="e">
        <f t="shared" ref="T380" si="972">S380/J379*100</f>
        <v>#DIV/0!</v>
      </c>
      <c r="U380" s="479"/>
      <c r="V380" s="475"/>
      <c r="W380" s="30">
        <f>SUM(W382,W384)</f>
        <v>0</v>
      </c>
      <c r="X380" s="31" t="e">
        <f t="shared" ref="X380" si="973">W380/J379*100</f>
        <v>#DIV/0!</v>
      </c>
      <c r="Y380" s="479"/>
      <c r="Z380" s="474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74">+C381+D381</f>
        <v>0</v>
      </c>
      <c r="F381" s="444"/>
      <c r="G381" s="438"/>
      <c r="H381" s="438"/>
      <c r="I381" s="443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470" t="e">
        <f t="shared" si="860"/>
        <v>#DIV/0!</v>
      </c>
      <c r="N381" s="471"/>
      <c r="O381" s="67">
        <f>G381+F381+0</f>
        <v>0</v>
      </c>
      <c r="P381" s="69" t="e">
        <f t="shared" ref="P381" si="975">O381/J381*100</f>
        <v>#DIV/0!</v>
      </c>
      <c r="Q381" s="470" t="e">
        <f t="shared" si="862"/>
        <v>#DIV/0!</v>
      </c>
      <c r="R381" s="471"/>
      <c r="S381" s="70">
        <f>H381+F381+G381+0</f>
        <v>0</v>
      </c>
      <c r="T381" s="69" t="e">
        <f t="shared" ref="T381" si="976">S381/J381*100</f>
        <v>#DIV/0!</v>
      </c>
      <c r="U381" s="470" t="e">
        <f t="shared" si="864"/>
        <v>#DIV/0!</v>
      </c>
      <c r="V381" s="472"/>
      <c r="W381" s="67">
        <f>H381+F381+G381+I381+0</f>
        <v>0</v>
      </c>
      <c r="X381" s="69" t="e">
        <f>W381/J381*100</f>
        <v>#DIV/0!</v>
      </c>
      <c r="Y381" s="470" t="e">
        <f t="shared" si="865"/>
        <v>#DIV/0!</v>
      </c>
      <c r="Z381" s="471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437"/>
      <c r="G382" s="438"/>
      <c r="H382" s="438"/>
      <c r="I382" s="439"/>
      <c r="J382" s="40"/>
      <c r="K382" s="16"/>
      <c r="L382" s="17" t="e">
        <f>K382/J381*100</f>
        <v>#DIV/0!</v>
      </c>
      <c r="M382" s="470"/>
      <c r="N382" s="471"/>
      <c r="O382" s="16"/>
      <c r="P382" s="73" t="e">
        <f>O382/J381*100</f>
        <v>#DIV/0!</v>
      </c>
      <c r="Q382" s="470"/>
      <c r="R382" s="471"/>
      <c r="S382" s="19"/>
      <c r="T382" s="73" t="e">
        <f>S382/J381*100</f>
        <v>#DIV/0!</v>
      </c>
      <c r="U382" s="470"/>
      <c r="V382" s="472"/>
      <c r="W382" s="16"/>
      <c r="X382" s="73" t="e">
        <f>W382/J381*100</f>
        <v>#DIV/0!</v>
      </c>
      <c r="Y382" s="470"/>
      <c r="Z382" s="471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977">+C383+D383</f>
        <v>0</v>
      </c>
      <c r="F383" s="444"/>
      <c r="G383" s="438"/>
      <c r="H383" s="438"/>
      <c r="I383" s="443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470" t="e">
        <f t="shared" si="860"/>
        <v>#DIV/0!</v>
      </c>
      <c r="N383" s="471"/>
      <c r="O383" s="67">
        <f>G383+F383+0</f>
        <v>0</v>
      </c>
      <c r="P383" s="69" t="e">
        <f t="shared" ref="P383" si="978">O383/J383*100</f>
        <v>#DIV/0!</v>
      </c>
      <c r="Q383" s="470" t="e">
        <f t="shared" si="862"/>
        <v>#DIV/0!</v>
      </c>
      <c r="R383" s="471"/>
      <c r="S383" s="70">
        <f>H383+F383+G383+0</f>
        <v>0</v>
      </c>
      <c r="T383" s="69" t="e">
        <f t="shared" ref="T383" si="979">S383/J383*100</f>
        <v>#DIV/0!</v>
      </c>
      <c r="U383" s="470" t="e">
        <f t="shared" si="864"/>
        <v>#DIV/0!</v>
      </c>
      <c r="V383" s="472"/>
      <c r="W383" s="67">
        <f>H383+F383+G383+I383+0</f>
        <v>0</v>
      </c>
      <c r="X383" s="69" t="e">
        <f>W383/J383*100</f>
        <v>#DIV/0!</v>
      </c>
      <c r="Y383" s="470" t="e">
        <f t="shared" si="865"/>
        <v>#DIV/0!</v>
      </c>
      <c r="Z383" s="471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437"/>
      <c r="G384" s="438"/>
      <c r="H384" s="438"/>
      <c r="I384" s="439"/>
      <c r="J384" s="40"/>
      <c r="K384" s="16"/>
      <c r="L384" s="17" t="e">
        <f>K384/J383*100</f>
        <v>#DIV/0!</v>
      </c>
      <c r="M384" s="470"/>
      <c r="N384" s="471"/>
      <c r="O384" s="16"/>
      <c r="P384" s="73" t="e">
        <f>O384/J383*100</f>
        <v>#DIV/0!</v>
      </c>
      <c r="Q384" s="470"/>
      <c r="R384" s="471"/>
      <c r="S384" s="19"/>
      <c r="T384" s="73" t="e">
        <f>S384/J383*100</f>
        <v>#DIV/0!</v>
      </c>
      <c r="U384" s="470"/>
      <c r="V384" s="472"/>
      <c r="W384" s="16"/>
      <c r="X384" s="73" t="e">
        <f>W384/J383*100</f>
        <v>#DIV/0!</v>
      </c>
      <c r="Y384" s="470"/>
      <c r="Z384" s="471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437">
        <f>SUM(F387,F389,F391,F393)</f>
        <v>0</v>
      </c>
      <c r="G385" s="438">
        <f t="shared" ref="G385:I385" si="980">SUM(G387,G389,G391,G393)</f>
        <v>0</v>
      </c>
      <c r="H385" s="438">
        <f t="shared" si="980"/>
        <v>0</v>
      </c>
      <c r="I385" s="439">
        <f t="shared" si="980"/>
        <v>0</v>
      </c>
      <c r="J385" s="29">
        <f t="shared" ref="J385" si="981">+E385+I385+F385+G385+H385</f>
        <v>0</v>
      </c>
      <c r="K385" s="30">
        <f>SUM(K387,K389,K391,K393)</f>
        <v>0</v>
      </c>
      <c r="L385" s="31" t="e">
        <f t="shared" ref="L385" si="982">K385/J385*100</f>
        <v>#DIV/0!</v>
      </c>
      <c r="M385" s="473" t="e">
        <f t="shared" si="860"/>
        <v>#DIV/0!</v>
      </c>
      <c r="N385" s="474"/>
      <c r="O385" s="30">
        <f>SUM(O387,O389,O391,O393)</f>
        <v>0</v>
      </c>
      <c r="P385" s="31" t="e">
        <f t="shared" ref="P385" si="983">O385/J385*100</f>
        <v>#DIV/0!</v>
      </c>
      <c r="Q385" s="473" t="e">
        <f t="shared" si="862"/>
        <v>#DIV/0!</v>
      </c>
      <c r="R385" s="474"/>
      <c r="S385" s="32">
        <f>SUM(S387,S389,S391,S393)</f>
        <v>0</v>
      </c>
      <c r="T385" s="31" t="e">
        <f t="shared" ref="T385" si="984">S385/J385*100</f>
        <v>#DIV/0!</v>
      </c>
      <c r="U385" s="473" t="e">
        <f t="shared" si="864"/>
        <v>#DIV/0!</v>
      </c>
      <c r="V385" s="475"/>
      <c r="W385" s="30">
        <f>SUM(W387,W389,W391,W393)</f>
        <v>0</v>
      </c>
      <c r="X385" s="31" t="e">
        <f t="shared" ref="X385" si="985">W385/J385*100</f>
        <v>#DIV/0!</v>
      </c>
      <c r="Y385" s="473" t="e">
        <f t="shared" si="865"/>
        <v>#DIV/0!</v>
      </c>
      <c r="Z385" s="474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437"/>
      <c r="G386" s="438"/>
      <c r="H386" s="438"/>
      <c r="I386" s="443"/>
      <c r="J386" s="40"/>
      <c r="K386" s="30">
        <f>SUM(K388,K390,K392,K394)</f>
        <v>0</v>
      </c>
      <c r="L386" s="31" t="e">
        <f t="shared" ref="L386" si="986">K386/J385*100</f>
        <v>#DIV/0!</v>
      </c>
      <c r="M386" s="473"/>
      <c r="N386" s="474"/>
      <c r="O386" s="30">
        <f>SUM(O388,O390,O392,O394)</f>
        <v>0</v>
      </c>
      <c r="P386" s="31" t="e">
        <f t="shared" ref="P386" si="987">O386/J385*100</f>
        <v>#DIV/0!</v>
      </c>
      <c r="Q386" s="473"/>
      <c r="R386" s="474"/>
      <c r="S386" s="32">
        <f>SUM(S388,S390,S392,S394)</f>
        <v>0</v>
      </c>
      <c r="T386" s="31" t="e">
        <f t="shared" ref="T386" si="988">S386/J385*100</f>
        <v>#DIV/0!</v>
      </c>
      <c r="U386" s="473"/>
      <c r="V386" s="475"/>
      <c r="W386" s="30">
        <f>SUM(W388,W390,W392,W394)</f>
        <v>0</v>
      </c>
      <c r="X386" s="31" t="e">
        <f t="shared" ref="X386" si="989">W386/J385*100</f>
        <v>#DIV/0!</v>
      </c>
      <c r="Y386" s="473"/>
      <c r="Z386" s="474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990">+C387+D387</f>
        <v>0</v>
      </c>
      <c r="F387" s="444"/>
      <c r="G387" s="438"/>
      <c r="H387" s="438"/>
      <c r="I387" s="443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470" t="e">
        <f t="shared" si="860"/>
        <v>#DIV/0!</v>
      </c>
      <c r="N387" s="471"/>
      <c r="O387" s="67">
        <f>G387+F387+0</f>
        <v>0</v>
      </c>
      <c r="P387" s="68" t="e">
        <f t="shared" ref="P387" si="991">O387/J387*100</f>
        <v>#DIV/0!</v>
      </c>
      <c r="Q387" s="470" t="e">
        <f t="shared" si="862"/>
        <v>#DIV/0!</v>
      </c>
      <c r="R387" s="471"/>
      <c r="S387" s="70">
        <f>H387+F387+G387+0</f>
        <v>0</v>
      </c>
      <c r="T387" s="68" t="e">
        <f t="shared" ref="T387" si="992">S387/J387*100</f>
        <v>#DIV/0!</v>
      </c>
      <c r="U387" s="470" t="e">
        <f t="shared" si="864"/>
        <v>#DIV/0!</v>
      </c>
      <c r="V387" s="472"/>
      <c r="W387" s="67">
        <f>H387+F387+G387+I387+0</f>
        <v>0</v>
      </c>
      <c r="X387" s="68" t="e">
        <f>W387/J387*100</f>
        <v>#DIV/0!</v>
      </c>
      <c r="Y387" s="470" t="e">
        <f t="shared" si="865"/>
        <v>#DIV/0!</v>
      </c>
      <c r="Z387" s="471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437"/>
      <c r="G388" s="438"/>
      <c r="H388" s="438"/>
      <c r="I388" s="439"/>
      <c r="J388" s="40"/>
      <c r="K388" s="16"/>
      <c r="L388" s="17" t="e">
        <f>K388/J387*100</f>
        <v>#DIV/0!</v>
      </c>
      <c r="M388" s="470"/>
      <c r="N388" s="471"/>
      <c r="O388" s="16"/>
      <c r="P388" s="17" t="e">
        <f>O388/J387*100</f>
        <v>#DIV/0!</v>
      </c>
      <c r="Q388" s="470"/>
      <c r="R388" s="471"/>
      <c r="S388" s="19"/>
      <c r="T388" s="17" t="e">
        <f>S388/J387*100</f>
        <v>#DIV/0!</v>
      </c>
      <c r="U388" s="470"/>
      <c r="V388" s="472"/>
      <c r="W388" s="16"/>
      <c r="X388" s="17" t="e">
        <f>W388/J387*100</f>
        <v>#DIV/0!</v>
      </c>
      <c r="Y388" s="470"/>
      <c r="Z388" s="471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993">+C389+D389</f>
        <v>0</v>
      </c>
      <c r="F389" s="444"/>
      <c r="G389" s="438"/>
      <c r="H389" s="438"/>
      <c r="I389" s="443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470" t="e">
        <f t="shared" si="860"/>
        <v>#DIV/0!</v>
      </c>
      <c r="N389" s="471"/>
      <c r="O389" s="67">
        <f>G389+F389+0</f>
        <v>0</v>
      </c>
      <c r="P389" s="68" t="e">
        <f t="shared" ref="P389" si="994">O389/J389*100</f>
        <v>#DIV/0!</v>
      </c>
      <c r="Q389" s="470" t="e">
        <f t="shared" si="862"/>
        <v>#DIV/0!</v>
      </c>
      <c r="R389" s="471"/>
      <c r="S389" s="70">
        <f>H389+F389+G389+0</f>
        <v>0</v>
      </c>
      <c r="T389" s="68" t="e">
        <f t="shared" ref="T389" si="995">S389/J389*100</f>
        <v>#DIV/0!</v>
      </c>
      <c r="U389" s="470" t="e">
        <f t="shared" si="864"/>
        <v>#DIV/0!</v>
      </c>
      <c r="V389" s="472"/>
      <c r="W389" s="67">
        <f>H389+F389+G389+I389+0</f>
        <v>0</v>
      </c>
      <c r="X389" s="68" t="e">
        <f>W389/J389*100</f>
        <v>#DIV/0!</v>
      </c>
      <c r="Y389" s="470" t="e">
        <f t="shared" si="865"/>
        <v>#DIV/0!</v>
      </c>
      <c r="Z389" s="471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437"/>
      <c r="G390" s="438"/>
      <c r="H390" s="438"/>
      <c r="I390" s="439"/>
      <c r="J390" s="40"/>
      <c r="K390" s="16"/>
      <c r="L390" s="17" t="e">
        <f>K390/J389*100</f>
        <v>#DIV/0!</v>
      </c>
      <c r="M390" s="470"/>
      <c r="N390" s="471"/>
      <c r="O390" s="16"/>
      <c r="P390" s="17" t="e">
        <f>O390/J389*100</f>
        <v>#DIV/0!</v>
      </c>
      <c r="Q390" s="470"/>
      <c r="R390" s="471"/>
      <c r="S390" s="19"/>
      <c r="T390" s="17" t="e">
        <f>S390/J389*100</f>
        <v>#DIV/0!</v>
      </c>
      <c r="U390" s="470"/>
      <c r="V390" s="472"/>
      <c r="W390" s="16"/>
      <c r="X390" s="17" t="e">
        <f>W390/J389*100</f>
        <v>#DIV/0!</v>
      </c>
      <c r="Y390" s="470"/>
      <c r="Z390" s="471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996">+C391+D391</f>
        <v>0</v>
      </c>
      <c r="F391" s="444"/>
      <c r="G391" s="438"/>
      <c r="H391" s="438"/>
      <c r="I391" s="443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470" t="e">
        <f t="shared" si="860"/>
        <v>#DIV/0!</v>
      </c>
      <c r="N391" s="471"/>
      <c r="O391" s="67">
        <f>G391+F391+0</f>
        <v>0</v>
      </c>
      <c r="P391" s="68" t="e">
        <f t="shared" ref="P391" si="997">O391/J391*100</f>
        <v>#DIV/0!</v>
      </c>
      <c r="Q391" s="470" t="e">
        <f t="shared" si="862"/>
        <v>#DIV/0!</v>
      </c>
      <c r="R391" s="471"/>
      <c r="S391" s="70">
        <f>H391+F391+G391+0</f>
        <v>0</v>
      </c>
      <c r="T391" s="68" t="e">
        <f t="shared" ref="T391" si="998">S391/J391*100</f>
        <v>#DIV/0!</v>
      </c>
      <c r="U391" s="470" t="e">
        <f t="shared" si="864"/>
        <v>#DIV/0!</v>
      </c>
      <c r="V391" s="472"/>
      <c r="W391" s="67">
        <f>H391+F391+G391+I391+0</f>
        <v>0</v>
      </c>
      <c r="X391" s="68" t="e">
        <f>W391/J391*100</f>
        <v>#DIV/0!</v>
      </c>
      <c r="Y391" s="470" t="e">
        <f t="shared" si="865"/>
        <v>#DIV/0!</v>
      </c>
      <c r="Z391" s="471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437"/>
      <c r="G392" s="438"/>
      <c r="H392" s="438"/>
      <c r="I392" s="439"/>
      <c r="J392" s="40"/>
      <c r="K392" s="16"/>
      <c r="L392" s="17" t="e">
        <f>K392/J391*100</f>
        <v>#DIV/0!</v>
      </c>
      <c r="M392" s="470"/>
      <c r="N392" s="471"/>
      <c r="O392" s="16"/>
      <c r="P392" s="17" t="e">
        <f>O392/J391*100</f>
        <v>#DIV/0!</v>
      </c>
      <c r="Q392" s="470"/>
      <c r="R392" s="471"/>
      <c r="S392" s="19"/>
      <c r="T392" s="17" t="e">
        <f>S392/J391*100</f>
        <v>#DIV/0!</v>
      </c>
      <c r="U392" s="470"/>
      <c r="V392" s="472"/>
      <c r="W392" s="16"/>
      <c r="X392" s="17" t="e">
        <f>W392/J391*100</f>
        <v>#DIV/0!</v>
      </c>
      <c r="Y392" s="470"/>
      <c r="Z392" s="471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999">+C393+D393</f>
        <v>0</v>
      </c>
      <c r="F393" s="444"/>
      <c r="G393" s="438"/>
      <c r="H393" s="438"/>
      <c r="I393" s="443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470" t="e">
        <f t="shared" si="860"/>
        <v>#DIV/0!</v>
      </c>
      <c r="N393" s="471"/>
      <c r="O393" s="67">
        <f>G393+F393+0</f>
        <v>0</v>
      </c>
      <c r="P393" s="68" t="e">
        <f t="shared" ref="P393" si="1000">O393/J393*100</f>
        <v>#DIV/0!</v>
      </c>
      <c r="Q393" s="470" t="e">
        <f t="shared" si="862"/>
        <v>#DIV/0!</v>
      </c>
      <c r="R393" s="471"/>
      <c r="S393" s="70">
        <f>H393+F393+G393+0</f>
        <v>0</v>
      </c>
      <c r="T393" s="68" t="e">
        <f t="shared" ref="T393" si="1001">S393/J393*100</f>
        <v>#DIV/0!</v>
      </c>
      <c r="U393" s="470" t="e">
        <f t="shared" si="864"/>
        <v>#DIV/0!</v>
      </c>
      <c r="V393" s="472"/>
      <c r="W393" s="67">
        <f>H393+F393+G393+I393+0</f>
        <v>0</v>
      </c>
      <c r="X393" s="68" t="e">
        <f>W393/J393*100</f>
        <v>#DIV/0!</v>
      </c>
      <c r="Y393" s="470" t="e">
        <f t="shared" si="865"/>
        <v>#DIV/0!</v>
      </c>
      <c r="Z393" s="471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437"/>
      <c r="G394" s="438"/>
      <c r="H394" s="438"/>
      <c r="I394" s="439"/>
      <c r="J394" s="40"/>
      <c r="K394" s="16"/>
      <c r="L394" s="17" t="e">
        <f>K394/J393*100</f>
        <v>#DIV/0!</v>
      </c>
      <c r="M394" s="470"/>
      <c r="N394" s="471"/>
      <c r="O394" s="16"/>
      <c r="P394" s="17" t="e">
        <f>O394/J393*100</f>
        <v>#DIV/0!</v>
      </c>
      <c r="Q394" s="470"/>
      <c r="R394" s="471"/>
      <c r="S394" s="19"/>
      <c r="T394" s="17" t="e">
        <f>S394/J393*100</f>
        <v>#DIV/0!</v>
      </c>
      <c r="U394" s="470"/>
      <c r="V394" s="472"/>
      <c r="W394" s="16"/>
      <c r="X394" s="17" t="e">
        <f>W394/J393*100</f>
        <v>#DIV/0!</v>
      </c>
      <c r="Y394" s="470"/>
      <c r="Z394" s="471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437">
        <f>SUM(F397,F399)</f>
        <v>0</v>
      </c>
      <c r="G395" s="438">
        <f t="shared" ref="G395:I395" si="1002">SUM(G397,G399)</f>
        <v>0</v>
      </c>
      <c r="H395" s="438">
        <f t="shared" si="1002"/>
        <v>0</v>
      </c>
      <c r="I395" s="439">
        <f t="shared" si="1002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1003">K395/J395*100</f>
        <v>#DIV/0!</v>
      </c>
      <c r="M395" s="473" t="e">
        <f t="shared" si="860"/>
        <v>#DIV/0!</v>
      </c>
      <c r="N395" s="474"/>
      <c r="O395" s="30">
        <f>SUM(O397,O399)</f>
        <v>0</v>
      </c>
      <c r="P395" s="31" t="e">
        <f t="shared" ref="P395" si="1004">O395/J395*100</f>
        <v>#DIV/0!</v>
      </c>
      <c r="Q395" s="473" t="e">
        <f t="shared" si="862"/>
        <v>#DIV/0!</v>
      </c>
      <c r="R395" s="474"/>
      <c r="S395" s="32">
        <f>SUM(S397,S399)</f>
        <v>0</v>
      </c>
      <c r="T395" s="31" t="e">
        <f t="shared" ref="T395" si="1005">S395/J395*100</f>
        <v>#DIV/0!</v>
      </c>
      <c r="U395" s="473" t="e">
        <f t="shared" si="864"/>
        <v>#DIV/0!</v>
      </c>
      <c r="V395" s="475"/>
      <c r="W395" s="30">
        <f>SUM(W397,W399)</f>
        <v>0</v>
      </c>
      <c r="X395" s="31" t="e">
        <f t="shared" ref="X395" si="1006">W395/J395*100</f>
        <v>#DIV/0!</v>
      </c>
      <c r="Y395" s="473" t="e">
        <f t="shared" si="865"/>
        <v>#DIV/0!</v>
      </c>
      <c r="Z395" s="474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437"/>
      <c r="G396" s="438"/>
      <c r="H396" s="438"/>
      <c r="I396" s="443"/>
      <c r="J396" s="40"/>
      <c r="K396" s="30">
        <f>SUM(K398,K400)</f>
        <v>0</v>
      </c>
      <c r="L396" s="31" t="e">
        <f t="shared" ref="L396" si="1007">K396/J395*100</f>
        <v>#DIV/0!</v>
      </c>
      <c r="M396" s="473"/>
      <c r="N396" s="474"/>
      <c r="O396" s="30">
        <f>SUM(O398,O400)</f>
        <v>0</v>
      </c>
      <c r="P396" s="31" t="e">
        <f t="shared" ref="P396" si="1008">O396/J395*100</f>
        <v>#DIV/0!</v>
      </c>
      <c r="Q396" s="473"/>
      <c r="R396" s="474"/>
      <c r="S396" s="32">
        <f>SUM(S398,S400)</f>
        <v>0</v>
      </c>
      <c r="T396" s="31" t="e">
        <f t="shared" ref="T396" si="1009">S396/J395*100</f>
        <v>#DIV/0!</v>
      </c>
      <c r="U396" s="473"/>
      <c r="V396" s="475"/>
      <c r="W396" s="30">
        <f>SUM(W398,W400)</f>
        <v>0</v>
      </c>
      <c r="X396" s="31" t="e">
        <f t="shared" ref="X396" si="1010">W396/J395*100</f>
        <v>#DIV/0!</v>
      </c>
      <c r="Y396" s="473"/>
      <c r="Z396" s="474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1011">+C397+D397</f>
        <v>0</v>
      </c>
      <c r="F397" s="444"/>
      <c r="G397" s="438"/>
      <c r="H397" s="438"/>
      <c r="I397" s="443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470" t="e">
        <f t="shared" ref="M397:M459" si="1012">L398-L397</f>
        <v>#DIV/0!</v>
      </c>
      <c r="N397" s="471"/>
      <c r="O397" s="67">
        <f>G397+F397+0</f>
        <v>0</v>
      </c>
      <c r="P397" s="68" t="e">
        <f t="shared" ref="P397" si="1013">O397/J397*100</f>
        <v>#DIV/0!</v>
      </c>
      <c r="Q397" s="470" t="e">
        <f t="shared" ref="Q397:Q459" si="1014">P398-P397</f>
        <v>#DIV/0!</v>
      </c>
      <c r="R397" s="471"/>
      <c r="S397" s="70">
        <f>H397+F397+G397+0</f>
        <v>0</v>
      </c>
      <c r="T397" s="68" t="e">
        <f t="shared" ref="T397" si="1015">S397/J397*100</f>
        <v>#DIV/0!</v>
      </c>
      <c r="U397" s="470" t="e">
        <f t="shared" ref="U397:U459" si="1016">T398-T397</f>
        <v>#DIV/0!</v>
      </c>
      <c r="V397" s="472"/>
      <c r="W397" s="67">
        <f>H397+F397+G397+I397+0</f>
        <v>0</v>
      </c>
      <c r="X397" s="68" t="e">
        <f>W397/J397*100</f>
        <v>#DIV/0!</v>
      </c>
      <c r="Y397" s="470" t="e">
        <f t="shared" ref="Y397:Y459" si="1017">X398-X397</f>
        <v>#DIV/0!</v>
      </c>
      <c r="Z397" s="471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437"/>
      <c r="G398" s="438"/>
      <c r="H398" s="438"/>
      <c r="I398" s="439"/>
      <c r="J398" s="40"/>
      <c r="K398" s="16"/>
      <c r="L398" s="17" t="e">
        <f>K398/J397*100</f>
        <v>#DIV/0!</v>
      </c>
      <c r="M398" s="470"/>
      <c r="N398" s="471"/>
      <c r="O398" s="16"/>
      <c r="P398" s="17" t="e">
        <f>O398/J397*100</f>
        <v>#DIV/0!</v>
      </c>
      <c r="Q398" s="470"/>
      <c r="R398" s="471"/>
      <c r="S398" s="19"/>
      <c r="T398" s="17" t="e">
        <f>S398/J397*100</f>
        <v>#DIV/0!</v>
      </c>
      <c r="U398" s="470"/>
      <c r="V398" s="472"/>
      <c r="W398" s="16"/>
      <c r="X398" s="17" t="e">
        <f>W398/J397*100</f>
        <v>#DIV/0!</v>
      </c>
      <c r="Y398" s="470"/>
      <c r="Z398" s="471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1018">+C399+D399</f>
        <v>0</v>
      </c>
      <c r="F399" s="444"/>
      <c r="G399" s="438"/>
      <c r="H399" s="438"/>
      <c r="I399" s="443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470" t="e">
        <f t="shared" si="1012"/>
        <v>#DIV/0!</v>
      </c>
      <c r="N399" s="471"/>
      <c r="O399" s="67">
        <f>G399+F399+0</f>
        <v>0</v>
      </c>
      <c r="P399" s="68" t="e">
        <f t="shared" ref="P399" si="1019">O399/J399*100</f>
        <v>#DIV/0!</v>
      </c>
      <c r="Q399" s="470" t="e">
        <f t="shared" si="1014"/>
        <v>#DIV/0!</v>
      </c>
      <c r="R399" s="471"/>
      <c r="S399" s="70">
        <f>H399+F399+G399+0</f>
        <v>0</v>
      </c>
      <c r="T399" s="68" t="e">
        <f t="shared" ref="T399" si="1020">S399/J399*100</f>
        <v>#DIV/0!</v>
      </c>
      <c r="U399" s="470" t="e">
        <f t="shared" si="1016"/>
        <v>#DIV/0!</v>
      </c>
      <c r="V399" s="472"/>
      <c r="W399" s="67">
        <f>H399+F399+G399+I399+0</f>
        <v>0</v>
      </c>
      <c r="X399" s="68" t="e">
        <f>W399/J399*100</f>
        <v>#DIV/0!</v>
      </c>
      <c r="Y399" s="470" t="e">
        <f t="shared" si="1017"/>
        <v>#DIV/0!</v>
      </c>
      <c r="Z399" s="471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437"/>
      <c r="G400" s="438"/>
      <c r="H400" s="438"/>
      <c r="I400" s="439"/>
      <c r="J400" s="40"/>
      <c r="K400" s="16"/>
      <c r="L400" s="17" t="e">
        <f>K400/J399*100</f>
        <v>#DIV/0!</v>
      </c>
      <c r="M400" s="470"/>
      <c r="N400" s="471"/>
      <c r="O400" s="16"/>
      <c r="P400" s="17" t="e">
        <f>O400/J399*100</f>
        <v>#DIV/0!</v>
      </c>
      <c r="Q400" s="470"/>
      <c r="R400" s="471"/>
      <c r="S400" s="19"/>
      <c r="T400" s="17" t="e">
        <f>S400/J399*100</f>
        <v>#DIV/0!</v>
      </c>
      <c r="U400" s="470"/>
      <c r="V400" s="472"/>
      <c r="W400" s="16"/>
      <c r="X400" s="17" t="e">
        <f>W400/J399*100</f>
        <v>#DIV/0!</v>
      </c>
      <c r="Y400" s="470"/>
      <c r="Z400" s="471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1021">+C401+D401</f>
        <v>0</v>
      </c>
      <c r="F401" s="444"/>
      <c r="G401" s="438"/>
      <c r="H401" s="438"/>
      <c r="I401" s="443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470" t="e">
        <f t="shared" si="1012"/>
        <v>#DIV/0!</v>
      </c>
      <c r="N401" s="471"/>
      <c r="O401" s="67">
        <f>G401+F401+0</f>
        <v>0</v>
      </c>
      <c r="P401" s="68" t="e">
        <f t="shared" ref="P401" si="1022">O401/J401*100</f>
        <v>#DIV/0!</v>
      </c>
      <c r="Q401" s="470" t="e">
        <f t="shared" si="1014"/>
        <v>#DIV/0!</v>
      </c>
      <c r="R401" s="471"/>
      <c r="S401" s="70">
        <f>H401+F401+G401+0</f>
        <v>0</v>
      </c>
      <c r="T401" s="68" t="e">
        <f t="shared" ref="T401" si="1023">S401/J401*100</f>
        <v>#DIV/0!</v>
      </c>
      <c r="U401" s="470" t="e">
        <f t="shared" si="1016"/>
        <v>#DIV/0!</v>
      </c>
      <c r="V401" s="472"/>
      <c r="W401" s="67">
        <f>H401+F401+G401+I401+0</f>
        <v>0</v>
      </c>
      <c r="X401" s="68" t="e">
        <f>W401/J401*100</f>
        <v>#DIV/0!</v>
      </c>
      <c r="Y401" s="470" t="e">
        <f t="shared" si="1017"/>
        <v>#DIV/0!</v>
      </c>
      <c r="Z401" s="471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437"/>
      <c r="G402" s="438"/>
      <c r="H402" s="438"/>
      <c r="I402" s="443"/>
      <c r="J402" s="40"/>
      <c r="K402" s="16"/>
      <c r="L402" s="17" t="e">
        <f>K402/J401*100</f>
        <v>#DIV/0!</v>
      </c>
      <c r="M402" s="470"/>
      <c r="N402" s="471"/>
      <c r="O402" s="16"/>
      <c r="P402" s="17" t="e">
        <f>O402/J401*100</f>
        <v>#DIV/0!</v>
      </c>
      <c r="Q402" s="470"/>
      <c r="R402" s="471"/>
      <c r="S402" s="19"/>
      <c r="T402" s="17" t="e">
        <f>S402/J401*100</f>
        <v>#DIV/0!</v>
      </c>
      <c r="U402" s="470"/>
      <c r="V402" s="472"/>
      <c r="W402" s="16"/>
      <c r="X402" s="17" t="e">
        <f>W402/J401*100</f>
        <v>#DIV/0!</v>
      </c>
      <c r="Y402" s="470"/>
      <c r="Z402" s="471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1024">+C403+D403</f>
        <v>0</v>
      </c>
      <c r="F403" s="444"/>
      <c r="G403" s="438"/>
      <c r="H403" s="438"/>
      <c r="I403" s="443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470" t="e">
        <f t="shared" si="1012"/>
        <v>#DIV/0!</v>
      </c>
      <c r="N403" s="471"/>
      <c r="O403" s="67">
        <f>G403+F403+0</f>
        <v>0</v>
      </c>
      <c r="P403" s="68" t="e">
        <f t="shared" ref="P403" si="1025">O403/J403*100</f>
        <v>#DIV/0!</v>
      </c>
      <c r="Q403" s="470" t="e">
        <f t="shared" si="1014"/>
        <v>#DIV/0!</v>
      </c>
      <c r="R403" s="471"/>
      <c r="S403" s="70">
        <f>H403+F403+G403+0</f>
        <v>0</v>
      </c>
      <c r="T403" s="68" t="e">
        <f t="shared" ref="T403" si="1026">S403/J403*100</f>
        <v>#DIV/0!</v>
      </c>
      <c r="U403" s="470" t="e">
        <f t="shared" si="1016"/>
        <v>#DIV/0!</v>
      </c>
      <c r="V403" s="472"/>
      <c r="W403" s="67">
        <f>H403+F403+G403+I403+0</f>
        <v>0</v>
      </c>
      <c r="X403" s="68" t="e">
        <f>W403/J403*100</f>
        <v>#DIV/0!</v>
      </c>
      <c r="Y403" s="470" t="e">
        <f t="shared" si="1017"/>
        <v>#DIV/0!</v>
      </c>
      <c r="Z403" s="471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437"/>
      <c r="G404" s="438"/>
      <c r="H404" s="438"/>
      <c r="I404" s="443"/>
      <c r="J404" s="40"/>
      <c r="K404" s="16"/>
      <c r="L404" s="17" t="e">
        <f>K404/J403*100</f>
        <v>#DIV/0!</v>
      </c>
      <c r="M404" s="470"/>
      <c r="N404" s="471"/>
      <c r="O404" s="16"/>
      <c r="P404" s="17" t="e">
        <f>O404/J403*100</f>
        <v>#DIV/0!</v>
      </c>
      <c r="Q404" s="470"/>
      <c r="R404" s="471"/>
      <c r="S404" s="19"/>
      <c r="T404" s="17" t="e">
        <f>S404/J403*100</f>
        <v>#DIV/0!</v>
      </c>
      <c r="U404" s="470"/>
      <c r="V404" s="472"/>
      <c r="W404" s="16"/>
      <c r="X404" s="17" t="e">
        <f>W404/J403*100</f>
        <v>#DIV/0!</v>
      </c>
      <c r="Y404" s="470"/>
      <c r="Z404" s="471"/>
      <c r="AA404" s="74"/>
      <c r="AB404" s="74"/>
    </row>
    <row r="405" spans="1:28" s="251" customFormat="1" ht="21.75" hidden="1" customHeight="1" x14ac:dyDescent="0.2">
      <c r="A405" s="480" t="s">
        <v>45</v>
      </c>
      <c r="B405" s="54" t="s">
        <v>29</v>
      </c>
      <c r="C405" s="55">
        <f t="shared" ref="C405:K406" si="1027">SUM(C407,C413,C423,C429,C431)</f>
        <v>0</v>
      </c>
      <c r="D405" s="56">
        <f t="shared" si="1027"/>
        <v>0</v>
      </c>
      <c r="E405" s="57">
        <f t="shared" si="1027"/>
        <v>0</v>
      </c>
      <c r="F405" s="434">
        <f t="shared" si="1027"/>
        <v>0</v>
      </c>
      <c r="G405" s="435">
        <f t="shared" si="1027"/>
        <v>0</v>
      </c>
      <c r="H405" s="435">
        <f t="shared" si="1027"/>
        <v>0</v>
      </c>
      <c r="I405" s="436">
        <f t="shared" si="1027"/>
        <v>0</v>
      </c>
      <c r="J405" s="60">
        <f t="shared" si="1027"/>
        <v>0</v>
      </c>
      <c r="K405" s="55">
        <f t="shared" si="1027"/>
        <v>0</v>
      </c>
      <c r="L405" s="56" t="e">
        <f>K405/J405*100</f>
        <v>#DIV/0!</v>
      </c>
      <c r="M405" s="482" t="e">
        <f t="shared" si="1012"/>
        <v>#DIV/0!</v>
      </c>
      <c r="N405" s="476"/>
      <c r="O405" s="55">
        <f>SUM(O407,O413,O423,O429,O431)</f>
        <v>0</v>
      </c>
      <c r="P405" s="56" t="e">
        <f t="shared" ref="P405" si="1028">O405/J405*100</f>
        <v>#DIV/0!</v>
      </c>
      <c r="Q405" s="482" t="e">
        <f t="shared" si="1014"/>
        <v>#DIV/0!</v>
      </c>
      <c r="R405" s="476"/>
      <c r="S405" s="58">
        <f>SUM(S407,S413,S423,S429,S431)</f>
        <v>0</v>
      </c>
      <c r="T405" s="56" t="e">
        <f t="shared" ref="T405" si="1029">S405/J405*100</f>
        <v>#DIV/0!</v>
      </c>
      <c r="U405" s="482" t="e">
        <f t="shared" si="1016"/>
        <v>#DIV/0!</v>
      </c>
      <c r="V405" s="484"/>
      <c r="W405" s="55">
        <f>SUM(W407,W413,W423,W429,W431)</f>
        <v>0</v>
      </c>
      <c r="X405" s="56" t="e">
        <f t="shared" ref="X405" si="1030">W405/J405*100</f>
        <v>#DIV/0!</v>
      </c>
      <c r="Y405" s="482" t="e">
        <f t="shared" si="1017"/>
        <v>#DIV/0!</v>
      </c>
      <c r="Z405" s="476"/>
      <c r="AA405" s="250"/>
      <c r="AB405" s="250"/>
    </row>
    <row r="406" spans="1:28" s="251" customFormat="1" ht="21.75" hidden="1" customHeight="1" x14ac:dyDescent="0.2">
      <c r="A406" s="481"/>
      <c r="B406" s="54" t="s">
        <v>30</v>
      </c>
      <c r="C406" s="16"/>
      <c r="D406" s="17"/>
      <c r="E406" s="18"/>
      <c r="F406" s="434"/>
      <c r="G406" s="435"/>
      <c r="H406" s="435"/>
      <c r="I406" s="436"/>
      <c r="J406" s="21"/>
      <c r="K406" s="55">
        <f t="shared" si="1027"/>
        <v>0</v>
      </c>
      <c r="L406" s="56" t="e">
        <f t="shared" ref="L406" si="1031">K406/J405*100</f>
        <v>#DIV/0!</v>
      </c>
      <c r="M406" s="483"/>
      <c r="N406" s="477"/>
      <c r="O406" s="55">
        <f>SUM(O408,O414,O424,O430,O432)</f>
        <v>0</v>
      </c>
      <c r="P406" s="56" t="e">
        <f t="shared" ref="P406" si="1032">O406/J405*100</f>
        <v>#DIV/0!</v>
      </c>
      <c r="Q406" s="483"/>
      <c r="R406" s="477"/>
      <c r="S406" s="58">
        <f>SUM(S408,S414,S424,S430,S432)</f>
        <v>0</v>
      </c>
      <c r="T406" s="56" t="e">
        <f t="shared" ref="T406" si="1033">S406/J405*100</f>
        <v>#DIV/0!</v>
      </c>
      <c r="U406" s="483"/>
      <c r="V406" s="485"/>
      <c r="W406" s="55">
        <f>SUM(W408,W414,W424,W430,W432)</f>
        <v>0</v>
      </c>
      <c r="X406" s="56" t="e">
        <f t="shared" ref="X406" si="1034">W406/J405*100</f>
        <v>#DIV/0!</v>
      </c>
      <c r="Y406" s="483"/>
      <c r="Z406" s="477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437">
        <f>SUM(F409,F411)</f>
        <v>0</v>
      </c>
      <c r="G407" s="438">
        <f>SUM(G409,G411)</f>
        <v>0</v>
      </c>
      <c r="H407" s="438">
        <f t="shared" ref="H407:I407" si="1035">SUM(H409,H411)</f>
        <v>0</v>
      </c>
      <c r="I407" s="439">
        <f t="shared" si="1035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36">K407/J407*100</f>
        <v>#DIV/0!</v>
      </c>
      <c r="M407" s="478" t="e">
        <f t="shared" si="1012"/>
        <v>#DIV/0!</v>
      </c>
      <c r="N407" s="474"/>
      <c r="O407" s="30">
        <f>SUM(O409,O411)</f>
        <v>0</v>
      </c>
      <c r="P407" s="31" t="e">
        <f t="shared" ref="P407" si="1037">O407/J407*100</f>
        <v>#DIV/0!</v>
      </c>
      <c r="Q407" s="478" t="e">
        <f t="shared" si="1014"/>
        <v>#DIV/0!</v>
      </c>
      <c r="R407" s="474"/>
      <c r="S407" s="32">
        <f>SUM(S409,S411)</f>
        <v>0</v>
      </c>
      <c r="T407" s="31" t="e">
        <f t="shared" ref="T407" si="1038">S407/J407*100</f>
        <v>#DIV/0!</v>
      </c>
      <c r="U407" s="478" t="e">
        <f t="shared" si="1016"/>
        <v>#DIV/0!</v>
      </c>
      <c r="V407" s="475"/>
      <c r="W407" s="30">
        <f>SUM(W409,W411)</f>
        <v>0</v>
      </c>
      <c r="X407" s="31" t="e">
        <f t="shared" ref="X407" si="1039">W407/J407*100</f>
        <v>#DIV/0!</v>
      </c>
      <c r="Y407" s="478" t="e">
        <f t="shared" si="1017"/>
        <v>#DIV/0!</v>
      </c>
      <c r="Z407" s="474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437"/>
      <c r="G408" s="438"/>
      <c r="H408" s="438"/>
      <c r="I408" s="443"/>
      <c r="J408" s="40"/>
      <c r="K408" s="30">
        <f>SUM(K410,K412)</f>
        <v>0</v>
      </c>
      <c r="L408" s="31" t="e">
        <f>K408/J407*100</f>
        <v>#DIV/0!</v>
      </c>
      <c r="M408" s="479"/>
      <c r="N408" s="474"/>
      <c r="O408" s="30">
        <f>SUM(O410,O412)</f>
        <v>0</v>
      </c>
      <c r="P408" s="31" t="e">
        <f t="shared" ref="P408" si="1040">O408/J407*100</f>
        <v>#DIV/0!</v>
      </c>
      <c r="Q408" s="479"/>
      <c r="R408" s="474"/>
      <c r="S408" s="32">
        <f>SUM(S410,S412)</f>
        <v>0</v>
      </c>
      <c r="T408" s="31" t="e">
        <f t="shared" ref="T408" si="1041">S408/J407*100</f>
        <v>#DIV/0!</v>
      </c>
      <c r="U408" s="479"/>
      <c r="V408" s="475"/>
      <c r="W408" s="30">
        <f>SUM(W410,W412)</f>
        <v>0</v>
      </c>
      <c r="X408" s="31" t="e">
        <f t="shared" ref="X408" si="1042">W408/J407*100</f>
        <v>#DIV/0!</v>
      </c>
      <c r="Y408" s="479"/>
      <c r="Z408" s="474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43">+C409+D409</f>
        <v>0</v>
      </c>
      <c r="F409" s="444"/>
      <c r="G409" s="438"/>
      <c r="H409" s="438"/>
      <c r="I409" s="443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470" t="e">
        <f t="shared" si="1012"/>
        <v>#DIV/0!</v>
      </c>
      <c r="N409" s="471"/>
      <c r="O409" s="67">
        <f>G409+F409+0</f>
        <v>0</v>
      </c>
      <c r="P409" s="69" t="e">
        <f t="shared" ref="P409" si="1044">O409/J409*100</f>
        <v>#DIV/0!</v>
      </c>
      <c r="Q409" s="470" t="e">
        <f t="shared" si="1014"/>
        <v>#DIV/0!</v>
      </c>
      <c r="R409" s="471"/>
      <c r="S409" s="70">
        <f>H409+F409+G409+0</f>
        <v>0</v>
      </c>
      <c r="T409" s="69" t="e">
        <f t="shared" ref="T409" si="1045">S409/J409*100</f>
        <v>#DIV/0!</v>
      </c>
      <c r="U409" s="470" t="e">
        <f t="shared" si="1016"/>
        <v>#DIV/0!</v>
      </c>
      <c r="V409" s="472"/>
      <c r="W409" s="67">
        <f>H409+F409+G409+I409+0</f>
        <v>0</v>
      </c>
      <c r="X409" s="69" t="e">
        <f>W409/J409*100</f>
        <v>#DIV/0!</v>
      </c>
      <c r="Y409" s="470" t="e">
        <f t="shared" si="1017"/>
        <v>#DIV/0!</v>
      </c>
      <c r="Z409" s="471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437"/>
      <c r="G410" s="438"/>
      <c r="H410" s="438"/>
      <c r="I410" s="439"/>
      <c r="J410" s="40"/>
      <c r="K410" s="16"/>
      <c r="L410" s="17" t="e">
        <f>K410/J409*100</f>
        <v>#DIV/0!</v>
      </c>
      <c r="M410" s="470"/>
      <c r="N410" s="471"/>
      <c r="O410" s="16"/>
      <c r="P410" s="73" t="e">
        <f>O410/J409*100</f>
        <v>#DIV/0!</v>
      </c>
      <c r="Q410" s="470"/>
      <c r="R410" s="471"/>
      <c r="S410" s="19"/>
      <c r="T410" s="73" t="e">
        <f>S410/J409*100</f>
        <v>#DIV/0!</v>
      </c>
      <c r="U410" s="470"/>
      <c r="V410" s="472"/>
      <c r="W410" s="16"/>
      <c r="X410" s="73" t="e">
        <f>W410/J409*100</f>
        <v>#DIV/0!</v>
      </c>
      <c r="Y410" s="470"/>
      <c r="Z410" s="471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46">+C411+D411</f>
        <v>0</v>
      </c>
      <c r="F411" s="444"/>
      <c r="G411" s="438"/>
      <c r="H411" s="438"/>
      <c r="I411" s="443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470" t="e">
        <f t="shared" si="1012"/>
        <v>#DIV/0!</v>
      </c>
      <c r="N411" s="471"/>
      <c r="O411" s="67">
        <f>G411+F411+0</f>
        <v>0</v>
      </c>
      <c r="P411" s="69" t="e">
        <f t="shared" ref="P411" si="1047">O411/J411*100</f>
        <v>#DIV/0!</v>
      </c>
      <c r="Q411" s="470" t="e">
        <f t="shared" si="1014"/>
        <v>#DIV/0!</v>
      </c>
      <c r="R411" s="471"/>
      <c r="S411" s="70">
        <f>H411+F411+G411+0</f>
        <v>0</v>
      </c>
      <c r="T411" s="69" t="e">
        <f t="shared" ref="T411" si="1048">S411/J411*100</f>
        <v>#DIV/0!</v>
      </c>
      <c r="U411" s="470" t="e">
        <f t="shared" si="1016"/>
        <v>#DIV/0!</v>
      </c>
      <c r="V411" s="472"/>
      <c r="W411" s="67">
        <f>H411+F411+G411+I411+0</f>
        <v>0</v>
      </c>
      <c r="X411" s="69" t="e">
        <f>W411/J411*100</f>
        <v>#DIV/0!</v>
      </c>
      <c r="Y411" s="470" t="e">
        <f t="shared" si="1017"/>
        <v>#DIV/0!</v>
      </c>
      <c r="Z411" s="471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437"/>
      <c r="G412" s="438"/>
      <c r="H412" s="438"/>
      <c r="I412" s="439"/>
      <c r="J412" s="40"/>
      <c r="K412" s="16"/>
      <c r="L412" s="17" t="e">
        <f>K412/J411*100</f>
        <v>#DIV/0!</v>
      </c>
      <c r="M412" s="470"/>
      <c r="N412" s="471"/>
      <c r="O412" s="16"/>
      <c r="P412" s="73" t="e">
        <f>O412/J411*100</f>
        <v>#DIV/0!</v>
      </c>
      <c r="Q412" s="470"/>
      <c r="R412" s="471"/>
      <c r="S412" s="19"/>
      <c r="T412" s="73" t="e">
        <f>S412/J411*100</f>
        <v>#DIV/0!</v>
      </c>
      <c r="U412" s="470"/>
      <c r="V412" s="472"/>
      <c r="W412" s="16"/>
      <c r="X412" s="73" t="e">
        <f>W412/J411*100</f>
        <v>#DIV/0!</v>
      </c>
      <c r="Y412" s="470"/>
      <c r="Z412" s="471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437">
        <f>SUM(F415,F417,F419,F421)</f>
        <v>0</v>
      </c>
      <c r="G413" s="438">
        <f t="shared" ref="G413:I413" si="1049">SUM(G415,G417,G419,G421)</f>
        <v>0</v>
      </c>
      <c r="H413" s="438">
        <f t="shared" si="1049"/>
        <v>0</v>
      </c>
      <c r="I413" s="439">
        <f t="shared" si="1049"/>
        <v>0</v>
      </c>
      <c r="J413" s="29">
        <f t="shared" ref="J413" si="1050">+E413+I413+F413+G413+H413</f>
        <v>0</v>
      </c>
      <c r="K413" s="30">
        <f>SUM(K415,K417,K419,K421)</f>
        <v>0</v>
      </c>
      <c r="L413" s="31" t="e">
        <f t="shared" ref="L413" si="1051">K413/J413*100</f>
        <v>#DIV/0!</v>
      </c>
      <c r="M413" s="473" t="e">
        <f t="shared" si="1012"/>
        <v>#DIV/0!</v>
      </c>
      <c r="N413" s="474"/>
      <c r="O413" s="30">
        <f>SUM(O415,O417,O419,O421)</f>
        <v>0</v>
      </c>
      <c r="P413" s="31" t="e">
        <f t="shared" ref="P413" si="1052">O413/J413*100</f>
        <v>#DIV/0!</v>
      </c>
      <c r="Q413" s="473" t="e">
        <f t="shared" si="1014"/>
        <v>#DIV/0!</v>
      </c>
      <c r="R413" s="474"/>
      <c r="S413" s="32">
        <f>SUM(S415,S417,S419,S421)</f>
        <v>0</v>
      </c>
      <c r="T413" s="31" t="e">
        <f t="shared" ref="T413" si="1053">S413/J413*100</f>
        <v>#DIV/0!</v>
      </c>
      <c r="U413" s="473" t="e">
        <f t="shared" si="1016"/>
        <v>#DIV/0!</v>
      </c>
      <c r="V413" s="475"/>
      <c r="W413" s="30">
        <f>SUM(W415,W417,W419,W421)</f>
        <v>0</v>
      </c>
      <c r="X413" s="31" t="e">
        <f t="shared" ref="X413" si="1054">W413/J413*100</f>
        <v>#DIV/0!</v>
      </c>
      <c r="Y413" s="473" t="e">
        <f t="shared" si="1017"/>
        <v>#DIV/0!</v>
      </c>
      <c r="Z413" s="474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437"/>
      <c r="G414" s="438"/>
      <c r="H414" s="438"/>
      <c r="I414" s="443"/>
      <c r="J414" s="40"/>
      <c r="K414" s="30">
        <f>SUM(K416,K418,K420,K422)</f>
        <v>0</v>
      </c>
      <c r="L414" s="31" t="e">
        <f t="shared" ref="L414" si="1055">K414/J413*100</f>
        <v>#DIV/0!</v>
      </c>
      <c r="M414" s="473"/>
      <c r="N414" s="474"/>
      <c r="O414" s="30">
        <f>SUM(O416,O418,O420,O422)</f>
        <v>0</v>
      </c>
      <c r="P414" s="31" t="e">
        <f t="shared" ref="P414" si="1056">O414/J413*100</f>
        <v>#DIV/0!</v>
      </c>
      <c r="Q414" s="473"/>
      <c r="R414" s="474"/>
      <c r="S414" s="32">
        <f>SUM(S416,S418,S420,S422)</f>
        <v>0</v>
      </c>
      <c r="T414" s="31" t="e">
        <f t="shared" ref="T414" si="1057">S414/J413*100</f>
        <v>#DIV/0!</v>
      </c>
      <c r="U414" s="473"/>
      <c r="V414" s="475"/>
      <c r="W414" s="30">
        <f>SUM(W416,W418,W420,W422)</f>
        <v>0</v>
      </c>
      <c r="X414" s="31" t="e">
        <f t="shared" ref="X414" si="1058">W414/J413*100</f>
        <v>#DIV/0!</v>
      </c>
      <c r="Y414" s="473"/>
      <c r="Z414" s="474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59">+C415+D415</f>
        <v>0</v>
      </c>
      <c r="F415" s="444"/>
      <c r="G415" s="438"/>
      <c r="H415" s="438"/>
      <c r="I415" s="443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470" t="e">
        <f t="shared" si="1012"/>
        <v>#DIV/0!</v>
      </c>
      <c r="N415" s="471"/>
      <c r="O415" s="67">
        <f>G415+F415+0</f>
        <v>0</v>
      </c>
      <c r="P415" s="68" t="e">
        <f t="shared" ref="P415" si="1060">O415/J415*100</f>
        <v>#DIV/0!</v>
      </c>
      <c r="Q415" s="470" t="e">
        <f t="shared" si="1014"/>
        <v>#DIV/0!</v>
      </c>
      <c r="R415" s="471"/>
      <c r="S415" s="70">
        <f>H415+F415+G415+0</f>
        <v>0</v>
      </c>
      <c r="T415" s="68" t="e">
        <f t="shared" ref="T415" si="1061">S415/J415*100</f>
        <v>#DIV/0!</v>
      </c>
      <c r="U415" s="470" t="e">
        <f t="shared" si="1016"/>
        <v>#DIV/0!</v>
      </c>
      <c r="V415" s="472"/>
      <c r="W415" s="67">
        <f>H415+F415+G415+I415+0</f>
        <v>0</v>
      </c>
      <c r="X415" s="68" t="e">
        <f>W415/J415*100</f>
        <v>#DIV/0!</v>
      </c>
      <c r="Y415" s="470" t="e">
        <f t="shared" si="1017"/>
        <v>#DIV/0!</v>
      </c>
      <c r="Z415" s="471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437"/>
      <c r="G416" s="438"/>
      <c r="H416" s="438"/>
      <c r="I416" s="439"/>
      <c r="J416" s="40"/>
      <c r="K416" s="16"/>
      <c r="L416" s="17" t="e">
        <f>K416/J415*100</f>
        <v>#DIV/0!</v>
      </c>
      <c r="M416" s="470"/>
      <c r="N416" s="471"/>
      <c r="O416" s="16"/>
      <c r="P416" s="17" t="e">
        <f>O416/J415*100</f>
        <v>#DIV/0!</v>
      </c>
      <c r="Q416" s="470"/>
      <c r="R416" s="471"/>
      <c r="S416" s="19"/>
      <c r="T416" s="17" t="e">
        <f>S416/J415*100</f>
        <v>#DIV/0!</v>
      </c>
      <c r="U416" s="470"/>
      <c r="V416" s="472"/>
      <c r="W416" s="16"/>
      <c r="X416" s="17" t="e">
        <f>W416/J415*100</f>
        <v>#DIV/0!</v>
      </c>
      <c r="Y416" s="470"/>
      <c r="Z416" s="471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62">+C417+D417</f>
        <v>0</v>
      </c>
      <c r="F417" s="444"/>
      <c r="G417" s="438"/>
      <c r="H417" s="438"/>
      <c r="I417" s="443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470" t="e">
        <f t="shared" si="1012"/>
        <v>#DIV/0!</v>
      </c>
      <c r="N417" s="471"/>
      <c r="O417" s="67">
        <f>G417+F417+0</f>
        <v>0</v>
      </c>
      <c r="P417" s="68" t="e">
        <f t="shared" ref="P417" si="1063">O417/J417*100</f>
        <v>#DIV/0!</v>
      </c>
      <c r="Q417" s="470" t="e">
        <f t="shared" si="1014"/>
        <v>#DIV/0!</v>
      </c>
      <c r="R417" s="471"/>
      <c r="S417" s="70">
        <f>H417+F417+G417+0</f>
        <v>0</v>
      </c>
      <c r="T417" s="68" t="e">
        <f t="shared" ref="T417" si="1064">S417/J417*100</f>
        <v>#DIV/0!</v>
      </c>
      <c r="U417" s="470" t="e">
        <f t="shared" si="1016"/>
        <v>#DIV/0!</v>
      </c>
      <c r="V417" s="472"/>
      <c r="W417" s="67">
        <f>H417+F417+G417+I417+0</f>
        <v>0</v>
      </c>
      <c r="X417" s="68" t="e">
        <f>W417/J417*100</f>
        <v>#DIV/0!</v>
      </c>
      <c r="Y417" s="470" t="e">
        <f t="shared" si="1017"/>
        <v>#DIV/0!</v>
      </c>
      <c r="Z417" s="471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437"/>
      <c r="G418" s="438"/>
      <c r="H418" s="438"/>
      <c r="I418" s="439"/>
      <c r="J418" s="40"/>
      <c r="K418" s="16"/>
      <c r="L418" s="17" t="e">
        <f>K418/J417*100</f>
        <v>#DIV/0!</v>
      </c>
      <c r="M418" s="470"/>
      <c r="N418" s="471"/>
      <c r="O418" s="16"/>
      <c r="P418" s="17" t="e">
        <f>O418/J417*100</f>
        <v>#DIV/0!</v>
      </c>
      <c r="Q418" s="470"/>
      <c r="R418" s="471"/>
      <c r="S418" s="19"/>
      <c r="T418" s="17" t="e">
        <f>S418/J417*100</f>
        <v>#DIV/0!</v>
      </c>
      <c r="U418" s="470"/>
      <c r="V418" s="472"/>
      <c r="W418" s="16"/>
      <c r="X418" s="17" t="e">
        <f>W418/J417*100</f>
        <v>#DIV/0!</v>
      </c>
      <c r="Y418" s="470"/>
      <c r="Z418" s="471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65">+C419+D419</f>
        <v>0</v>
      </c>
      <c r="F419" s="444"/>
      <c r="G419" s="438"/>
      <c r="H419" s="438"/>
      <c r="I419" s="443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470" t="e">
        <f t="shared" si="1012"/>
        <v>#DIV/0!</v>
      </c>
      <c r="N419" s="471"/>
      <c r="O419" s="67">
        <f>G419+F419+0</f>
        <v>0</v>
      </c>
      <c r="P419" s="68" t="e">
        <f t="shared" ref="P419" si="1066">O419/J419*100</f>
        <v>#DIV/0!</v>
      </c>
      <c r="Q419" s="470" t="e">
        <f t="shared" si="1014"/>
        <v>#DIV/0!</v>
      </c>
      <c r="R419" s="471"/>
      <c r="S419" s="70">
        <f>H419+F419+G419+0</f>
        <v>0</v>
      </c>
      <c r="T419" s="68" t="e">
        <f t="shared" ref="T419" si="1067">S419/J419*100</f>
        <v>#DIV/0!</v>
      </c>
      <c r="U419" s="470" t="e">
        <f t="shared" si="1016"/>
        <v>#DIV/0!</v>
      </c>
      <c r="V419" s="472"/>
      <c r="W419" s="67">
        <f>H419+F419+G419+I419+0</f>
        <v>0</v>
      </c>
      <c r="X419" s="68" t="e">
        <f>W419/J419*100</f>
        <v>#DIV/0!</v>
      </c>
      <c r="Y419" s="470" t="e">
        <f t="shared" si="1017"/>
        <v>#DIV/0!</v>
      </c>
      <c r="Z419" s="471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437"/>
      <c r="G420" s="438"/>
      <c r="H420" s="438"/>
      <c r="I420" s="439"/>
      <c r="J420" s="40"/>
      <c r="K420" s="16"/>
      <c r="L420" s="17" t="e">
        <f>K420/J419*100</f>
        <v>#DIV/0!</v>
      </c>
      <c r="M420" s="470"/>
      <c r="N420" s="471"/>
      <c r="O420" s="16"/>
      <c r="P420" s="17" t="e">
        <f>O420/J419*100</f>
        <v>#DIV/0!</v>
      </c>
      <c r="Q420" s="470"/>
      <c r="R420" s="471"/>
      <c r="S420" s="19"/>
      <c r="T420" s="17" t="e">
        <f>S420/J419*100</f>
        <v>#DIV/0!</v>
      </c>
      <c r="U420" s="470"/>
      <c r="V420" s="472"/>
      <c r="W420" s="16"/>
      <c r="X420" s="17" t="e">
        <f>W420/J419*100</f>
        <v>#DIV/0!</v>
      </c>
      <c r="Y420" s="470"/>
      <c r="Z420" s="471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68">+C421+D421</f>
        <v>0</v>
      </c>
      <c r="F421" s="444"/>
      <c r="G421" s="438"/>
      <c r="H421" s="438"/>
      <c r="I421" s="443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470" t="e">
        <f t="shared" si="1012"/>
        <v>#DIV/0!</v>
      </c>
      <c r="N421" s="471"/>
      <c r="O421" s="67">
        <f>G421+F421+0</f>
        <v>0</v>
      </c>
      <c r="P421" s="68" t="e">
        <f t="shared" ref="P421" si="1069">O421/J421*100</f>
        <v>#DIV/0!</v>
      </c>
      <c r="Q421" s="470" t="e">
        <f t="shared" si="1014"/>
        <v>#DIV/0!</v>
      </c>
      <c r="R421" s="471"/>
      <c r="S421" s="70">
        <f>H421+F421+G421+0</f>
        <v>0</v>
      </c>
      <c r="T421" s="68" t="e">
        <f t="shared" ref="T421" si="1070">S421/J421*100</f>
        <v>#DIV/0!</v>
      </c>
      <c r="U421" s="470" t="e">
        <f t="shared" si="1016"/>
        <v>#DIV/0!</v>
      </c>
      <c r="V421" s="472"/>
      <c r="W421" s="67">
        <f>H421+F421+G421+I421+0</f>
        <v>0</v>
      </c>
      <c r="X421" s="68" t="e">
        <f>W421/J421*100</f>
        <v>#DIV/0!</v>
      </c>
      <c r="Y421" s="470" t="e">
        <f t="shared" si="1017"/>
        <v>#DIV/0!</v>
      </c>
      <c r="Z421" s="471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437"/>
      <c r="G422" s="438"/>
      <c r="H422" s="438"/>
      <c r="I422" s="439"/>
      <c r="J422" s="40"/>
      <c r="K422" s="16"/>
      <c r="L422" s="17" t="e">
        <f>K422/J421*100</f>
        <v>#DIV/0!</v>
      </c>
      <c r="M422" s="470"/>
      <c r="N422" s="471"/>
      <c r="O422" s="16"/>
      <c r="P422" s="17" t="e">
        <f>O422/J421*100</f>
        <v>#DIV/0!</v>
      </c>
      <c r="Q422" s="470"/>
      <c r="R422" s="471"/>
      <c r="S422" s="19"/>
      <c r="T422" s="17" t="e">
        <f>S422/J421*100</f>
        <v>#DIV/0!</v>
      </c>
      <c r="U422" s="470"/>
      <c r="V422" s="472"/>
      <c r="W422" s="16"/>
      <c r="X422" s="17" t="e">
        <f>W422/J421*100</f>
        <v>#DIV/0!</v>
      </c>
      <c r="Y422" s="470"/>
      <c r="Z422" s="471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437">
        <f>SUM(F425,F427)</f>
        <v>0</v>
      </c>
      <c r="G423" s="438">
        <f t="shared" ref="G423:I423" si="1071">SUM(G425,G427)</f>
        <v>0</v>
      </c>
      <c r="H423" s="438">
        <f t="shared" si="1071"/>
        <v>0</v>
      </c>
      <c r="I423" s="439">
        <f t="shared" si="1071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72">K423/J423*100</f>
        <v>#DIV/0!</v>
      </c>
      <c r="M423" s="473" t="e">
        <f t="shared" si="1012"/>
        <v>#DIV/0!</v>
      </c>
      <c r="N423" s="474"/>
      <c r="O423" s="30">
        <f>SUM(O425,O427)</f>
        <v>0</v>
      </c>
      <c r="P423" s="31" t="e">
        <f t="shared" ref="P423" si="1073">O423/J423*100</f>
        <v>#DIV/0!</v>
      </c>
      <c r="Q423" s="473" t="e">
        <f t="shared" si="1014"/>
        <v>#DIV/0!</v>
      </c>
      <c r="R423" s="474"/>
      <c r="S423" s="32">
        <f>SUM(S425,S427)</f>
        <v>0</v>
      </c>
      <c r="T423" s="31" t="e">
        <f t="shared" ref="T423" si="1074">S423/J423*100</f>
        <v>#DIV/0!</v>
      </c>
      <c r="U423" s="473" t="e">
        <f t="shared" si="1016"/>
        <v>#DIV/0!</v>
      </c>
      <c r="V423" s="475"/>
      <c r="W423" s="30">
        <f>SUM(W425,W427)</f>
        <v>0</v>
      </c>
      <c r="X423" s="31" t="e">
        <f t="shared" ref="X423" si="1075">W423/J423*100</f>
        <v>#DIV/0!</v>
      </c>
      <c r="Y423" s="473" t="e">
        <f t="shared" si="1017"/>
        <v>#DIV/0!</v>
      </c>
      <c r="Z423" s="474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437"/>
      <c r="G424" s="438"/>
      <c r="H424" s="438"/>
      <c r="I424" s="443"/>
      <c r="J424" s="40"/>
      <c r="K424" s="30">
        <f>SUM(K426,K428)</f>
        <v>0</v>
      </c>
      <c r="L424" s="31" t="e">
        <f t="shared" ref="L424" si="1076">K424/J423*100</f>
        <v>#DIV/0!</v>
      </c>
      <c r="M424" s="473"/>
      <c r="N424" s="474"/>
      <c r="O424" s="30">
        <f>SUM(O426,O428)</f>
        <v>0</v>
      </c>
      <c r="P424" s="31" t="e">
        <f t="shared" ref="P424" si="1077">O424/J423*100</f>
        <v>#DIV/0!</v>
      </c>
      <c r="Q424" s="473"/>
      <c r="R424" s="474"/>
      <c r="S424" s="32">
        <f>SUM(S426,S428)</f>
        <v>0</v>
      </c>
      <c r="T424" s="31" t="e">
        <f t="shared" ref="T424" si="1078">S424/J423*100</f>
        <v>#DIV/0!</v>
      </c>
      <c r="U424" s="473"/>
      <c r="V424" s="475"/>
      <c r="W424" s="30">
        <f>SUM(W426,W428)</f>
        <v>0</v>
      </c>
      <c r="X424" s="31" t="e">
        <f t="shared" ref="X424" si="1079">W424/J423*100</f>
        <v>#DIV/0!</v>
      </c>
      <c r="Y424" s="473"/>
      <c r="Z424" s="474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080">+C425+D425</f>
        <v>0</v>
      </c>
      <c r="F425" s="444"/>
      <c r="G425" s="438"/>
      <c r="H425" s="438"/>
      <c r="I425" s="443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470" t="e">
        <f t="shared" si="1012"/>
        <v>#DIV/0!</v>
      </c>
      <c r="N425" s="471"/>
      <c r="O425" s="67">
        <f>G425+F425+0</f>
        <v>0</v>
      </c>
      <c r="P425" s="68" t="e">
        <f t="shared" ref="P425" si="1081">O425/J425*100</f>
        <v>#DIV/0!</v>
      </c>
      <c r="Q425" s="470" t="e">
        <f t="shared" si="1014"/>
        <v>#DIV/0!</v>
      </c>
      <c r="R425" s="471"/>
      <c r="S425" s="70">
        <f>H425+F425+G425+0</f>
        <v>0</v>
      </c>
      <c r="T425" s="68" t="e">
        <f t="shared" ref="T425" si="1082">S425/J425*100</f>
        <v>#DIV/0!</v>
      </c>
      <c r="U425" s="470" t="e">
        <f t="shared" si="1016"/>
        <v>#DIV/0!</v>
      </c>
      <c r="V425" s="472"/>
      <c r="W425" s="67">
        <f>H425+F425+G425+I425+0</f>
        <v>0</v>
      </c>
      <c r="X425" s="68" t="e">
        <f>W425/J425*100</f>
        <v>#DIV/0!</v>
      </c>
      <c r="Y425" s="470" t="e">
        <f t="shared" si="1017"/>
        <v>#DIV/0!</v>
      </c>
      <c r="Z425" s="471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437"/>
      <c r="G426" s="438"/>
      <c r="H426" s="438"/>
      <c r="I426" s="439"/>
      <c r="J426" s="40"/>
      <c r="K426" s="16"/>
      <c r="L426" s="17" t="e">
        <f>K426/J425*100</f>
        <v>#DIV/0!</v>
      </c>
      <c r="M426" s="470"/>
      <c r="N426" s="471"/>
      <c r="O426" s="16"/>
      <c r="P426" s="17" t="e">
        <f>O426/J425*100</f>
        <v>#DIV/0!</v>
      </c>
      <c r="Q426" s="470"/>
      <c r="R426" s="471"/>
      <c r="S426" s="19"/>
      <c r="T426" s="17" t="e">
        <f>S426/J425*100</f>
        <v>#DIV/0!</v>
      </c>
      <c r="U426" s="470"/>
      <c r="V426" s="472"/>
      <c r="W426" s="16"/>
      <c r="X426" s="17" t="e">
        <f>W426/J425*100</f>
        <v>#DIV/0!</v>
      </c>
      <c r="Y426" s="470"/>
      <c r="Z426" s="471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083">+C427+D427</f>
        <v>0</v>
      </c>
      <c r="F427" s="444"/>
      <c r="G427" s="438"/>
      <c r="H427" s="438"/>
      <c r="I427" s="443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470" t="e">
        <f t="shared" si="1012"/>
        <v>#DIV/0!</v>
      </c>
      <c r="N427" s="471"/>
      <c r="O427" s="67">
        <f>G427+F427+0</f>
        <v>0</v>
      </c>
      <c r="P427" s="68" t="e">
        <f t="shared" ref="P427" si="1084">O427/J427*100</f>
        <v>#DIV/0!</v>
      </c>
      <c r="Q427" s="470" t="e">
        <f t="shared" si="1014"/>
        <v>#DIV/0!</v>
      </c>
      <c r="R427" s="471"/>
      <c r="S427" s="70">
        <f>H427+F427+G427+0</f>
        <v>0</v>
      </c>
      <c r="T427" s="68" t="e">
        <f t="shared" ref="T427" si="1085">S427/J427*100</f>
        <v>#DIV/0!</v>
      </c>
      <c r="U427" s="470" t="e">
        <f t="shared" si="1016"/>
        <v>#DIV/0!</v>
      </c>
      <c r="V427" s="472"/>
      <c r="W427" s="67">
        <f>H427+F427+G427+I427+0</f>
        <v>0</v>
      </c>
      <c r="X427" s="68" t="e">
        <f>W427/J427*100</f>
        <v>#DIV/0!</v>
      </c>
      <c r="Y427" s="470" t="e">
        <f t="shared" si="1017"/>
        <v>#DIV/0!</v>
      </c>
      <c r="Z427" s="471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437"/>
      <c r="G428" s="438"/>
      <c r="H428" s="438"/>
      <c r="I428" s="439"/>
      <c r="J428" s="40"/>
      <c r="K428" s="16"/>
      <c r="L428" s="17" t="e">
        <f>K428/J427*100</f>
        <v>#DIV/0!</v>
      </c>
      <c r="M428" s="470"/>
      <c r="N428" s="471"/>
      <c r="O428" s="16"/>
      <c r="P428" s="17" t="e">
        <f>O428/J427*100</f>
        <v>#DIV/0!</v>
      </c>
      <c r="Q428" s="470"/>
      <c r="R428" s="471"/>
      <c r="S428" s="19"/>
      <c r="T428" s="17" t="e">
        <f>S428/J427*100</f>
        <v>#DIV/0!</v>
      </c>
      <c r="U428" s="470"/>
      <c r="V428" s="472"/>
      <c r="W428" s="16"/>
      <c r="X428" s="17" t="e">
        <f>W428/J427*100</f>
        <v>#DIV/0!</v>
      </c>
      <c r="Y428" s="470"/>
      <c r="Z428" s="471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086">+C429+D429</f>
        <v>0</v>
      </c>
      <c r="F429" s="444"/>
      <c r="G429" s="438"/>
      <c r="H429" s="438"/>
      <c r="I429" s="443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470" t="e">
        <f t="shared" si="1012"/>
        <v>#DIV/0!</v>
      </c>
      <c r="N429" s="471"/>
      <c r="O429" s="67">
        <f>G429+F429+0</f>
        <v>0</v>
      </c>
      <c r="P429" s="68" t="e">
        <f t="shared" ref="P429" si="1087">O429/J429*100</f>
        <v>#DIV/0!</v>
      </c>
      <c r="Q429" s="470" t="e">
        <f t="shared" si="1014"/>
        <v>#DIV/0!</v>
      </c>
      <c r="R429" s="471"/>
      <c r="S429" s="70">
        <f>H429+F429+G429+0</f>
        <v>0</v>
      </c>
      <c r="T429" s="68" t="e">
        <f t="shared" ref="T429" si="1088">S429/J429*100</f>
        <v>#DIV/0!</v>
      </c>
      <c r="U429" s="470" t="e">
        <f t="shared" si="1016"/>
        <v>#DIV/0!</v>
      </c>
      <c r="V429" s="472"/>
      <c r="W429" s="67">
        <f>H429+F429+G429+I429+0</f>
        <v>0</v>
      </c>
      <c r="X429" s="68" t="e">
        <f>W429/J429*100</f>
        <v>#DIV/0!</v>
      </c>
      <c r="Y429" s="470" t="e">
        <f t="shared" si="1017"/>
        <v>#DIV/0!</v>
      </c>
      <c r="Z429" s="471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437"/>
      <c r="G430" s="438"/>
      <c r="H430" s="438"/>
      <c r="I430" s="443"/>
      <c r="J430" s="40"/>
      <c r="K430" s="16"/>
      <c r="L430" s="17" t="e">
        <f>K430/J429*100</f>
        <v>#DIV/0!</v>
      </c>
      <c r="M430" s="470"/>
      <c r="N430" s="471"/>
      <c r="O430" s="16"/>
      <c r="P430" s="17" t="e">
        <f>O430/J429*100</f>
        <v>#DIV/0!</v>
      </c>
      <c r="Q430" s="470"/>
      <c r="R430" s="471"/>
      <c r="S430" s="19"/>
      <c r="T430" s="17" t="e">
        <f>S430/J429*100</f>
        <v>#DIV/0!</v>
      </c>
      <c r="U430" s="470"/>
      <c r="V430" s="472"/>
      <c r="W430" s="16"/>
      <c r="X430" s="17" t="e">
        <f>W430/J429*100</f>
        <v>#DIV/0!</v>
      </c>
      <c r="Y430" s="470"/>
      <c r="Z430" s="471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089">+C431+D431</f>
        <v>0</v>
      </c>
      <c r="F431" s="444"/>
      <c r="G431" s="438"/>
      <c r="H431" s="438"/>
      <c r="I431" s="443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470" t="e">
        <f t="shared" si="1012"/>
        <v>#DIV/0!</v>
      </c>
      <c r="N431" s="471"/>
      <c r="O431" s="67">
        <f>G431+F431+0</f>
        <v>0</v>
      </c>
      <c r="P431" s="68" t="e">
        <f t="shared" ref="P431" si="1090">O431/J431*100</f>
        <v>#DIV/0!</v>
      </c>
      <c r="Q431" s="470" t="e">
        <f t="shared" si="1014"/>
        <v>#DIV/0!</v>
      </c>
      <c r="R431" s="471"/>
      <c r="S431" s="70">
        <f>H431+F431+G431+0</f>
        <v>0</v>
      </c>
      <c r="T431" s="68" t="e">
        <f t="shared" ref="T431" si="1091">S431/J431*100</f>
        <v>#DIV/0!</v>
      </c>
      <c r="U431" s="470" t="e">
        <f t="shared" si="1016"/>
        <v>#DIV/0!</v>
      </c>
      <c r="V431" s="472"/>
      <c r="W431" s="67">
        <f>H431+F431+G431+I431+0</f>
        <v>0</v>
      </c>
      <c r="X431" s="68" t="e">
        <f>W431/J431*100</f>
        <v>#DIV/0!</v>
      </c>
      <c r="Y431" s="470" t="e">
        <f t="shared" si="1017"/>
        <v>#DIV/0!</v>
      </c>
      <c r="Z431" s="471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437"/>
      <c r="G432" s="438"/>
      <c r="H432" s="438"/>
      <c r="I432" s="443"/>
      <c r="J432" s="40"/>
      <c r="K432" s="16"/>
      <c r="L432" s="17" t="e">
        <f>K432/J431*100</f>
        <v>#DIV/0!</v>
      </c>
      <c r="M432" s="470"/>
      <c r="N432" s="471"/>
      <c r="O432" s="16"/>
      <c r="P432" s="17" t="e">
        <f>O432/J431*100</f>
        <v>#DIV/0!</v>
      </c>
      <c r="Q432" s="470"/>
      <c r="R432" s="471"/>
      <c r="S432" s="19"/>
      <c r="T432" s="17" t="e">
        <f>S432/J431*100</f>
        <v>#DIV/0!</v>
      </c>
      <c r="U432" s="470"/>
      <c r="V432" s="472"/>
      <c r="W432" s="16"/>
      <c r="X432" s="17" t="e">
        <f>W432/J431*100</f>
        <v>#DIV/0!</v>
      </c>
      <c r="Y432" s="470"/>
      <c r="Z432" s="471"/>
      <c r="AA432" s="74"/>
      <c r="AB432" s="74"/>
    </row>
    <row r="433" spans="1:28" s="251" customFormat="1" ht="21.75" hidden="1" customHeight="1" x14ac:dyDescent="0.2">
      <c r="A433" s="480" t="s">
        <v>45</v>
      </c>
      <c r="B433" s="54" t="s">
        <v>29</v>
      </c>
      <c r="C433" s="55">
        <f t="shared" ref="C433:K434" si="1092">SUM(C435,C441,C451,C457,C459)</f>
        <v>0</v>
      </c>
      <c r="D433" s="56">
        <f t="shared" si="1092"/>
        <v>0</v>
      </c>
      <c r="E433" s="57">
        <f t="shared" si="1092"/>
        <v>0</v>
      </c>
      <c r="F433" s="434">
        <f t="shared" si="1092"/>
        <v>0</v>
      </c>
      <c r="G433" s="435">
        <f t="shared" si="1092"/>
        <v>0</v>
      </c>
      <c r="H433" s="435">
        <f t="shared" si="1092"/>
        <v>0</v>
      </c>
      <c r="I433" s="436">
        <f t="shared" si="1092"/>
        <v>0</v>
      </c>
      <c r="J433" s="60">
        <f t="shared" si="1092"/>
        <v>0</v>
      </c>
      <c r="K433" s="55">
        <f t="shared" si="1092"/>
        <v>0</v>
      </c>
      <c r="L433" s="56" t="e">
        <f>K433/J433*100</f>
        <v>#DIV/0!</v>
      </c>
      <c r="M433" s="482" t="e">
        <f t="shared" si="1012"/>
        <v>#DIV/0!</v>
      </c>
      <c r="N433" s="476"/>
      <c r="O433" s="55">
        <f>SUM(O435,O441,O451,O457,O459)</f>
        <v>0</v>
      </c>
      <c r="P433" s="56" t="e">
        <f t="shared" ref="P433" si="1093">O433/J433*100</f>
        <v>#DIV/0!</v>
      </c>
      <c r="Q433" s="482" t="e">
        <f t="shared" si="1014"/>
        <v>#DIV/0!</v>
      </c>
      <c r="R433" s="476"/>
      <c r="S433" s="58">
        <f>SUM(S435,S441,S451,S457,S459)</f>
        <v>0</v>
      </c>
      <c r="T433" s="56" t="e">
        <f t="shared" ref="T433" si="1094">S433/J433*100</f>
        <v>#DIV/0!</v>
      </c>
      <c r="U433" s="482" t="e">
        <f t="shared" si="1016"/>
        <v>#DIV/0!</v>
      </c>
      <c r="V433" s="484"/>
      <c r="W433" s="55">
        <f>SUM(W435,W441,W451,W457,W459)</f>
        <v>0</v>
      </c>
      <c r="X433" s="56" t="e">
        <f t="shared" ref="X433" si="1095">W433/J433*100</f>
        <v>#DIV/0!</v>
      </c>
      <c r="Y433" s="482" t="e">
        <f t="shared" si="1017"/>
        <v>#DIV/0!</v>
      </c>
      <c r="Z433" s="476"/>
      <c r="AA433" s="250"/>
      <c r="AB433" s="250"/>
    </row>
    <row r="434" spans="1:28" s="251" customFormat="1" ht="21.75" hidden="1" customHeight="1" x14ac:dyDescent="0.2">
      <c r="A434" s="481"/>
      <c r="B434" s="54" t="s">
        <v>30</v>
      </c>
      <c r="C434" s="16"/>
      <c r="D434" s="17"/>
      <c r="E434" s="18"/>
      <c r="F434" s="434"/>
      <c r="G434" s="435"/>
      <c r="H434" s="435"/>
      <c r="I434" s="436"/>
      <c r="J434" s="21"/>
      <c r="K434" s="55">
        <f t="shared" si="1092"/>
        <v>0</v>
      </c>
      <c r="L434" s="56" t="e">
        <f t="shared" ref="L434" si="1096">K434/J433*100</f>
        <v>#DIV/0!</v>
      </c>
      <c r="M434" s="483"/>
      <c r="N434" s="477"/>
      <c r="O434" s="55">
        <f>SUM(O436,O442,O452,O458,O460)</f>
        <v>0</v>
      </c>
      <c r="P434" s="56" t="e">
        <f t="shared" ref="P434" si="1097">O434/J433*100</f>
        <v>#DIV/0!</v>
      </c>
      <c r="Q434" s="483"/>
      <c r="R434" s="477"/>
      <c r="S434" s="58">
        <f>SUM(S436,S442,S452,S458,S460)</f>
        <v>0</v>
      </c>
      <c r="T434" s="56" t="e">
        <f t="shared" ref="T434" si="1098">S434/J433*100</f>
        <v>#DIV/0!</v>
      </c>
      <c r="U434" s="483"/>
      <c r="V434" s="485"/>
      <c r="W434" s="55">
        <f>SUM(W436,W442,W452,W458,W460)</f>
        <v>0</v>
      </c>
      <c r="X434" s="56" t="e">
        <f t="shared" ref="X434" si="1099">W434/J433*100</f>
        <v>#DIV/0!</v>
      </c>
      <c r="Y434" s="483"/>
      <c r="Z434" s="477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437">
        <f>SUM(F437,F439)</f>
        <v>0</v>
      </c>
      <c r="G435" s="438">
        <f>SUM(G437,G439)</f>
        <v>0</v>
      </c>
      <c r="H435" s="438">
        <f t="shared" ref="H435:I435" si="1100">SUM(H437,H439)</f>
        <v>0</v>
      </c>
      <c r="I435" s="439">
        <f t="shared" si="1100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101">K435/J435*100</f>
        <v>#DIV/0!</v>
      </c>
      <c r="M435" s="478" t="e">
        <f t="shared" si="1012"/>
        <v>#DIV/0!</v>
      </c>
      <c r="N435" s="474"/>
      <c r="O435" s="30">
        <f>SUM(O437,O439)</f>
        <v>0</v>
      </c>
      <c r="P435" s="31" t="e">
        <f t="shared" ref="P435" si="1102">O435/J435*100</f>
        <v>#DIV/0!</v>
      </c>
      <c r="Q435" s="478" t="e">
        <f t="shared" si="1014"/>
        <v>#DIV/0!</v>
      </c>
      <c r="R435" s="474"/>
      <c r="S435" s="32">
        <f>SUM(S437,S439)</f>
        <v>0</v>
      </c>
      <c r="T435" s="31" t="e">
        <f t="shared" ref="T435" si="1103">S435/J435*100</f>
        <v>#DIV/0!</v>
      </c>
      <c r="U435" s="478" t="e">
        <f t="shared" si="1016"/>
        <v>#DIV/0!</v>
      </c>
      <c r="V435" s="475"/>
      <c r="W435" s="30">
        <f>SUM(W437,W439)</f>
        <v>0</v>
      </c>
      <c r="X435" s="31" t="e">
        <f t="shared" ref="X435" si="1104">W435/J435*100</f>
        <v>#DIV/0!</v>
      </c>
      <c r="Y435" s="478" t="e">
        <f t="shared" si="1017"/>
        <v>#DIV/0!</v>
      </c>
      <c r="Z435" s="474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437"/>
      <c r="G436" s="438"/>
      <c r="H436" s="438"/>
      <c r="I436" s="443"/>
      <c r="J436" s="40"/>
      <c r="K436" s="30">
        <f>SUM(K438,K440)</f>
        <v>0</v>
      </c>
      <c r="L436" s="31" t="e">
        <f>K436/J435*100</f>
        <v>#DIV/0!</v>
      </c>
      <c r="M436" s="479"/>
      <c r="N436" s="474"/>
      <c r="O436" s="30">
        <f>SUM(O438,O440)</f>
        <v>0</v>
      </c>
      <c r="P436" s="31" t="e">
        <f t="shared" ref="P436" si="1105">O436/J435*100</f>
        <v>#DIV/0!</v>
      </c>
      <c r="Q436" s="479"/>
      <c r="R436" s="474"/>
      <c r="S436" s="32">
        <f>SUM(S438,S440)</f>
        <v>0</v>
      </c>
      <c r="T436" s="31" t="e">
        <f t="shared" ref="T436" si="1106">S436/J435*100</f>
        <v>#DIV/0!</v>
      </c>
      <c r="U436" s="479"/>
      <c r="V436" s="475"/>
      <c r="W436" s="30">
        <f>SUM(W438,W440)</f>
        <v>0</v>
      </c>
      <c r="X436" s="31" t="e">
        <f t="shared" ref="X436" si="1107">W436/J435*100</f>
        <v>#DIV/0!</v>
      </c>
      <c r="Y436" s="479"/>
      <c r="Z436" s="474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108">+C437+D437</f>
        <v>0</v>
      </c>
      <c r="F437" s="444"/>
      <c r="G437" s="438"/>
      <c r="H437" s="438"/>
      <c r="I437" s="443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470" t="e">
        <f t="shared" si="1012"/>
        <v>#DIV/0!</v>
      </c>
      <c r="N437" s="471"/>
      <c r="O437" s="67">
        <f>G437+F437+0</f>
        <v>0</v>
      </c>
      <c r="P437" s="69" t="e">
        <f t="shared" ref="P437" si="1109">O437/J437*100</f>
        <v>#DIV/0!</v>
      </c>
      <c r="Q437" s="470" t="e">
        <f t="shared" si="1014"/>
        <v>#DIV/0!</v>
      </c>
      <c r="R437" s="471"/>
      <c r="S437" s="70">
        <f>H437+F437+G437+0</f>
        <v>0</v>
      </c>
      <c r="T437" s="69" t="e">
        <f t="shared" ref="T437" si="1110">S437/J437*100</f>
        <v>#DIV/0!</v>
      </c>
      <c r="U437" s="470" t="e">
        <f t="shared" si="1016"/>
        <v>#DIV/0!</v>
      </c>
      <c r="V437" s="472"/>
      <c r="W437" s="67">
        <f>H437+F437+G437+I437+0</f>
        <v>0</v>
      </c>
      <c r="X437" s="69" t="e">
        <f>W437/J437*100</f>
        <v>#DIV/0!</v>
      </c>
      <c r="Y437" s="470" t="e">
        <f t="shared" si="1017"/>
        <v>#DIV/0!</v>
      </c>
      <c r="Z437" s="471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437"/>
      <c r="G438" s="438"/>
      <c r="H438" s="438"/>
      <c r="I438" s="439"/>
      <c r="J438" s="40"/>
      <c r="K438" s="16"/>
      <c r="L438" s="17" t="e">
        <f>K438/J437*100</f>
        <v>#DIV/0!</v>
      </c>
      <c r="M438" s="470"/>
      <c r="N438" s="471"/>
      <c r="O438" s="16"/>
      <c r="P438" s="73" t="e">
        <f>O438/J437*100</f>
        <v>#DIV/0!</v>
      </c>
      <c r="Q438" s="470"/>
      <c r="R438" s="471"/>
      <c r="S438" s="19"/>
      <c r="T438" s="73" t="e">
        <f>S438/J437*100</f>
        <v>#DIV/0!</v>
      </c>
      <c r="U438" s="470"/>
      <c r="V438" s="472"/>
      <c r="W438" s="16"/>
      <c r="X438" s="73" t="e">
        <f>W438/J437*100</f>
        <v>#DIV/0!</v>
      </c>
      <c r="Y438" s="470"/>
      <c r="Z438" s="471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111">+C439+D439</f>
        <v>0</v>
      </c>
      <c r="F439" s="444"/>
      <c r="G439" s="438"/>
      <c r="H439" s="438"/>
      <c r="I439" s="443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470" t="e">
        <f t="shared" si="1012"/>
        <v>#DIV/0!</v>
      </c>
      <c r="N439" s="471"/>
      <c r="O439" s="67">
        <f>G439+F439+0</f>
        <v>0</v>
      </c>
      <c r="P439" s="69" t="e">
        <f t="shared" ref="P439" si="1112">O439/J439*100</f>
        <v>#DIV/0!</v>
      </c>
      <c r="Q439" s="470" t="e">
        <f t="shared" si="1014"/>
        <v>#DIV/0!</v>
      </c>
      <c r="R439" s="471"/>
      <c r="S439" s="70">
        <f>H439+F439+G439+0</f>
        <v>0</v>
      </c>
      <c r="T439" s="69" t="e">
        <f t="shared" ref="T439" si="1113">S439/J439*100</f>
        <v>#DIV/0!</v>
      </c>
      <c r="U439" s="470" t="e">
        <f t="shared" si="1016"/>
        <v>#DIV/0!</v>
      </c>
      <c r="V439" s="472"/>
      <c r="W439" s="67">
        <f>H439+F439+G439+I439+0</f>
        <v>0</v>
      </c>
      <c r="X439" s="69" t="e">
        <f>W439/J439*100</f>
        <v>#DIV/0!</v>
      </c>
      <c r="Y439" s="470" t="e">
        <f t="shared" si="1017"/>
        <v>#DIV/0!</v>
      </c>
      <c r="Z439" s="471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437"/>
      <c r="G440" s="438"/>
      <c r="H440" s="438"/>
      <c r="I440" s="439"/>
      <c r="J440" s="40"/>
      <c r="K440" s="16"/>
      <c r="L440" s="17" t="e">
        <f>K440/J439*100</f>
        <v>#DIV/0!</v>
      </c>
      <c r="M440" s="470"/>
      <c r="N440" s="471"/>
      <c r="O440" s="16"/>
      <c r="P440" s="73" t="e">
        <f>O440/J439*100</f>
        <v>#DIV/0!</v>
      </c>
      <c r="Q440" s="470"/>
      <c r="R440" s="471"/>
      <c r="S440" s="19"/>
      <c r="T440" s="73" t="e">
        <f>S440/J439*100</f>
        <v>#DIV/0!</v>
      </c>
      <c r="U440" s="470"/>
      <c r="V440" s="472"/>
      <c r="W440" s="16"/>
      <c r="X440" s="73" t="e">
        <f>W440/J439*100</f>
        <v>#DIV/0!</v>
      </c>
      <c r="Y440" s="470"/>
      <c r="Z440" s="471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437">
        <f>SUM(F443,F445,F447,F449)</f>
        <v>0</v>
      </c>
      <c r="G441" s="438">
        <f t="shared" ref="G441:I441" si="1114">SUM(G443,G445,G447,G449)</f>
        <v>0</v>
      </c>
      <c r="H441" s="438">
        <f t="shared" si="1114"/>
        <v>0</v>
      </c>
      <c r="I441" s="439">
        <f t="shared" si="1114"/>
        <v>0</v>
      </c>
      <c r="J441" s="29">
        <f t="shared" ref="J441" si="1115">+E441+I441+F441+G441+H441</f>
        <v>0</v>
      </c>
      <c r="K441" s="30">
        <f>SUM(K443,K445,K447,K449)</f>
        <v>0</v>
      </c>
      <c r="L441" s="31" t="e">
        <f t="shared" ref="L441" si="1116">K441/J441*100</f>
        <v>#DIV/0!</v>
      </c>
      <c r="M441" s="473" t="e">
        <f t="shared" si="1012"/>
        <v>#DIV/0!</v>
      </c>
      <c r="N441" s="474"/>
      <c r="O441" s="30">
        <f>SUM(O443,O445,O447,O449)</f>
        <v>0</v>
      </c>
      <c r="P441" s="31" t="e">
        <f t="shared" ref="P441" si="1117">O441/J441*100</f>
        <v>#DIV/0!</v>
      </c>
      <c r="Q441" s="473" t="e">
        <f t="shared" si="1014"/>
        <v>#DIV/0!</v>
      </c>
      <c r="R441" s="474"/>
      <c r="S441" s="32">
        <f>SUM(S443,S445,S447,S449)</f>
        <v>0</v>
      </c>
      <c r="T441" s="31" t="e">
        <f t="shared" ref="T441" si="1118">S441/J441*100</f>
        <v>#DIV/0!</v>
      </c>
      <c r="U441" s="473" t="e">
        <f t="shared" si="1016"/>
        <v>#DIV/0!</v>
      </c>
      <c r="V441" s="475"/>
      <c r="W441" s="30">
        <f>SUM(W443,W445,W447,W449)</f>
        <v>0</v>
      </c>
      <c r="X441" s="31" t="e">
        <f t="shared" ref="X441" si="1119">W441/J441*100</f>
        <v>#DIV/0!</v>
      </c>
      <c r="Y441" s="473" t="e">
        <f t="shared" si="1017"/>
        <v>#DIV/0!</v>
      </c>
      <c r="Z441" s="474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437"/>
      <c r="G442" s="438"/>
      <c r="H442" s="438"/>
      <c r="I442" s="443"/>
      <c r="J442" s="40"/>
      <c r="K442" s="30">
        <f>SUM(K444,K446,K448,K450)</f>
        <v>0</v>
      </c>
      <c r="L442" s="31" t="e">
        <f t="shared" ref="L442" si="1120">K442/J441*100</f>
        <v>#DIV/0!</v>
      </c>
      <c r="M442" s="473"/>
      <c r="N442" s="474"/>
      <c r="O442" s="30">
        <f>SUM(O444,O446,O448,O450)</f>
        <v>0</v>
      </c>
      <c r="P442" s="31" t="e">
        <f t="shared" ref="P442" si="1121">O442/J441*100</f>
        <v>#DIV/0!</v>
      </c>
      <c r="Q442" s="473"/>
      <c r="R442" s="474"/>
      <c r="S442" s="32">
        <f>SUM(S444,S446,S448,S450)</f>
        <v>0</v>
      </c>
      <c r="T442" s="31" t="e">
        <f t="shared" ref="T442" si="1122">S442/J441*100</f>
        <v>#DIV/0!</v>
      </c>
      <c r="U442" s="473"/>
      <c r="V442" s="475"/>
      <c r="W442" s="30">
        <f>SUM(W444,W446,W448,W450)</f>
        <v>0</v>
      </c>
      <c r="X442" s="31" t="e">
        <f t="shared" ref="X442" si="1123">W442/J441*100</f>
        <v>#DIV/0!</v>
      </c>
      <c r="Y442" s="473"/>
      <c r="Z442" s="474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124">+C443+D443</f>
        <v>0</v>
      </c>
      <c r="F443" s="444"/>
      <c r="G443" s="438"/>
      <c r="H443" s="438"/>
      <c r="I443" s="443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470" t="e">
        <f t="shared" si="1012"/>
        <v>#DIV/0!</v>
      </c>
      <c r="N443" s="471"/>
      <c r="O443" s="67">
        <f>G443+F443+0</f>
        <v>0</v>
      </c>
      <c r="P443" s="68" t="e">
        <f t="shared" ref="P443" si="1125">O443/J443*100</f>
        <v>#DIV/0!</v>
      </c>
      <c r="Q443" s="470" t="e">
        <f t="shared" si="1014"/>
        <v>#DIV/0!</v>
      </c>
      <c r="R443" s="471"/>
      <c r="S443" s="70">
        <f>H443+F443+G443+0</f>
        <v>0</v>
      </c>
      <c r="T443" s="68" t="e">
        <f t="shared" ref="T443" si="1126">S443/J443*100</f>
        <v>#DIV/0!</v>
      </c>
      <c r="U443" s="470" t="e">
        <f t="shared" si="1016"/>
        <v>#DIV/0!</v>
      </c>
      <c r="V443" s="472"/>
      <c r="W443" s="67">
        <f>H443+F443+G443+I443+0</f>
        <v>0</v>
      </c>
      <c r="X443" s="68" t="e">
        <f>W443/J443*100</f>
        <v>#DIV/0!</v>
      </c>
      <c r="Y443" s="470" t="e">
        <f t="shared" si="1017"/>
        <v>#DIV/0!</v>
      </c>
      <c r="Z443" s="471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437"/>
      <c r="G444" s="438"/>
      <c r="H444" s="438"/>
      <c r="I444" s="439"/>
      <c r="J444" s="40"/>
      <c r="K444" s="16"/>
      <c r="L444" s="17" t="e">
        <f>K444/J443*100</f>
        <v>#DIV/0!</v>
      </c>
      <c r="M444" s="470"/>
      <c r="N444" s="471"/>
      <c r="O444" s="16"/>
      <c r="P444" s="17" t="e">
        <f>O444/J443*100</f>
        <v>#DIV/0!</v>
      </c>
      <c r="Q444" s="470"/>
      <c r="R444" s="471"/>
      <c r="S444" s="19"/>
      <c r="T444" s="17" t="e">
        <f>S444/J443*100</f>
        <v>#DIV/0!</v>
      </c>
      <c r="U444" s="470"/>
      <c r="V444" s="472"/>
      <c r="W444" s="16"/>
      <c r="X444" s="17" t="e">
        <f>W444/J443*100</f>
        <v>#DIV/0!</v>
      </c>
      <c r="Y444" s="470"/>
      <c r="Z444" s="471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127">+C445+D445</f>
        <v>0</v>
      </c>
      <c r="F445" s="444"/>
      <c r="G445" s="438"/>
      <c r="H445" s="438"/>
      <c r="I445" s="443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470" t="e">
        <f t="shared" si="1012"/>
        <v>#DIV/0!</v>
      </c>
      <c r="N445" s="471"/>
      <c r="O445" s="67">
        <f>G445+F445+0</f>
        <v>0</v>
      </c>
      <c r="P445" s="68" t="e">
        <f t="shared" ref="P445" si="1128">O445/J445*100</f>
        <v>#DIV/0!</v>
      </c>
      <c r="Q445" s="470" t="e">
        <f t="shared" si="1014"/>
        <v>#DIV/0!</v>
      </c>
      <c r="R445" s="471"/>
      <c r="S445" s="70">
        <f>H445+F445+G445+0</f>
        <v>0</v>
      </c>
      <c r="T445" s="68" t="e">
        <f t="shared" ref="T445" si="1129">S445/J445*100</f>
        <v>#DIV/0!</v>
      </c>
      <c r="U445" s="470" t="e">
        <f t="shared" si="1016"/>
        <v>#DIV/0!</v>
      </c>
      <c r="V445" s="472"/>
      <c r="W445" s="67">
        <f>H445+F445+G445+I445+0</f>
        <v>0</v>
      </c>
      <c r="X445" s="68" t="e">
        <f>W445/J445*100</f>
        <v>#DIV/0!</v>
      </c>
      <c r="Y445" s="470" t="e">
        <f t="shared" si="1017"/>
        <v>#DIV/0!</v>
      </c>
      <c r="Z445" s="471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437"/>
      <c r="G446" s="438"/>
      <c r="H446" s="438"/>
      <c r="I446" s="439"/>
      <c r="J446" s="40"/>
      <c r="K446" s="16"/>
      <c r="L446" s="17" t="e">
        <f>K446/J445*100</f>
        <v>#DIV/0!</v>
      </c>
      <c r="M446" s="470"/>
      <c r="N446" s="471"/>
      <c r="O446" s="16"/>
      <c r="P446" s="17" t="e">
        <f>O446/J445*100</f>
        <v>#DIV/0!</v>
      </c>
      <c r="Q446" s="470"/>
      <c r="R446" s="471"/>
      <c r="S446" s="19"/>
      <c r="T446" s="17" t="e">
        <f>S446/J445*100</f>
        <v>#DIV/0!</v>
      </c>
      <c r="U446" s="470"/>
      <c r="V446" s="472"/>
      <c r="W446" s="16"/>
      <c r="X446" s="17" t="e">
        <f>W446/J445*100</f>
        <v>#DIV/0!</v>
      </c>
      <c r="Y446" s="470"/>
      <c r="Z446" s="471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30">+C447+D447</f>
        <v>0</v>
      </c>
      <c r="F447" s="444"/>
      <c r="G447" s="438"/>
      <c r="H447" s="438"/>
      <c r="I447" s="443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470" t="e">
        <f t="shared" si="1012"/>
        <v>#DIV/0!</v>
      </c>
      <c r="N447" s="471"/>
      <c r="O447" s="67">
        <f>G447+F447+0</f>
        <v>0</v>
      </c>
      <c r="P447" s="68" t="e">
        <f t="shared" ref="P447" si="1131">O447/J447*100</f>
        <v>#DIV/0!</v>
      </c>
      <c r="Q447" s="470" t="e">
        <f t="shared" si="1014"/>
        <v>#DIV/0!</v>
      </c>
      <c r="R447" s="471"/>
      <c r="S447" s="70">
        <f>H447+F447+G447+0</f>
        <v>0</v>
      </c>
      <c r="T447" s="68" t="e">
        <f t="shared" ref="T447" si="1132">S447/J447*100</f>
        <v>#DIV/0!</v>
      </c>
      <c r="U447" s="470" t="e">
        <f t="shared" si="1016"/>
        <v>#DIV/0!</v>
      </c>
      <c r="V447" s="472"/>
      <c r="W447" s="67">
        <f>H447+F447+G447+I447+0</f>
        <v>0</v>
      </c>
      <c r="X447" s="68" t="e">
        <f>W447/J447*100</f>
        <v>#DIV/0!</v>
      </c>
      <c r="Y447" s="470" t="e">
        <f t="shared" si="1017"/>
        <v>#DIV/0!</v>
      </c>
      <c r="Z447" s="471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437"/>
      <c r="G448" s="438"/>
      <c r="H448" s="438"/>
      <c r="I448" s="439"/>
      <c r="J448" s="40"/>
      <c r="K448" s="16"/>
      <c r="L448" s="17" t="e">
        <f>K448/J447*100</f>
        <v>#DIV/0!</v>
      </c>
      <c r="M448" s="470"/>
      <c r="N448" s="471"/>
      <c r="O448" s="16"/>
      <c r="P448" s="17" t="e">
        <f>O448/J447*100</f>
        <v>#DIV/0!</v>
      </c>
      <c r="Q448" s="470"/>
      <c r="R448" s="471"/>
      <c r="S448" s="19"/>
      <c r="T448" s="17" t="e">
        <f>S448/J447*100</f>
        <v>#DIV/0!</v>
      </c>
      <c r="U448" s="470"/>
      <c r="V448" s="472"/>
      <c r="W448" s="16"/>
      <c r="X448" s="17" t="e">
        <f>W448/J447*100</f>
        <v>#DIV/0!</v>
      </c>
      <c r="Y448" s="470"/>
      <c r="Z448" s="471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33">+C449+D449</f>
        <v>0</v>
      </c>
      <c r="F449" s="444"/>
      <c r="G449" s="438"/>
      <c r="H449" s="438"/>
      <c r="I449" s="443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470" t="e">
        <f t="shared" si="1012"/>
        <v>#DIV/0!</v>
      </c>
      <c r="N449" s="471"/>
      <c r="O449" s="67">
        <f>G449+F449+0</f>
        <v>0</v>
      </c>
      <c r="P449" s="68" t="e">
        <f t="shared" ref="P449" si="1134">O449/J449*100</f>
        <v>#DIV/0!</v>
      </c>
      <c r="Q449" s="470" t="e">
        <f t="shared" si="1014"/>
        <v>#DIV/0!</v>
      </c>
      <c r="R449" s="471"/>
      <c r="S449" s="70">
        <f>H449+F449+G449+0</f>
        <v>0</v>
      </c>
      <c r="T449" s="68" t="e">
        <f t="shared" ref="T449" si="1135">S449/J449*100</f>
        <v>#DIV/0!</v>
      </c>
      <c r="U449" s="470" t="e">
        <f t="shared" si="1016"/>
        <v>#DIV/0!</v>
      </c>
      <c r="V449" s="472"/>
      <c r="W449" s="67">
        <f>H449+F449+G449+I449+0</f>
        <v>0</v>
      </c>
      <c r="X449" s="68" t="e">
        <f>W449/J449*100</f>
        <v>#DIV/0!</v>
      </c>
      <c r="Y449" s="470" t="e">
        <f t="shared" si="1017"/>
        <v>#DIV/0!</v>
      </c>
      <c r="Z449" s="471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437"/>
      <c r="G450" s="438"/>
      <c r="H450" s="438"/>
      <c r="I450" s="439"/>
      <c r="J450" s="40"/>
      <c r="K450" s="16"/>
      <c r="L450" s="17" t="e">
        <f>K450/J449*100</f>
        <v>#DIV/0!</v>
      </c>
      <c r="M450" s="470"/>
      <c r="N450" s="471"/>
      <c r="O450" s="16"/>
      <c r="P450" s="17" t="e">
        <f>O450/J449*100</f>
        <v>#DIV/0!</v>
      </c>
      <c r="Q450" s="470"/>
      <c r="R450" s="471"/>
      <c r="S450" s="19"/>
      <c r="T450" s="17" t="e">
        <f>S450/J449*100</f>
        <v>#DIV/0!</v>
      </c>
      <c r="U450" s="470"/>
      <c r="V450" s="472"/>
      <c r="W450" s="16"/>
      <c r="X450" s="17" t="e">
        <f>W450/J449*100</f>
        <v>#DIV/0!</v>
      </c>
      <c r="Y450" s="470"/>
      <c r="Z450" s="471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437">
        <f>SUM(F453,F455)</f>
        <v>0</v>
      </c>
      <c r="G451" s="438">
        <f t="shared" ref="G451:I451" si="1136">SUM(G453,G455)</f>
        <v>0</v>
      </c>
      <c r="H451" s="438">
        <f t="shared" si="1136"/>
        <v>0</v>
      </c>
      <c r="I451" s="439">
        <f t="shared" si="1136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37">K451/J451*100</f>
        <v>#DIV/0!</v>
      </c>
      <c r="M451" s="473" t="e">
        <f t="shared" si="1012"/>
        <v>#DIV/0!</v>
      </c>
      <c r="N451" s="474"/>
      <c r="O451" s="30">
        <f>SUM(O453,O455)</f>
        <v>0</v>
      </c>
      <c r="P451" s="31" t="e">
        <f t="shared" ref="P451" si="1138">O451/J451*100</f>
        <v>#DIV/0!</v>
      </c>
      <c r="Q451" s="473" t="e">
        <f t="shared" si="1014"/>
        <v>#DIV/0!</v>
      </c>
      <c r="R451" s="474"/>
      <c r="S451" s="32">
        <f>SUM(S453,S455)</f>
        <v>0</v>
      </c>
      <c r="T451" s="31" t="e">
        <f t="shared" ref="T451" si="1139">S451/J451*100</f>
        <v>#DIV/0!</v>
      </c>
      <c r="U451" s="473" t="e">
        <f t="shared" si="1016"/>
        <v>#DIV/0!</v>
      </c>
      <c r="V451" s="475"/>
      <c r="W451" s="30">
        <f>SUM(W453,W455)</f>
        <v>0</v>
      </c>
      <c r="X451" s="31" t="e">
        <f t="shared" ref="X451" si="1140">W451/J451*100</f>
        <v>#DIV/0!</v>
      </c>
      <c r="Y451" s="473" t="e">
        <f t="shared" si="1017"/>
        <v>#DIV/0!</v>
      </c>
      <c r="Z451" s="474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437"/>
      <c r="G452" s="438"/>
      <c r="H452" s="438"/>
      <c r="I452" s="443"/>
      <c r="J452" s="40"/>
      <c r="K452" s="30">
        <f>SUM(K454,K456)</f>
        <v>0</v>
      </c>
      <c r="L452" s="31" t="e">
        <f t="shared" ref="L452" si="1141">K452/J451*100</f>
        <v>#DIV/0!</v>
      </c>
      <c r="M452" s="473"/>
      <c r="N452" s="474"/>
      <c r="O452" s="30">
        <f>SUM(O454,O456)</f>
        <v>0</v>
      </c>
      <c r="P452" s="31" t="e">
        <f t="shared" ref="P452" si="1142">O452/J451*100</f>
        <v>#DIV/0!</v>
      </c>
      <c r="Q452" s="473"/>
      <c r="R452" s="474"/>
      <c r="S452" s="32">
        <f>SUM(S454,S456)</f>
        <v>0</v>
      </c>
      <c r="T452" s="31" t="e">
        <f t="shared" ref="T452" si="1143">S452/J451*100</f>
        <v>#DIV/0!</v>
      </c>
      <c r="U452" s="473"/>
      <c r="V452" s="475"/>
      <c r="W452" s="30">
        <f>SUM(W454,W456)</f>
        <v>0</v>
      </c>
      <c r="X452" s="31" t="e">
        <f t="shared" ref="X452" si="1144">W452/J451*100</f>
        <v>#DIV/0!</v>
      </c>
      <c r="Y452" s="473"/>
      <c r="Z452" s="474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45">+C453+D453</f>
        <v>0</v>
      </c>
      <c r="F453" s="444"/>
      <c r="G453" s="438"/>
      <c r="H453" s="438"/>
      <c r="I453" s="443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470" t="e">
        <f t="shared" si="1012"/>
        <v>#DIV/0!</v>
      </c>
      <c r="N453" s="471"/>
      <c r="O453" s="67">
        <f>G453+F453+0</f>
        <v>0</v>
      </c>
      <c r="P453" s="68" t="e">
        <f t="shared" ref="P453" si="1146">O453/J453*100</f>
        <v>#DIV/0!</v>
      </c>
      <c r="Q453" s="470" t="e">
        <f t="shared" si="1014"/>
        <v>#DIV/0!</v>
      </c>
      <c r="R453" s="471"/>
      <c r="S453" s="70">
        <f>H453+F453+G453+0</f>
        <v>0</v>
      </c>
      <c r="T453" s="68" t="e">
        <f t="shared" ref="T453" si="1147">S453/J453*100</f>
        <v>#DIV/0!</v>
      </c>
      <c r="U453" s="470" t="e">
        <f t="shared" si="1016"/>
        <v>#DIV/0!</v>
      </c>
      <c r="V453" s="472"/>
      <c r="W453" s="67">
        <f>H453+F453+G453+I453+0</f>
        <v>0</v>
      </c>
      <c r="X453" s="68" t="e">
        <f>W453/J453*100</f>
        <v>#DIV/0!</v>
      </c>
      <c r="Y453" s="470" t="e">
        <f t="shared" si="1017"/>
        <v>#DIV/0!</v>
      </c>
      <c r="Z453" s="471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437"/>
      <c r="G454" s="438"/>
      <c r="H454" s="438"/>
      <c r="I454" s="439"/>
      <c r="J454" s="40"/>
      <c r="K454" s="16"/>
      <c r="L454" s="17" t="e">
        <f>K454/J453*100</f>
        <v>#DIV/0!</v>
      </c>
      <c r="M454" s="470"/>
      <c r="N454" s="471"/>
      <c r="O454" s="16"/>
      <c r="P454" s="17" t="e">
        <f>O454/J453*100</f>
        <v>#DIV/0!</v>
      </c>
      <c r="Q454" s="470"/>
      <c r="R454" s="471"/>
      <c r="S454" s="19"/>
      <c r="T454" s="17" t="e">
        <f>S454/J453*100</f>
        <v>#DIV/0!</v>
      </c>
      <c r="U454" s="470"/>
      <c r="V454" s="472"/>
      <c r="W454" s="16"/>
      <c r="X454" s="17" t="e">
        <f>W454/J453*100</f>
        <v>#DIV/0!</v>
      </c>
      <c r="Y454" s="470"/>
      <c r="Z454" s="471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48">+C455+D455</f>
        <v>0</v>
      </c>
      <c r="F455" s="444"/>
      <c r="G455" s="438"/>
      <c r="H455" s="438"/>
      <c r="I455" s="443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470" t="e">
        <f t="shared" si="1012"/>
        <v>#DIV/0!</v>
      </c>
      <c r="N455" s="471"/>
      <c r="O455" s="67">
        <f>G455+F455+0</f>
        <v>0</v>
      </c>
      <c r="P455" s="68" t="e">
        <f t="shared" ref="P455" si="1149">O455/J455*100</f>
        <v>#DIV/0!</v>
      </c>
      <c r="Q455" s="470" t="e">
        <f t="shared" si="1014"/>
        <v>#DIV/0!</v>
      </c>
      <c r="R455" s="471"/>
      <c r="S455" s="70">
        <f>H455+F455+G455+0</f>
        <v>0</v>
      </c>
      <c r="T455" s="68" t="e">
        <f t="shared" ref="T455" si="1150">S455/J455*100</f>
        <v>#DIV/0!</v>
      </c>
      <c r="U455" s="470" t="e">
        <f t="shared" si="1016"/>
        <v>#DIV/0!</v>
      </c>
      <c r="V455" s="472"/>
      <c r="W455" s="67">
        <f>H455+F455+G455+I455+0</f>
        <v>0</v>
      </c>
      <c r="X455" s="68" t="e">
        <f>W455/J455*100</f>
        <v>#DIV/0!</v>
      </c>
      <c r="Y455" s="470" t="e">
        <f t="shared" si="1017"/>
        <v>#DIV/0!</v>
      </c>
      <c r="Z455" s="471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437"/>
      <c r="G456" s="438"/>
      <c r="H456" s="438"/>
      <c r="I456" s="439"/>
      <c r="J456" s="40"/>
      <c r="K456" s="16"/>
      <c r="L456" s="17" t="e">
        <f>K456/J455*100</f>
        <v>#DIV/0!</v>
      </c>
      <c r="M456" s="470"/>
      <c r="N456" s="471"/>
      <c r="O456" s="16"/>
      <c r="P456" s="17" t="e">
        <f>O456/J455*100</f>
        <v>#DIV/0!</v>
      </c>
      <c r="Q456" s="470"/>
      <c r="R456" s="471"/>
      <c r="S456" s="19"/>
      <c r="T456" s="17" t="e">
        <f>S456/J455*100</f>
        <v>#DIV/0!</v>
      </c>
      <c r="U456" s="470"/>
      <c r="V456" s="472"/>
      <c r="W456" s="16"/>
      <c r="X456" s="17" t="e">
        <f>W456/J455*100</f>
        <v>#DIV/0!</v>
      </c>
      <c r="Y456" s="470"/>
      <c r="Z456" s="471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51">+C457+D457</f>
        <v>0</v>
      </c>
      <c r="F457" s="444"/>
      <c r="G457" s="438"/>
      <c r="H457" s="438"/>
      <c r="I457" s="443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470" t="e">
        <f t="shared" si="1012"/>
        <v>#DIV/0!</v>
      </c>
      <c r="N457" s="471"/>
      <c r="O457" s="67">
        <f>G457+F457+0</f>
        <v>0</v>
      </c>
      <c r="P457" s="68" t="e">
        <f t="shared" ref="P457" si="1152">O457/J457*100</f>
        <v>#DIV/0!</v>
      </c>
      <c r="Q457" s="470" t="e">
        <f t="shared" si="1014"/>
        <v>#DIV/0!</v>
      </c>
      <c r="R457" s="471"/>
      <c r="S457" s="70">
        <f>H457+F457+G457+0</f>
        <v>0</v>
      </c>
      <c r="T457" s="68" t="e">
        <f t="shared" ref="T457" si="1153">S457/J457*100</f>
        <v>#DIV/0!</v>
      </c>
      <c r="U457" s="470" t="e">
        <f t="shared" si="1016"/>
        <v>#DIV/0!</v>
      </c>
      <c r="V457" s="472"/>
      <c r="W457" s="67">
        <f>H457+F457+G457+I457+0</f>
        <v>0</v>
      </c>
      <c r="X457" s="68" t="e">
        <f>W457/J457*100</f>
        <v>#DIV/0!</v>
      </c>
      <c r="Y457" s="470" t="e">
        <f t="shared" si="1017"/>
        <v>#DIV/0!</v>
      </c>
      <c r="Z457" s="471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437"/>
      <c r="G458" s="438"/>
      <c r="H458" s="438"/>
      <c r="I458" s="443"/>
      <c r="J458" s="40"/>
      <c r="K458" s="16"/>
      <c r="L458" s="17" t="e">
        <f>K458/J457*100</f>
        <v>#DIV/0!</v>
      </c>
      <c r="M458" s="470"/>
      <c r="N458" s="471"/>
      <c r="O458" s="16"/>
      <c r="P458" s="17" t="e">
        <f>O458/J457*100</f>
        <v>#DIV/0!</v>
      </c>
      <c r="Q458" s="470"/>
      <c r="R458" s="471"/>
      <c r="S458" s="19"/>
      <c r="T458" s="17" t="e">
        <f>S458/J457*100</f>
        <v>#DIV/0!</v>
      </c>
      <c r="U458" s="470"/>
      <c r="V458" s="472"/>
      <c r="W458" s="16"/>
      <c r="X458" s="17" t="e">
        <f>W458/J457*100</f>
        <v>#DIV/0!</v>
      </c>
      <c r="Y458" s="470"/>
      <c r="Z458" s="471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54">+C459+D459</f>
        <v>0</v>
      </c>
      <c r="F459" s="444"/>
      <c r="G459" s="438"/>
      <c r="H459" s="438"/>
      <c r="I459" s="443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470" t="e">
        <f t="shared" si="1012"/>
        <v>#DIV/0!</v>
      </c>
      <c r="N459" s="471"/>
      <c r="O459" s="67">
        <f>G459+F459+0</f>
        <v>0</v>
      </c>
      <c r="P459" s="68" t="e">
        <f t="shared" ref="P459" si="1155">O459/J459*100</f>
        <v>#DIV/0!</v>
      </c>
      <c r="Q459" s="470" t="e">
        <f t="shared" si="1014"/>
        <v>#DIV/0!</v>
      </c>
      <c r="R459" s="471"/>
      <c r="S459" s="70">
        <f>H459+F459+G459+0</f>
        <v>0</v>
      </c>
      <c r="T459" s="68" t="e">
        <f t="shared" ref="T459" si="1156">S459/J459*100</f>
        <v>#DIV/0!</v>
      </c>
      <c r="U459" s="470" t="e">
        <f t="shared" si="1016"/>
        <v>#DIV/0!</v>
      </c>
      <c r="V459" s="472"/>
      <c r="W459" s="67">
        <f>H459+F459+G459+I459+0</f>
        <v>0</v>
      </c>
      <c r="X459" s="68" t="e">
        <f>W459/J459*100</f>
        <v>#DIV/0!</v>
      </c>
      <c r="Y459" s="470" t="e">
        <f t="shared" si="1017"/>
        <v>#DIV/0!</v>
      </c>
      <c r="Z459" s="471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437"/>
      <c r="G460" s="438"/>
      <c r="H460" s="438"/>
      <c r="I460" s="443"/>
      <c r="J460" s="40"/>
      <c r="K460" s="16"/>
      <c r="L460" s="17" t="e">
        <f>K460/J459*100</f>
        <v>#DIV/0!</v>
      </c>
      <c r="M460" s="470"/>
      <c r="N460" s="471"/>
      <c r="O460" s="16"/>
      <c r="P460" s="17" t="e">
        <f>O460/J459*100</f>
        <v>#DIV/0!</v>
      </c>
      <c r="Q460" s="470"/>
      <c r="R460" s="471"/>
      <c r="S460" s="19"/>
      <c r="T460" s="17" t="e">
        <f>S460/J459*100</f>
        <v>#DIV/0!</v>
      </c>
      <c r="U460" s="470"/>
      <c r="V460" s="472"/>
      <c r="W460" s="16"/>
      <c r="X460" s="17" t="e">
        <f>W460/J459*100</f>
        <v>#DIV/0!</v>
      </c>
      <c r="Y460" s="470"/>
      <c r="Z460" s="471"/>
      <c r="AA460" s="74"/>
      <c r="AB460" s="74"/>
    </row>
    <row r="461" spans="1:28" s="251" customFormat="1" ht="21.75" hidden="1" customHeight="1" x14ac:dyDescent="0.2">
      <c r="A461" s="480" t="s">
        <v>45</v>
      </c>
      <c r="B461" s="54" t="s">
        <v>29</v>
      </c>
      <c r="C461" s="55">
        <f t="shared" ref="C461:K462" si="1157">SUM(C463,C469,C479,C485,C487)</f>
        <v>0</v>
      </c>
      <c r="D461" s="56">
        <f t="shared" si="1157"/>
        <v>0</v>
      </c>
      <c r="E461" s="57">
        <f t="shared" si="1157"/>
        <v>0</v>
      </c>
      <c r="F461" s="434">
        <f t="shared" si="1157"/>
        <v>0</v>
      </c>
      <c r="G461" s="435">
        <f t="shared" si="1157"/>
        <v>0</v>
      </c>
      <c r="H461" s="435">
        <f t="shared" si="1157"/>
        <v>0</v>
      </c>
      <c r="I461" s="436">
        <f t="shared" si="1157"/>
        <v>0</v>
      </c>
      <c r="J461" s="60">
        <f t="shared" si="1157"/>
        <v>0</v>
      </c>
      <c r="K461" s="55">
        <f t="shared" si="1157"/>
        <v>0</v>
      </c>
      <c r="L461" s="56" t="e">
        <f>K461/J461*100</f>
        <v>#DIV/0!</v>
      </c>
      <c r="M461" s="482" t="e">
        <f t="shared" ref="M461:M523" si="1158">L462-L461</f>
        <v>#DIV/0!</v>
      </c>
      <c r="N461" s="476"/>
      <c r="O461" s="55">
        <f>SUM(O463,O469,O479,O485,O487)</f>
        <v>0</v>
      </c>
      <c r="P461" s="56" t="e">
        <f t="shared" ref="P461" si="1159">O461/J461*100</f>
        <v>#DIV/0!</v>
      </c>
      <c r="Q461" s="482" t="e">
        <f t="shared" ref="Q461:Q523" si="1160">P462-P461</f>
        <v>#DIV/0!</v>
      </c>
      <c r="R461" s="476"/>
      <c r="S461" s="58">
        <f>SUM(S463,S469,S479,S485,S487)</f>
        <v>0</v>
      </c>
      <c r="T461" s="56" t="e">
        <f t="shared" ref="T461" si="1161">S461/J461*100</f>
        <v>#DIV/0!</v>
      </c>
      <c r="U461" s="482" t="e">
        <f t="shared" ref="U461:U523" si="1162">T462-T461</f>
        <v>#DIV/0!</v>
      </c>
      <c r="V461" s="484"/>
      <c r="W461" s="55">
        <f>SUM(W463,W469,W479,W485,W487)</f>
        <v>0</v>
      </c>
      <c r="X461" s="56" t="e">
        <f t="shared" ref="X461" si="1163">W461/J461*100</f>
        <v>#DIV/0!</v>
      </c>
      <c r="Y461" s="482" t="e">
        <f t="shared" ref="Y461:Y523" si="1164">X462-X461</f>
        <v>#DIV/0!</v>
      </c>
      <c r="Z461" s="476"/>
      <c r="AA461" s="250"/>
      <c r="AB461" s="250"/>
    </row>
    <row r="462" spans="1:28" s="251" customFormat="1" ht="21.75" hidden="1" customHeight="1" x14ac:dyDescent="0.2">
      <c r="A462" s="481"/>
      <c r="B462" s="54" t="s">
        <v>30</v>
      </c>
      <c r="C462" s="16"/>
      <c r="D462" s="17"/>
      <c r="E462" s="18"/>
      <c r="F462" s="434"/>
      <c r="G462" s="435"/>
      <c r="H462" s="435"/>
      <c r="I462" s="436"/>
      <c r="J462" s="21"/>
      <c r="K462" s="55">
        <f t="shared" si="1157"/>
        <v>0</v>
      </c>
      <c r="L462" s="56" t="e">
        <f t="shared" ref="L462" si="1165">K462/J461*100</f>
        <v>#DIV/0!</v>
      </c>
      <c r="M462" s="483"/>
      <c r="N462" s="477"/>
      <c r="O462" s="55">
        <f>SUM(O464,O470,O480,O486,O488)</f>
        <v>0</v>
      </c>
      <c r="P462" s="56" t="e">
        <f t="shared" ref="P462" si="1166">O462/J461*100</f>
        <v>#DIV/0!</v>
      </c>
      <c r="Q462" s="483"/>
      <c r="R462" s="477"/>
      <c r="S462" s="58">
        <f>SUM(S464,S470,S480,S486,S488)</f>
        <v>0</v>
      </c>
      <c r="T462" s="56" t="e">
        <f t="shared" ref="T462" si="1167">S462/J461*100</f>
        <v>#DIV/0!</v>
      </c>
      <c r="U462" s="483"/>
      <c r="V462" s="485"/>
      <c r="W462" s="55">
        <f>SUM(W464,W470,W480,W486,W488)</f>
        <v>0</v>
      </c>
      <c r="X462" s="56" t="e">
        <f t="shared" ref="X462" si="1168">W462/J461*100</f>
        <v>#DIV/0!</v>
      </c>
      <c r="Y462" s="483"/>
      <c r="Z462" s="477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437">
        <f>SUM(F465,F467)</f>
        <v>0</v>
      </c>
      <c r="G463" s="438">
        <f>SUM(G465,G467)</f>
        <v>0</v>
      </c>
      <c r="H463" s="438">
        <f t="shared" ref="H463:I463" si="1169">SUM(H465,H467)</f>
        <v>0</v>
      </c>
      <c r="I463" s="439">
        <f t="shared" si="1169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70">K463/J463*100</f>
        <v>#DIV/0!</v>
      </c>
      <c r="M463" s="478" t="e">
        <f t="shared" si="1158"/>
        <v>#DIV/0!</v>
      </c>
      <c r="N463" s="474"/>
      <c r="O463" s="30">
        <f>SUM(O465,O467)</f>
        <v>0</v>
      </c>
      <c r="P463" s="31" t="e">
        <f t="shared" ref="P463" si="1171">O463/J463*100</f>
        <v>#DIV/0!</v>
      </c>
      <c r="Q463" s="478" t="e">
        <f t="shared" si="1160"/>
        <v>#DIV/0!</v>
      </c>
      <c r="R463" s="474"/>
      <c r="S463" s="32">
        <f>SUM(S465,S467)</f>
        <v>0</v>
      </c>
      <c r="T463" s="31" t="e">
        <f t="shared" ref="T463" si="1172">S463/J463*100</f>
        <v>#DIV/0!</v>
      </c>
      <c r="U463" s="478" t="e">
        <f t="shared" si="1162"/>
        <v>#DIV/0!</v>
      </c>
      <c r="V463" s="475"/>
      <c r="W463" s="30">
        <f>SUM(W465,W467)</f>
        <v>0</v>
      </c>
      <c r="X463" s="31" t="e">
        <f t="shared" ref="X463" si="1173">W463/J463*100</f>
        <v>#DIV/0!</v>
      </c>
      <c r="Y463" s="478" t="e">
        <f t="shared" si="1164"/>
        <v>#DIV/0!</v>
      </c>
      <c r="Z463" s="474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437"/>
      <c r="G464" s="438"/>
      <c r="H464" s="438"/>
      <c r="I464" s="443"/>
      <c r="J464" s="40"/>
      <c r="K464" s="30">
        <f>SUM(K466,K468)</f>
        <v>0</v>
      </c>
      <c r="L464" s="31" t="e">
        <f>K464/J463*100</f>
        <v>#DIV/0!</v>
      </c>
      <c r="M464" s="479"/>
      <c r="N464" s="474"/>
      <c r="O464" s="30">
        <f>SUM(O466,O468)</f>
        <v>0</v>
      </c>
      <c r="P464" s="31" t="e">
        <f t="shared" ref="P464" si="1174">O464/J463*100</f>
        <v>#DIV/0!</v>
      </c>
      <c r="Q464" s="479"/>
      <c r="R464" s="474"/>
      <c r="S464" s="32">
        <f>SUM(S466,S468)</f>
        <v>0</v>
      </c>
      <c r="T464" s="31" t="e">
        <f t="shared" ref="T464" si="1175">S464/J463*100</f>
        <v>#DIV/0!</v>
      </c>
      <c r="U464" s="479"/>
      <c r="V464" s="475"/>
      <c r="W464" s="30">
        <f>SUM(W466,W468)</f>
        <v>0</v>
      </c>
      <c r="X464" s="31" t="e">
        <f t="shared" ref="X464" si="1176">W464/J463*100</f>
        <v>#DIV/0!</v>
      </c>
      <c r="Y464" s="479"/>
      <c r="Z464" s="474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177">+C465+D465</f>
        <v>0</v>
      </c>
      <c r="F465" s="444"/>
      <c r="G465" s="438"/>
      <c r="H465" s="438"/>
      <c r="I465" s="443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470" t="e">
        <f t="shared" si="1158"/>
        <v>#DIV/0!</v>
      </c>
      <c r="N465" s="471"/>
      <c r="O465" s="67">
        <f>G465+F465+0</f>
        <v>0</v>
      </c>
      <c r="P465" s="69" t="e">
        <f t="shared" ref="P465" si="1178">O465/J465*100</f>
        <v>#DIV/0!</v>
      </c>
      <c r="Q465" s="470" t="e">
        <f t="shared" si="1160"/>
        <v>#DIV/0!</v>
      </c>
      <c r="R465" s="471"/>
      <c r="S465" s="70">
        <f>H465+F465+G465+0</f>
        <v>0</v>
      </c>
      <c r="T465" s="69" t="e">
        <f t="shared" ref="T465" si="1179">S465/J465*100</f>
        <v>#DIV/0!</v>
      </c>
      <c r="U465" s="470" t="e">
        <f t="shared" si="1162"/>
        <v>#DIV/0!</v>
      </c>
      <c r="V465" s="472"/>
      <c r="W465" s="67">
        <f>H465+F465+G465+I465+0</f>
        <v>0</v>
      </c>
      <c r="X465" s="69" t="e">
        <f>W465/J465*100</f>
        <v>#DIV/0!</v>
      </c>
      <c r="Y465" s="470" t="e">
        <f t="shared" si="1164"/>
        <v>#DIV/0!</v>
      </c>
      <c r="Z465" s="471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437"/>
      <c r="G466" s="438"/>
      <c r="H466" s="438"/>
      <c r="I466" s="439"/>
      <c r="J466" s="40"/>
      <c r="K466" s="16"/>
      <c r="L466" s="17" t="e">
        <f>K466/J465*100</f>
        <v>#DIV/0!</v>
      </c>
      <c r="M466" s="470"/>
      <c r="N466" s="471"/>
      <c r="O466" s="16"/>
      <c r="P466" s="73" t="e">
        <f>O466/J465*100</f>
        <v>#DIV/0!</v>
      </c>
      <c r="Q466" s="470"/>
      <c r="R466" s="471"/>
      <c r="S466" s="19"/>
      <c r="T466" s="73" t="e">
        <f>S466/J465*100</f>
        <v>#DIV/0!</v>
      </c>
      <c r="U466" s="470"/>
      <c r="V466" s="472"/>
      <c r="W466" s="16"/>
      <c r="X466" s="73" t="e">
        <f>W466/J465*100</f>
        <v>#DIV/0!</v>
      </c>
      <c r="Y466" s="470"/>
      <c r="Z466" s="471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180">+C467+D467</f>
        <v>0</v>
      </c>
      <c r="F467" s="444"/>
      <c r="G467" s="438"/>
      <c r="H467" s="438"/>
      <c r="I467" s="443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470" t="e">
        <f t="shared" si="1158"/>
        <v>#DIV/0!</v>
      </c>
      <c r="N467" s="471"/>
      <c r="O467" s="67">
        <f>G467+F467+0</f>
        <v>0</v>
      </c>
      <c r="P467" s="69" t="e">
        <f t="shared" ref="P467" si="1181">O467/J467*100</f>
        <v>#DIV/0!</v>
      </c>
      <c r="Q467" s="470" t="e">
        <f t="shared" si="1160"/>
        <v>#DIV/0!</v>
      </c>
      <c r="R467" s="471"/>
      <c r="S467" s="70">
        <f>H467+F467+G467+0</f>
        <v>0</v>
      </c>
      <c r="T467" s="69" t="e">
        <f t="shared" ref="T467" si="1182">S467/J467*100</f>
        <v>#DIV/0!</v>
      </c>
      <c r="U467" s="470" t="e">
        <f t="shared" si="1162"/>
        <v>#DIV/0!</v>
      </c>
      <c r="V467" s="472"/>
      <c r="W467" s="67">
        <f>H467+F467+G467+I467+0</f>
        <v>0</v>
      </c>
      <c r="X467" s="69" t="e">
        <f>W467/J467*100</f>
        <v>#DIV/0!</v>
      </c>
      <c r="Y467" s="470" t="e">
        <f t="shared" si="1164"/>
        <v>#DIV/0!</v>
      </c>
      <c r="Z467" s="471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437"/>
      <c r="G468" s="438"/>
      <c r="H468" s="438"/>
      <c r="I468" s="439"/>
      <c r="J468" s="40"/>
      <c r="K468" s="16"/>
      <c r="L468" s="17" t="e">
        <f>K468/J467*100</f>
        <v>#DIV/0!</v>
      </c>
      <c r="M468" s="470"/>
      <c r="N468" s="471"/>
      <c r="O468" s="16"/>
      <c r="P468" s="73" t="e">
        <f>O468/J467*100</f>
        <v>#DIV/0!</v>
      </c>
      <c r="Q468" s="470"/>
      <c r="R468" s="471"/>
      <c r="S468" s="19"/>
      <c r="T468" s="73" t="e">
        <f>S468/J467*100</f>
        <v>#DIV/0!</v>
      </c>
      <c r="U468" s="470"/>
      <c r="V468" s="472"/>
      <c r="W468" s="16"/>
      <c r="X468" s="73" t="e">
        <f>W468/J467*100</f>
        <v>#DIV/0!</v>
      </c>
      <c r="Y468" s="470"/>
      <c r="Z468" s="471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437">
        <f>SUM(F471,F473,F475,F477)</f>
        <v>0</v>
      </c>
      <c r="G469" s="438">
        <f t="shared" ref="G469:I469" si="1183">SUM(G471,G473,G475,G477)</f>
        <v>0</v>
      </c>
      <c r="H469" s="438">
        <f t="shared" si="1183"/>
        <v>0</v>
      </c>
      <c r="I469" s="439">
        <f t="shared" si="1183"/>
        <v>0</v>
      </c>
      <c r="J469" s="29">
        <f t="shared" ref="J469" si="1184">+E469+I469+F469+G469+H469</f>
        <v>0</v>
      </c>
      <c r="K469" s="30">
        <f>SUM(K471,K473,K475,K477)</f>
        <v>0</v>
      </c>
      <c r="L469" s="31" t="e">
        <f t="shared" ref="L469" si="1185">K469/J469*100</f>
        <v>#DIV/0!</v>
      </c>
      <c r="M469" s="473" t="e">
        <f t="shared" si="1158"/>
        <v>#DIV/0!</v>
      </c>
      <c r="N469" s="474"/>
      <c r="O469" s="30">
        <f>SUM(O471,O473,O475,O477)</f>
        <v>0</v>
      </c>
      <c r="P469" s="31" t="e">
        <f t="shared" ref="P469" si="1186">O469/J469*100</f>
        <v>#DIV/0!</v>
      </c>
      <c r="Q469" s="473" t="e">
        <f t="shared" si="1160"/>
        <v>#DIV/0!</v>
      </c>
      <c r="R469" s="474"/>
      <c r="S469" s="32">
        <f>SUM(S471,S473,S475,S477)</f>
        <v>0</v>
      </c>
      <c r="T469" s="31" t="e">
        <f t="shared" ref="T469" si="1187">S469/J469*100</f>
        <v>#DIV/0!</v>
      </c>
      <c r="U469" s="473" t="e">
        <f t="shared" si="1162"/>
        <v>#DIV/0!</v>
      </c>
      <c r="V469" s="475"/>
      <c r="W469" s="30">
        <f>SUM(W471,W473,W475,W477)</f>
        <v>0</v>
      </c>
      <c r="X469" s="31" t="e">
        <f t="shared" ref="X469" si="1188">W469/J469*100</f>
        <v>#DIV/0!</v>
      </c>
      <c r="Y469" s="473" t="e">
        <f t="shared" si="1164"/>
        <v>#DIV/0!</v>
      </c>
      <c r="Z469" s="474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437"/>
      <c r="G470" s="438"/>
      <c r="H470" s="438"/>
      <c r="I470" s="443"/>
      <c r="J470" s="40"/>
      <c r="K470" s="30">
        <f>SUM(K472,K474,K476,K478)</f>
        <v>0</v>
      </c>
      <c r="L470" s="31" t="e">
        <f t="shared" ref="L470" si="1189">K470/J469*100</f>
        <v>#DIV/0!</v>
      </c>
      <c r="M470" s="473"/>
      <c r="N470" s="474"/>
      <c r="O470" s="30">
        <f>SUM(O472,O474,O476,O478)</f>
        <v>0</v>
      </c>
      <c r="P470" s="31" t="e">
        <f t="shared" ref="P470" si="1190">O470/J469*100</f>
        <v>#DIV/0!</v>
      </c>
      <c r="Q470" s="473"/>
      <c r="R470" s="474"/>
      <c r="S470" s="32">
        <f>SUM(S472,S474,S476,S478)</f>
        <v>0</v>
      </c>
      <c r="T470" s="31" t="e">
        <f t="shared" ref="T470" si="1191">S470/J469*100</f>
        <v>#DIV/0!</v>
      </c>
      <c r="U470" s="473"/>
      <c r="V470" s="475"/>
      <c r="W470" s="30">
        <f>SUM(W472,W474,W476,W478)</f>
        <v>0</v>
      </c>
      <c r="X470" s="31" t="e">
        <f t="shared" ref="X470" si="1192">W470/J469*100</f>
        <v>#DIV/0!</v>
      </c>
      <c r="Y470" s="473"/>
      <c r="Z470" s="474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193">+C471+D471</f>
        <v>0</v>
      </c>
      <c r="F471" s="444"/>
      <c r="G471" s="438"/>
      <c r="H471" s="438"/>
      <c r="I471" s="443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470" t="e">
        <f t="shared" si="1158"/>
        <v>#DIV/0!</v>
      </c>
      <c r="N471" s="471"/>
      <c r="O471" s="67">
        <f>G471+F471+0</f>
        <v>0</v>
      </c>
      <c r="P471" s="68" t="e">
        <f t="shared" ref="P471" si="1194">O471/J471*100</f>
        <v>#DIV/0!</v>
      </c>
      <c r="Q471" s="470" t="e">
        <f t="shared" si="1160"/>
        <v>#DIV/0!</v>
      </c>
      <c r="R471" s="471"/>
      <c r="S471" s="70">
        <f>H471+F471+G471+0</f>
        <v>0</v>
      </c>
      <c r="T471" s="68" t="e">
        <f t="shared" ref="T471" si="1195">S471/J471*100</f>
        <v>#DIV/0!</v>
      </c>
      <c r="U471" s="470" t="e">
        <f t="shared" si="1162"/>
        <v>#DIV/0!</v>
      </c>
      <c r="V471" s="472"/>
      <c r="W471" s="67">
        <f>H471+F471+G471+I471+0</f>
        <v>0</v>
      </c>
      <c r="X471" s="68" t="e">
        <f>W471/J471*100</f>
        <v>#DIV/0!</v>
      </c>
      <c r="Y471" s="470" t="e">
        <f t="shared" si="1164"/>
        <v>#DIV/0!</v>
      </c>
      <c r="Z471" s="471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437"/>
      <c r="G472" s="438"/>
      <c r="H472" s="438"/>
      <c r="I472" s="439"/>
      <c r="J472" s="40"/>
      <c r="K472" s="16"/>
      <c r="L472" s="17" t="e">
        <f>K472/J471*100</f>
        <v>#DIV/0!</v>
      </c>
      <c r="M472" s="470"/>
      <c r="N472" s="471"/>
      <c r="O472" s="16"/>
      <c r="P472" s="17" t="e">
        <f>O472/J471*100</f>
        <v>#DIV/0!</v>
      </c>
      <c r="Q472" s="470"/>
      <c r="R472" s="471"/>
      <c r="S472" s="19"/>
      <c r="T472" s="17" t="e">
        <f>S472/J471*100</f>
        <v>#DIV/0!</v>
      </c>
      <c r="U472" s="470"/>
      <c r="V472" s="472"/>
      <c r="W472" s="16"/>
      <c r="X472" s="17" t="e">
        <f>W472/J471*100</f>
        <v>#DIV/0!</v>
      </c>
      <c r="Y472" s="470"/>
      <c r="Z472" s="471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196">+C473+D473</f>
        <v>0</v>
      </c>
      <c r="F473" s="444"/>
      <c r="G473" s="438"/>
      <c r="H473" s="438"/>
      <c r="I473" s="443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470" t="e">
        <f t="shared" si="1158"/>
        <v>#DIV/0!</v>
      </c>
      <c r="N473" s="471"/>
      <c r="O473" s="67">
        <f>G473+F473+0</f>
        <v>0</v>
      </c>
      <c r="P473" s="68" t="e">
        <f t="shared" ref="P473" si="1197">O473/J473*100</f>
        <v>#DIV/0!</v>
      </c>
      <c r="Q473" s="470" t="e">
        <f t="shared" si="1160"/>
        <v>#DIV/0!</v>
      </c>
      <c r="R473" s="471"/>
      <c r="S473" s="70">
        <f>H473+F473+G473+0</f>
        <v>0</v>
      </c>
      <c r="T473" s="68" t="e">
        <f t="shared" ref="T473" si="1198">S473/J473*100</f>
        <v>#DIV/0!</v>
      </c>
      <c r="U473" s="470" t="e">
        <f t="shared" si="1162"/>
        <v>#DIV/0!</v>
      </c>
      <c r="V473" s="472"/>
      <c r="W473" s="67">
        <f>H473+F473+G473+I473+0</f>
        <v>0</v>
      </c>
      <c r="X473" s="68" t="e">
        <f>W473/J473*100</f>
        <v>#DIV/0!</v>
      </c>
      <c r="Y473" s="470" t="e">
        <f t="shared" si="1164"/>
        <v>#DIV/0!</v>
      </c>
      <c r="Z473" s="471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437"/>
      <c r="G474" s="438"/>
      <c r="H474" s="438"/>
      <c r="I474" s="439"/>
      <c r="J474" s="40"/>
      <c r="K474" s="16"/>
      <c r="L474" s="17" t="e">
        <f>K474/J473*100</f>
        <v>#DIV/0!</v>
      </c>
      <c r="M474" s="470"/>
      <c r="N474" s="471"/>
      <c r="O474" s="16"/>
      <c r="P474" s="17" t="e">
        <f>O474/J473*100</f>
        <v>#DIV/0!</v>
      </c>
      <c r="Q474" s="470"/>
      <c r="R474" s="471"/>
      <c r="S474" s="19"/>
      <c r="T474" s="17" t="e">
        <f>S474/J473*100</f>
        <v>#DIV/0!</v>
      </c>
      <c r="U474" s="470"/>
      <c r="V474" s="472"/>
      <c r="W474" s="16"/>
      <c r="X474" s="17" t="e">
        <f>W474/J473*100</f>
        <v>#DIV/0!</v>
      </c>
      <c r="Y474" s="470"/>
      <c r="Z474" s="471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199">+C475+D475</f>
        <v>0</v>
      </c>
      <c r="F475" s="444"/>
      <c r="G475" s="438"/>
      <c r="H475" s="438"/>
      <c r="I475" s="443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470" t="e">
        <f t="shared" si="1158"/>
        <v>#DIV/0!</v>
      </c>
      <c r="N475" s="471"/>
      <c r="O475" s="67">
        <f>G475+F475+0</f>
        <v>0</v>
      </c>
      <c r="P475" s="68" t="e">
        <f t="shared" ref="P475" si="1200">O475/J475*100</f>
        <v>#DIV/0!</v>
      </c>
      <c r="Q475" s="470" t="e">
        <f t="shared" si="1160"/>
        <v>#DIV/0!</v>
      </c>
      <c r="R475" s="471"/>
      <c r="S475" s="70">
        <f>H475+F475+G475+0</f>
        <v>0</v>
      </c>
      <c r="T475" s="68" t="e">
        <f t="shared" ref="T475" si="1201">S475/J475*100</f>
        <v>#DIV/0!</v>
      </c>
      <c r="U475" s="470" t="e">
        <f t="shared" si="1162"/>
        <v>#DIV/0!</v>
      </c>
      <c r="V475" s="472"/>
      <c r="W475" s="67">
        <f>H475+F475+G475+I475+0</f>
        <v>0</v>
      </c>
      <c r="X475" s="68" t="e">
        <f>W475/J475*100</f>
        <v>#DIV/0!</v>
      </c>
      <c r="Y475" s="470" t="e">
        <f t="shared" si="1164"/>
        <v>#DIV/0!</v>
      </c>
      <c r="Z475" s="471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437"/>
      <c r="G476" s="438"/>
      <c r="H476" s="438"/>
      <c r="I476" s="439"/>
      <c r="J476" s="40"/>
      <c r="K476" s="16"/>
      <c r="L476" s="17" t="e">
        <f>K476/J475*100</f>
        <v>#DIV/0!</v>
      </c>
      <c r="M476" s="470"/>
      <c r="N476" s="471"/>
      <c r="O476" s="16"/>
      <c r="P476" s="17" t="e">
        <f>O476/J475*100</f>
        <v>#DIV/0!</v>
      </c>
      <c r="Q476" s="470"/>
      <c r="R476" s="471"/>
      <c r="S476" s="19"/>
      <c r="T476" s="17" t="e">
        <f>S476/J475*100</f>
        <v>#DIV/0!</v>
      </c>
      <c r="U476" s="470"/>
      <c r="V476" s="472"/>
      <c r="W476" s="16"/>
      <c r="X476" s="17" t="e">
        <f>W476/J475*100</f>
        <v>#DIV/0!</v>
      </c>
      <c r="Y476" s="470"/>
      <c r="Z476" s="471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202">+C477+D477</f>
        <v>0</v>
      </c>
      <c r="F477" s="444"/>
      <c r="G477" s="438"/>
      <c r="H477" s="438"/>
      <c r="I477" s="443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470" t="e">
        <f t="shared" si="1158"/>
        <v>#DIV/0!</v>
      </c>
      <c r="N477" s="471"/>
      <c r="O477" s="67">
        <f>G477+F477+0</f>
        <v>0</v>
      </c>
      <c r="P477" s="68" t="e">
        <f t="shared" ref="P477" si="1203">O477/J477*100</f>
        <v>#DIV/0!</v>
      </c>
      <c r="Q477" s="470" t="e">
        <f t="shared" si="1160"/>
        <v>#DIV/0!</v>
      </c>
      <c r="R477" s="471"/>
      <c r="S477" s="70">
        <f>H477+F477+G477+0</f>
        <v>0</v>
      </c>
      <c r="T477" s="68" t="e">
        <f t="shared" ref="T477" si="1204">S477/J477*100</f>
        <v>#DIV/0!</v>
      </c>
      <c r="U477" s="470" t="e">
        <f t="shared" si="1162"/>
        <v>#DIV/0!</v>
      </c>
      <c r="V477" s="472"/>
      <c r="W477" s="67">
        <f>H477+F477+G477+I477+0</f>
        <v>0</v>
      </c>
      <c r="X477" s="68" t="e">
        <f>W477/J477*100</f>
        <v>#DIV/0!</v>
      </c>
      <c r="Y477" s="470" t="e">
        <f t="shared" si="1164"/>
        <v>#DIV/0!</v>
      </c>
      <c r="Z477" s="471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437"/>
      <c r="G478" s="438"/>
      <c r="H478" s="438"/>
      <c r="I478" s="439"/>
      <c r="J478" s="40"/>
      <c r="K478" s="16"/>
      <c r="L478" s="17" t="e">
        <f>K478/J477*100</f>
        <v>#DIV/0!</v>
      </c>
      <c r="M478" s="470"/>
      <c r="N478" s="471"/>
      <c r="O478" s="16"/>
      <c r="P478" s="17" t="e">
        <f>O478/J477*100</f>
        <v>#DIV/0!</v>
      </c>
      <c r="Q478" s="470"/>
      <c r="R478" s="471"/>
      <c r="S478" s="19"/>
      <c r="T478" s="17" t="e">
        <f>S478/J477*100</f>
        <v>#DIV/0!</v>
      </c>
      <c r="U478" s="470"/>
      <c r="V478" s="472"/>
      <c r="W478" s="16"/>
      <c r="X478" s="17" t="e">
        <f>W478/J477*100</f>
        <v>#DIV/0!</v>
      </c>
      <c r="Y478" s="470"/>
      <c r="Z478" s="471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437">
        <f>SUM(F481,F483)</f>
        <v>0</v>
      </c>
      <c r="G479" s="438">
        <f t="shared" ref="G479:I479" si="1205">SUM(G481,G483)</f>
        <v>0</v>
      </c>
      <c r="H479" s="438">
        <f t="shared" si="1205"/>
        <v>0</v>
      </c>
      <c r="I479" s="439">
        <f t="shared" si="1205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206">K479/J479*100</f>
        <v>#DIV/0!</v>
      </c>
      <c r="M479" s="473" t="e">
        <f t="shared" si="1158"/>
        <v>#DIV/0!</v>
      </c>
      <c r="N479" s="474"/>
      <c r="O479" s="30">
        <f>SUM(O481,O483)</f>
        <v>0</v>
      </c>
      <c r="P479" s="31" t="e">
        <f t="shared" ref="P479" si="1207">O479/J479*100</f>
        <v>#DIV/0!</v>
      </c>
      <c r="Q479" s="473" t="e">
        <f t="shared" si="1160"/>
        <v>#DIV/0!</v>
      </c>
      <c r="R479" s="474"/>
      <c r="S479" s="32">
        <f>SUM(S481,S483)</f>
        <v>0</v>
      </c>
      <c r="T479" s="31" t="e">
        <f t="shared" ref="T479" si="1208">S479/J479*100</f>
        <v>#DIV/0!</v>
      </c>
      <c r="U479" s="473" t="e">
        <f t="shared" si="1162"/>
        <v>#DIV/0!</v>
      </c>
      <c r="V479" s="475"/>
      <c r="W479" s="30">
        <f>SUM(W481,W483)</f>
        <v>0</v>
      </c>
      <c r="X479" s="31" t="e">
        <f t="shared" ref="X479" si="1209">W479/J479*100</f>
        <v>#DIV/0!</v>
      </c>
      <c r="Y479" s="473" t="e">
        <f t="shared" si="1164"/>
        <v>#DIV/0!</v>
      </c>
      <c r="Z479" s="474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437"/>
      <c r="G480" s="438"/>
      <c r="H480" s="438"/>
      <c r="I480" s="443"/>
      <c r="J480" s="40"/>
      <c r="K480" s="30">
        <f>SUM(K482,K484)</f>
        <v>0</v>
      </c>
      <c r="L480" s="31" t="e">
        <f t="shared" ref="L480" si="1210">K480/J479*100</f>
        <v>#DIV/0!</v>
      </c>
      <c r="M480" s="473"/>
      <c r="N480" s="474"/>
      <c r="O480" s="30">
        <f>SUM(O482,O484)</f>
        <v>0</v>
      </c>
      <c r="P480" s="31" t="e">
        <f t="shared" ref="P480" si="1211">O480/J479*100</f>
        <v>#DIV/0!</v>
      </c>
      <c r="Q480" s="473"/>
      <c r="R480" s="474"/>
      <c r="S480" s="32">
        <f>SUM(S482,S484)</f>
        <v>0</v>
      </c>
      <c r="T480" s="31" t="e">
        <f t="shared" ref="T480" si="1212">S480/J479*100</f>
        <v>#DIV/0!</v>
      </c>
      <c r="U480" s="473"/>
      <c r="V480" s="475"/>
      <c r="W480" s="30">
        <f>SUM(W482,W484)</f>
        <v>0</v>
      </c>
      <c r="X480" s="31" t="e">
        <f t="shared" ref="X480" si="1213">W480/J479*100</f>
        <v>#DIV/0!</v>
      </c>
      <c r="Y480" s="473"/>
      <c r="Z480" s="474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214">+C481+D481</f>
        <v>0</v>
      </c>
      <c r="F481" s="444"/>
      <c r="G481" s="438"/>
      <c r="H481" s="438"/>
      <c r="I481" s="443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470" t="e">
        <f t="shared" si="1158"/>
        <v>#DIV/0!</v>
      </c>
      <c r="N481" s="471"/>
      <c r="O481" s="67">
        <f>G481+F481+0</f>
        <v>0</v>
      </c>
      <c r="P481" s="68" t="e">
        <f t="shared" ref="P481" si="1215">O481/J481*100</f>
        <v>#DIV/0!</v>
      </c>
      <c r="Q481" s="470" t="e">
        <f t="shared" si="1160"/>
        <v>#DIV/0!</v>
      </c>
      <c r="R481" s="471"/>
      <c r="S481" s="70">
        <f>H481+F481+G481+0</f>
        <v>0</v>
      </c>
      <c r="T481" s="68" t="e">
        <f t="shared" ref="T481" si="1216">S481/J481*100</f>
        <v>#DIV/0!</v>
      </c>
      <c r="U481" s="470" t="e">
        <f t="shared" si="1162"/>
        <v>#DIV/0!</v>
      </c>
      <c r="V481" s="472"/>
      <c r="W481" s="67">
        <f>H481+F481+G481+I481+0</f>
        <v>0</v>
      </c>
      <c r="X481" s="68" t="e">
        <f>W481/J481*100</f>
        <v>#DIV/0!</v>
      </c>
      <c r="Y481" s="470" t="e">
        <f t="shared" si="1164"/>
        <v>#DIV/0!</v>
      </c>
      <c r="Z481" s="471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437"/>
      <c r="G482" s="438"/>
      <c r="H482" s="438"/>
      <c r="I482" s="439"/>
      <c r="J482" s="40"/>
      <c r="K482" s="16"/>
      <c r="L482" s="17" t="e">
        <f>K482/J481*100</f>
        <v>#DIV/0!</v>
      </c>
      <c r="M482" s="470"/>
      <c r="N482" s="471"/>
      <c r="O482" s="16"/>
      <c r="P482" s="17" t="e">
        <f>O482/J481*100</f>
        <v>#DIV/0!</v>
      </c>
      <c r="Q482" s="470"/>
      <c r="R482" s="471"/>
      <c r="S482" s="19"/>
      <c r="T482" s="17" t="e">
        <f>S482/J481*100</f>
        <v>#DIV/0!</v>
      </c>
      <c r="U482" s="470"/>
      <c r="V482" s="472"/>
      <c r="W482" s="16"/>
      <c r="X482" s="17" t="e">
        <f>W482/J481*100</f>
        <v>#DIV/0!</v>
      </c>
      <c r="Y482" s="470"/>
      <c r="Z482" s="471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217">+C483+D483</f>
        <v>0</v>
      </c>
      <c r="F483" s="444"/>
      <c r="G483" s="438"/>
      <c r="H483" s="438"/>
      <c r="I483" s="443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470" t="e">
        <f t="shared" si="1158"/>
        <v>#DIV/0!</v>
      </c>
      <c r="N483" s="471"/>
      <c r="O483" s="67">
        <f>G483+F483+0</f>
        <v>0</v>
      </c>
      <c r="P483" s="68" t="e">
        <f t="shared" ref="P483" si="1218">O483/J483*100</f>
        <v>#DIV/0!</v>
      </c>
      <c r="Q483" s="470" t="e">
        <f t="shared" si="1160"/>
        <v>#DIV/0!</v>
      </c>
      <c r="R483" s="471"/>
      <c r="S483" s="70">
        <f>H483+F483+G483+0</f>
        <v>0</v>
      </c>
      <c r="T483" s="68" t="e">
        <f t="shared" ref="T483" si="1219">S483/J483*100</f>
        <v>#DIV/0!</v>
      </c>
      <c r="U483" s="470" t="e">
        <f t="shared" si="1162"/>
        <v>#DIV/0!</v>
      </c>
      <c r="V483" s="472"/>
      <c r="W483" s="67">
        <f>H483+F483+G483+I483+0</f>
        <v>0</v>
      </c>
      <c r="X483" s="68" t="e">
        <f>W483/J483*100</f>
        <v>#DIV/0!</v>
      </c>
      <c r="Y483" s="470" t="e">
        <f t="shared" si="1164"/>
        <v>#DIV/0!</v>
      </c>
      <c r="Z483" s="471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437"/>
      <c r="G484" s="438"/>
      <c r="H484" s="438"/>
      <c r="I484" s="439"/>
      <c r="J484" s="40"/>
      <c r="K484" s="16"/>
      <c r="L484" s="17" t="e">
        <f>K484/J483*100</f>
        <v>#DIV/0!</v>
      </c>
      <c r="M484" s="470"/>
      <c r="N484" s="471"/>
      <c r="O484" s="16"/>
      <c r="P484" s="17" t="e">
        <f>O484/J483*100</f>
        <v>#DIV/0!</v>
      </c>
      <c r="Q484" s="470"/>
      <c r="R484" s="471"/>
      <c r="S484" s="19"/>
      <c r="T484" s="17" t="e">
        <f>S484/J483*100</f>
        <v>#DIV/0!</v>
      </c>
      <c r="U484" s="470"/>
      <c r="V484" s="472"/>
      <c r="W484" s="16"/>
      <c r="X484" s="17" t="e">
        <f>W484/J483*100</f>
        <v>#DIV/0!</v>
      </c>
      <c r="Y484" s="470"/>
      <c r="Z484" s="471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220">+C485+D485</f>
        <v>0</v>
      </c>
      <c r="F485" s="444"/>
      <c r="G485" s="438"/>
      <c r="H485" s="438"/>
      <c r="I485" s="443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470" t="e">
        <f t="shared" si="1158"/>
        <v>#DIV/0!</v>
      </c>
      <c r="N485" s="471"/>
      <c r="O485" s="67">
        <f>G485+F485+0</f>
        <v>0</v>
      </c>
      <c r="P485" s="68" t="e">
        <f t="shared" ref="P485" si="1221">O485/J485*100</f>
        <v>#DIV/0!</v>
      </c>
      <c r="Q485" s="470" t="e">
        <f t="shared" si="1160"/>
        <v>#DIV/0!</v>
      </c>
      <c r="R485" s="471"/>
      <c r="S485" s="70">
        <f>H485+F485+G485+0</f>
        <v>0</v>
      </c>
      <c r="T485" s="68" t="e">
        <f t="shared" ref="T485" si="1222">S485/J485*100</f>
        <v>#DIV/0!</v>
      </c>
      <c r="U485" s="470" t="e">
        <f t="shared" si="1162"/>
        <v>#DIV/0!</v>
      </c>
      <c r="V485" s="472"/>
      <c r="W485" s="67">
        <f>H485+F485+G485+I485+0</f>
        <v>0</v>
      </c>
      <c r="X485" s="68" t="e">
        <f>W485/J485*100</f>
        <v>#DIV/0!</v>
      </c>
      <c r="Y485" s="470" t="e">
        <f t="shared" si="1164"/>
        <v>#DIV/0!</v>
      </c>
      <c r="Z485" s="471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437"/>
      <c r="G486" s="438"/>
      <c r="H486" s="438"/>
      <c r="I486" s="443"/>
      <c r="J486" s="40"/>
      <c r="K486" s="16"/>
      <c r="L486" s="17" t="e">
        <f>K486/J485*100</f>
        <v>#DIV/0!</v>
      </c>
      <c r="M486" s="470"/>
      <c r="N486" s="471"/>
      <c r="O486" s="16"/>
      <c r="P486" s="17" t="e">
        <f>O486/J485*100</f>
        <v>#DIV/0!</v>
      </c>
      <c r="Q486" s="470"/>
      <c r="R486" s="471"/>
      <c r="S486" s="19"/>
      <c r="T486" s="17" t="e">
        <f>S486/J485*100</f>
        <v>#DIV/0!</v>
      </c>
      <c r="U486" s="470"/>
      <c r="V486" s="472"/>
      <c r="W486" s="16"/>
      <c r="X486" s="17" t="e">
        <f>W486/J485*100</f>
        <v>#DIV/0!</v>
      </c>
      <c r="Y486" s="470"/>
      <c r="Z486" s="471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223">+C487+D487</f>
        <v>0</v>
      </c>
      <c r="F487" s="444"/>
      <c r="G487" s="438"/>
      <c r="H487" s="438"/>
      <c r="I487" s="443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470" t="e">
        <f t="shared" si="1158"/>
        <v>#DIV/0!</v>
      </c>
      <c r="N487" s="471"/>
      <c r="O487" s="67">
        <f>G487+F487+0</f>
        <v>0</v>
      </c>
      <c r="P487" s="68" t="e">
        <f t="shared" ref="P487" si="1224">O487/J487*100</f>
        <v>#DIV/0!</v>
      </c>
      <c r="Q487" s="470" t="e">
        <f t="shared" si="1160"/>
        <v>#DIV/0!</v>
      </c>
      <c r="R487" s="471"/>
      <c r="S487" s="70">
        <f>H487+F487+G487+0</f>
        <v>0</v>
      </c>
      <c r="T487" s="68" t="e">
        <f t="shared" ref="T487" si="1225">S487/J487*100</f>
        <v>#DIV/0!</v>
      </c>
      <c r="U487" s="470" t="e">
        <f t="shared" si="1162"/>
        <v>#DIV/0!</v>
      </c>
      <c r="V487" s="472"/>
      <c r="W487" s="67">
        <f>H487+F487+G487+I487+0</f>
        <v>0</v>
      </c>
      <c r="X487" s="68" t="e">
        <f>W487/J487*100</f>
        <v>#DIV/0!</v>
      </c>
      <c r="Y487" s="470" t="e">
        <f t="shared" si="1164"/>
        <v>#DIV/0!</v>
      </c>
      <c r="Z487" s="471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437"/>
      <c r="G488" s="438"/>
      <c r="H488" s="438"/>
      <c r="I488" s="443"/>
      <c r="J488" s="40"/>
      <c r="K488" s="16"/>
      <c r="L488" s="17" t="e">
        <f>K488/J487*100</f>
        <v>#DIV/0!</v>
      </c>
      <c r="M488" s="470"/>
      <c r="N488" s="471"/>
      <c r="O488" s="16"/>
      <c r="P488" s="17" t="e">
        <f>O488/J487*100</f>
        <v>#DIV/0!</v>
      </c>
      <c r="Q488" s="470"/>
      <c r="R488" s="471"/>
      <c r="S488" s="19"/>
      <c r="T488" s="17" t="e">
        <f>S488/J487*100</f>
        <v>#DIV/0!</v>
      </c>
      <c r="U488" s="470"/>
      <c r="V488" s="472"/>
      <c r="W488" s="16"/>
      <c r="X488" s="17" t="e">
        <f>W488/J487*100</f>
        <v>#DIV/0!</v>
      </c>
      <c r="Y488" s="470"/>
      <c r="Z488" s="471"/>
      <c r="AA488" s="74"/>
      <c r="AB488" s="74"/>
    </row>
    <row r="489" spans="1:28" s="251" customFormat="1" ht="21.75" hidden="1" customHeight="1" x14ac:dyDescent="0.2">
      <c r="A489" s="480" t="s">
        <v>45</v>
      </c>
      <c r="B489" s="54" t="s">
        <v>29</v>
      </c>
      <c r="C489" s="55">
        <f t="shared" ref="C489:K490" si="1226">SUM(C491,C497,C507,C513,C515)</f>
        <v>0</v>
      </c>
      <c r="D489" s="56">
        <f t="shared" si="1226"/>
        <v>0</v>
      </c>
      <c r="E489" s="57">
        <f t="shared" si="1226"/>
        <v>0</v>
      </c>
      <c r="F489" s="434">
        <f t="shared" si="1226"/>
        <v>0</v>
      </c>
      <c r="G489" s="435">
        <f t="shared" si="1226"/>
        <v>0</v>
      </c>
      <c r="H489" s="435">
        <f t="shared" si="1226"/>
        <v>0</v>
      </c>
      <c r="I489" s="436">
        <f t="shared" si="1226"/>
        <v>0</v>
      </c>
      <c r="J489" s="60">
        <f t="shared" si="1226"/>
        <v>0</v>
      </c>
      <c r="K489" s="55">
        <f t="shared" si="1226"/>
        <v>0</v>
      </c>
      <c r="L489" s="56" t="e">
        <f>K489/J489*100</f>
        <v>#DIV/0!</v>
      </c>
      <c r="M489" s="482" t="e">
        <f t="shared" si="1158"/>
        <v>#DIV/0!</v>
      </c>
      <c r="N489" s="476"/>
      <c r="O489" s="55">
        <f>SUM(O491,O497,O507,O513,O515)</f>
        <v>0</v>
      </c>
      <c r="P489" s="56" t="e">
        <f t="shared" ref="P489" si="1227">O489/J489*100</f>
        <v>#DIV/0!</v>
      </c>
      <c r="Q489" s="482" t="e">
        <f t="shared" si="1160"/>
        <v>#DIV/0!</v>
      </c>
      <c r="R489" s="476"/>
      <c r="S489" s="58">
        <f>SUM(S491,S497,S507,S513,S515)</f>
        <v>0</v>
      </c>
      <c r="T489" s="56" t="e">
        <f t="shared" ref="T489" si="1228">S489/J489*100</f>
        <v>#DIV/0!</v>
      </c>
      <c r="U489" s="482" t="e">
        <f t="shared" si="1162"/>
        <v>#DIV/0!</v>
      </c>
      <c r="V489" s="484"/>
      <c r="W489" s="55">
        <f>SUM(W491,W497,W507,W513,W515)</f>
        <v>0</v>
      </c>
      <c r="X489" s="56" t="e">
        <f t="shared" ref="X489" si="1229">W489/J489*100</f>
        <v>#DIV/0!</v>
      </c>
      <c r="Y489" s="482" t="e">
        <f t="shared" si="1164"/>
        <v>#DIV/0!</v>
      </c>
      <c r="Z489" s="476"/>
      <c r="AA489" s="250"/>
      <c r="AB489" s="250"/>
    </row>
    <row r="490" spans="1:28" s="251" customFormat="1" ht="21.75" hidden="1" customHeight="1" x14ac:dyDescent="0.2">
      <c r="A490" s="481"/>
      <c r="B490" s="54" t="s">
        <v>30</v>
      </c>
      <c r="C490" s="16"/>
      <c r="D490" s="17"/>
      <c r="E490" s="18"/>
      <c r="F490" s="434"/>
      <c r="G490" s="435"/>
      <c r="H490" s="435"/>
      <c r="I490" s="436"/>
      <c r="J490" s="21"/>
      <c r="K490" s="55">
        <f t="shared" si="1226"/>
        <v>0</v>
      </c>
      <c r="L490" s="56" t="e">
        <f t="shared" ref="L490" si="1230">K490/J489*100</f>
        <v>#DIV/0!</v>
      </c>
      <c r="M490" s="483"/>
      <c r="N490" s="477"/>
      <c r="O490" s="55">
        <f>SUM(O492,O498,O508,O514,O516)</f>
        <v>0</v>
      </c>
      <c r="P490" s="56" t="e">
        <f t="shared" ref="P490" si="1231">O490/J489*100</f>
        <v>#DIV/0!</v>
      </c>
      <c r="Q490" s="483"/>
      <c r="R490" s="477"/>
      <c r="S490" s="58">
        <f>SUM(S492,S498,S508,S514,S516)</f>
        <v>0</v>
      </c>
      <c r="T490" s="56" t="e">
        <f t="shared" ref="T490" si="1232">S490/J489*100</f>
        <v>#DIV/0!</v>
      </c>
      <c r="U490" s="483"/>
      <c r="V490" s="485"/>
      <c r="W490" s="55">
        <f>SUM(W492,W498,W508,W514,W516)</f>
        <v>0</v>
      </c>
      <c r="X490" s="56" t="e">
        <f t="shared" ref="X490" si="1233">W490/J489*100</f>
        <v>#DIV/0!</v>
      </c>
      <c r="Y490" s="483"/>
      <c r="Z490" s="477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437">
        <f>SUM(F493,F495)</f>
        <v>0</v>
      </c>
      <c r="G491" s="438">
        <f>SUM(G493,G495)</f>
        <v>0</v>
      </c>
      <c r="H491" s="438">
        <f t="shared" ref="H491:I491" si="1234">SUM(H493,H495)</f>
        <v>0</v>
      </c>
      <c r="I491" s="439">
        <f t="shared" si="1234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35">K491/J491*100</f>
        <v>#DIV/0!</v>
      </c>
      <c r="M491" s="478" t="e">
        <f t="shared" si="1158"/>
        <v>#DIV/0!</v>
      </c>
      <c r="N491" s="474"/>
      <c r="O491" s="30">
        <f>SUM(O493,O495)</f>
        <v>0</v>
      </c>
      <c r="P491" s="31" t="e">
        <f t="shared" ref="P491" si="1236">O491/J491*100</f>
        <v>#DIV/0!</v>
      </c>
      <c r="Q491" s="478" t="e">
        <f t="shared" si="1160"/>
        <v>#DIV/0!</v>
      </c>
      <c r="R491" s="474"/>
      <c r="S491" s="32">
        <f>SUM(S493,S495)</f>
        <v>0</v>
      </c>
      <c r="T491" s="31" t="e">
        <f t="shared" ref="T491" si="1237">S491/J491*100</f>
        <v>#DIV/0!</v>
      </c>
      <c r="U491" s="478" t="e">
        <f t="shared" si="1162"/>
        <v>#DIV/0!</v>
      </c>
      <c r="V491" s="475"/>
      <c r="W491" s="30">
        <f>SUM(W493,W495)</f>
        <v>0</v>
      </c>
      <c r="X491" s="31" t="e">
        <f t="shared" ref="X491" si="1238">W491/J491*100</f>
        <v>#DIV/0!</v>
      </c>
      <c r="Y491" s="478" t="e">
        <f t="shared" si="1164"/>
        <v>#DIV/0!</v>
      </c>
      <c r="Z491" s="474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437"/>
      <c r="G492" s="438"/>
      <c r="H492" s="438"/>
      <c r="I492" s="443"/>
      <c r="J492" s="40"/>
      <c r="K492" s="30">
        <f>SUM(K494,K496)</f>
        <v>0</v>
      </c>
      <c r="L492" s="31" t="e">
        <f>K492/J491*100</f>
        <v>#DIV/0!</v>
      </c>
      <c r="M492" s="479"/>
      <c r="N492" s="474"/>
      <c r="O492" s="30">
        <f>SUM(O494,O496)</f>
        <v>0</v>
      </c>
      <c r="P492" s="31" t="e">
        <f t="shared" ref="P492" si="1239">O492/J491*100</f>
        <v>#DIV/0!</v>
      </c>
      <c r="Q492" s="479"/>
      <c r="R492" s="474"/>
      <c r="S492" s="32">
        <f>SUM(S494,S496)</f>
        <v>0</v>
      </c>
      <c r="T492" s="31" t="e">
        <f t="shared" ref="T492" si="1240">S492/J491*100</f>
        <v>#DIV/0!</v>
      </c>
      <c r="U492" s="479"/>
      <c r="V492" s="475"/>
      <c r="W492" s="30">
        <f>SUM(W494,W496)</f>
        <v>0</v>
      </c>
      <c r="X492" s="31" t="e">
        <f t="shared" ref="X492" si="1241">W492/J491*100</f>
        <v>#DIV/0!</v>
      </c>
      <c r="Y492" s="479"/>
      <c r="Z492" s="474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42">+C493+D493</f>
        <v>0</v>
      </c>
      <c r="F493" s="444"/>
      <c r="G493" s="438"/>
      <c r="H493" s="438"/>
      <c r="I493" s="443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470" t="e">
        <f t="shared" si="1158"/>
        <v>#DIV/0!</v>
      </c>
      <c r="N493" s="471"/>
      <c r="O493" s="67">
        <f>G493+F493+0</f>
        <v>0</v>
      </c>
      <c r="P493" s="69" t="e">
        <f t="shared" ref="P493" si="1243">O493/J493*100</f>
        <v>#DIV/0!</v>
      </c>
      <c r="Q493" s="470" t="e">
        <f t="shared" si="1160"/>
        <v>#DIV/0!</v>
      </c>
      <c r="R493" s="471"/>
      <c r="S493" s="70">
        <f>H493+F493+G493+0</f>
        <v>0</v>
      </c>
      <c r="T493" s="69" t="e">
        <f t="shared" ref="T493" si="1244">S493/J493*100</f>
        <v>#DIV/0!</v>
      </c>
      <c r="U493" s="470" t="e">
        <f t="shared" si="1162"/>
        <v>#DIV/0!</v>
      </c>
      <c r="V493" s="472"/>
      <c r="W493" s="67">
        <f>H493+F493+G493+I493+0</f>
        <v>0</v>
      </c>
      <c r="X493" s="69" t="e">
        <f>W493/J493*100</f>
        <v>#DIV/0!</v>
      </c>
      <c r="Y493" s="470" t="e">
        <f t="shared" si="1164"/>
        <v>#DIV/0!</v>
      </c>
      <c r="Z493" s="471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437"/>
      <c r="G494" s="438"/>
      <c r="H494" s="438"/>
      <c r="I494" s="439"/>
      <c r="J494" s="40"/>
      <c r="K494" s="16"/>
      <c r="L494" s="17" t="e">
        <f>K494/J493*100</f>
        <v>#DIV/0!</v>
      </c>
      <c r="M494" s="470"/>
      <c r="N494" s="471"/>
      <c r="O494" s="16"/>
      <c r="P494" s="73" t="e">
        <f>O494/J493*100</f>
        <v>#DIV/0!</v>
      </c>
      <c r="Q494" s="470"/>
      <c r="R494" s="471"/>
      <c r="S494" s="19"/>
      <c r="T494" s="73" t="e">
        <f>S494/J493*100</f>
        <v>#DIV/0!</v>
      </c>
      <c r="U494" s="470"/>
      <c r="V494" s="472"/>
      <c r="W494" s="16"/>
      <c r="X494" s="73" t="e">
        <f>W494/J493*100</f>
        <v>#DIV/0!</v>
      </c>
      <c r="Y494" s="470"/>
      <c r="Z494" s="471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45">+C495+D495</f>
        <v>0</v>
      </c>
      <c r="F495" s="444"/>
      <c r="G495" s="438"/>
      <c r="H495" s="438"/>
      <c r="I495" s="443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470" t="e">
        <f t="shared" si="1158"/>
        <v>#DIV/0!</v>
      </c>
      <c r="N495" s="471"/>
      <c r="O495" s="67">
        <f>G495+F495+0</f>
        <v>0</v>
      </c>
      <c r="P495" s="69" t="e">
        <f t="shared" ref="P495" si="1246">O495/J495*100</f>
        <v>#DIV/0!</v>
      </c>
      <c r="Q495" s="470" t="e">
        <f t="shared" si="1160"/>
        <v>#DIV/0!</v>
      </c>
      <c r="R495" s="471"/>
      <c r="S495" s="70">
        <f>H495+F495+G495+0</f>
        <v>0</v>
      </c>
      <c r="T495" s="69" t="e">
        <f t="shared" ref="T495" si="1247">S495/J495*100</f>
        <v>#DIV/0!</v>
      </c>
      <c r="U495" s="470" t="e">
        <f t="shared" si="1162"/>
        <v>#DIV/0!</v>
      </c>
      <c r="V495" s="472"/>
      <c r="W495" s="67">
        <f>H495+F495+G495+I495+0</f>
        <v>0</v>
      </c>
      <c r="X495" s="69" t="e">
        <f>W495/J495*100</f>
        <v>#DIV/0!</v>
      </c>
      <c r="Y495" s="470" t="e">
        <f t="shared" si="1164"/>
        <v>#DIV/0!</v>
      </c>
      <c r="Z495" s="471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437"/>
      <c r="G496" s="438"/>
      <c r="H496" s="438"/>
      <c r="I496" s="439"/>
      <c r="J496" s="40"/>
      <c r="K496" s="16"/>
      <c r="L496" s="17" t="e">
        <f>K496/J495*100</f>
        <v>#DIV/0!</v>
      </c>
      <c r="M496" s="470"/>
      <c r="N496" s="471"/>
      <c r="O496" s="16"/>
      <c r="P496" s="73" t="e">
        <f>O496/J495*100</f>
        <v>#DIV/0!</v>
      </c>
      <c r="Q496" s="470"/>
      <c r="R496" s="471"/>
      <c r="S496" s="19"/>
      <c r="T496" s="73" t="e">
        <f>S496/J495*100</f>
        <v>#DIV/0!</v>
      </c>
      <c r="U496" s="470"/>
      <c r="V496" s="472"/>
      <c r="W496" s="16"/>
      <c r="X496" s="73" t="e">
        <f>W496/J495*100</f>
        <v>#DIV/0!</v>
      </c>
      <c r="Y496" s="470"/>
      <c r="Z496" s="471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437">
        <f>SUM(F499,F501,F503,F505)</f>
        <v>0</v>
      </c>
      <c r="G497" s="438">
        <f t="shared" ref="G497:I497" si="1248">SUM(G499,G501,G503,G505)</f>
        <v>0</v>
      </c>
      <c r="H497" s="438">
        <f t="shared" si="1248"/>
        <v>0</v>
      </c>
      <c r="I497" s="439">
        <f t="shared" si="1248"/>
        <v>0</v>
      </c>
      <c r="J497" s="29">
        <f t="shared" ref="J497" si="1249">+E497+I497+F497+G497+H497</f>
        <v>0</v>
      </c>
      <c r="K497" s="30">
        <f>SUM(K499,K501,K503,K505)</f>
        <v>0</v>
      </c>
      <c r="L497" s="31" t="e">
        <f t="shared" ref="L497" si="1250">K497/J497*100</f>
        <v>#DIV/0!</v>
      </c>
      <c r="M497" s="473" t="e">
        <f t="shared" si="1158"/>
        <v>#DIV/0!</v>
      </c>
      <c r="N497" s="474"/>
      <c r="O497" s="30">
        <f>SUM(O499,O501,O503,O505)</f>
        <v>0</v>
      </c>
      <c r="P497" s="31" t="e">
        <f t="shared" ref="P497" si="1251">O497/J497*100</f>
        <v>#DIV/0!</v>
      </c>
      <c r="Q497" s="473" t="e">
        <f t="shared" si="1160"/>
        <v>#DIV/0!</v>
      </c>
      <c r="R497" s="474"/>
      <c r="S497" s="32">
        <f>SUM(S499,S501,S503,S505)</f>
        <v>0</v>
      </c>
      <c r="T497" s="31" t="e">
        <f t="shared" ref="T497" si="1252">S497/J497*100</f>
        <v>#DIV/0!</v>
      </c>
      <c r="U497" s="473" t="e">
        <f t="shared" si="1162"/>
        <v>#DIV/0!</v>
      </c>
      <c r="V497" s="475"/>
      <c r="W497" s="30">
        <f>SUM(W499,W501,W503,W505)</f>
        <v>0</v>
      </c>
      <c r="X497" s="31" t="e">
        <f t="shared" ref="X497" si="1253">W497/J497*100</f>
        <v>#DIV/0!</v>
      </c>
      <c r="Y497" s="473" t="e">
        <f t="shared" si="1164"/>
        <v>#DIV/0!</v>
      </c>
      <c r="Z497" s="474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437"/>
      <c r="G498" s="438"/>
      <c r="H498" s="438"/>
      <c r="I498" s="443"/>
      <c r="J498" s="40"/>
      <c r="K498" s="30">
        <f>SUM(K500,K502,K504,K506)</f>
        <v>0</v>
      </c>
      <c r="L498" s="31" t="e">
        <f t="shared" ref="L498" si="1254">K498/J497*100</f>
        <v>#DIV/0!</v>
      </c>
      <c r="M498" s="473"/>
      <c r="N498" s="474"/>
      <c r="O498" s="30">
        <f>SUM(O500,O502,O504,O506)</f>
        <v>0</v>
      </c>
      <c r="P498" s="31" t="e">
        <f t="shared" ref="P498" si="1255">O498/J497*100</f>
        <v>#DIV/0!</v>
      </c>
      <c r="Q498" s="473"/>
      <c r="R498" s="474"/>
      <c r="S498" s="32">
        <f>SUM(S500,S502,S504,S506)</f>
        <v>0</v>
      </c>
      <c r="T498" s="31" t="e">
        <f t="shared" ref="T498" si="1256">S498/J497*100</f>
        <v>#DIV/0!</v>
      </c>
      <c r="U498" s="473"/>
      <c r="V498" s="475"/>
      <c r="W498" s="30">
        <f>SUM(W500,W502,W504,W506)</f>
        <v>0</v>
      </c>
      <c r="X498" s="31" t="e">
        <f t="shared" ref="X498" si="1257">W498/J497*100</f>
        <v>#DIV/0!</v>
      </c>
      <c r="Y498" s="473"/>
      <c r="Z498" s="474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58">+C499+D499</f>
        <v>0</v>
      </c>
      <c r="F499" s="444"/>
      <c r="G499" s="438"/>
      <c r="H499" s="438"/>
      <c r="I499" s="443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470" t="e">
        <f t="shared" si="1158"/>
        <v>#DIV/0!</v>
      </c>
      <c r="N499" s="471"/>
      <c r="O499" s="67">
        <f>G499+F499+0</f>
        <v>0</v>
      </c>
      <c r="P499" s="68" t="e">
        <f t="shared" ref="P499" si="1259">O499/J499*100</f>
        <v>#DIV/0!</v>
      </c>
      <c r="Q499" s="470" t="e">
        <f t="shared" si="1160"/>
        <v>#DIV/0!</v>
      </c>
      <c r="R499" s="471"/>
      <c r="S499" s="70">
        <f>H499+F499+G499+0</f>
        <v>0</v>
      </c>
      <c r="T499" s="68" t="e">
        <f t="shared" ref="T499" si="1260">S499/J499*100</f>
        <v>#DIV/0!</v>
      </c>
      <c r="U499" s="470" t="e">
        <f t="shared" si="1162"/>
        <v>#DIV/0!</v>
      </c>
      <c r="V499" s="472"/>
      <c r="W499" s="67">
        <f>H499+F499+G499+I499+0</f>
        <v>0</v>
      </c>
      <c r="X499" s="68" t="e">
        <f>W499/J499*100</f>
        <v>#DIV/0!</v>
      </c>
      <c r="Y499" s="470" t="e">
        <f t="shared" si="1164"/>
        <v>#DIV/0!</v>
      </c>
      <c r="Z499" s="471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437"/>
      <c r="G500" s="438"/>
      <c r="H500" s="438"/>
      <c r="I500" s="439"/>
      <c r="J500" s="40"/>
      <c r="K500" s="16"/>
      <c r="L500" s="17" t="e">
        <f>K500/J499*100</f>
        <v>#DIV/0!</v>
      </c>
      <c r="M500" s="470"/>
      <c r="N500" s="471"/>
      <c r="O500" s="16"/>
      <c r="P500" s="17" t="e">
        <f>O500/J499*100</f>
        <v>#DIV/0!</v>
      </c>
      <c r="Q500" s="470"/>
      <c r="R500" s="471"/>
      <c r="S500" s="19"/>
      <c r="T500" s="17" t="e">
        <f>S500/J499*100</f>
        <v>#DIV/0!</v>
      </c>
      <c r="U500" s="470"/>
      <c r="V500" s="472"/>
      <c r="W500" s="16"/>
      <c r="X500" s="17" t="e">
        <f>W500/J499*100</f>
        <v>#DIV/0!</v>
      </c>
      <c r="Y500" s="470"/>
      <c r="Z500" s="471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61">+C501+D501</f>
        <v>0</v>
      </c>
      <c r="F501" s="444"/>
      <c r="G501" s="438"/>
      <c r="H501" s="438"/>
      <c r="I501" s="443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470" t="e">
        <f t="shared" si="1158"/>
        <v>#DIV/0!</v>
      </c>
      <c r="N501" s="471"/>
      <c r="O501" s="67">
        <f>G501+F501+0</f>
        <v>0</v>
      </c>
      <c r="P501" s="68" t="e">
        <f t="shared" ref="P501" si="1262">O501/J501*100</f>
        <v>#DIV/0!</v>
      </c>
      <c r="Q501" s="470" t="e">
        <f t="shared" si="1160"/>
        <v>#DIV/0!</v>
      </c>
      <c r="R501" s="471"/>
      <c r="S501" s="70">
        <f>H501+F501+G501+0</f>
        <v>0</v>
      </c>
      <c r="T501" s="68" t="e">
        <f t="shared" ref="T501" si="1263">S501/J501*100</f>
        <v>#DIV/0!</v>
      </c>
      <c r="U501" s="470" t="e">
        <f t="shared" si="1162"/>
        <v>#DIV/0!</v>
      </c>
      <c r="V501" s="472"/>
      <c r="W501" s="67">
        <f>H501+F501+G501+I501+0</f>
        <v>0</v>
      </c>
      <c r="X501" s="68" t="e">
        <f>W501/J501*100</f>
        <v>#DIV/0!</v>
      </c>
      <c r="Y501" s="470" t="e">
        <f t="shared" si="1164"/>
        <v>#DIV/0!</v>
      </c>
      <c r="Z501" s="471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437"/>
      <c r="G502" s="438"/>
      <c r="H502" s="438"/>
      <c r="I502" s="439"/>
      <c r="J502" s="40"/>
      <c r="K502" s="16"/>
      <c r="L502" s="17" t="e">
        <f>K502/J501*100</f>
        <v>#DIV/0!</v>
      </c>
      <c r="M502" s="470"/>
      <c r="N502" s="471"/>
      <c r="O502" s="16"/>
      <c r="P502" s="17" t="e">
        <f>O502/J501*100</f>
        <v>#DIV/0!</v>
      </c>
      <c r="Q502" s="470"/>
      <c r="R502" s="471"/>
      <c r="S502" s="19"/>
      <c r="T502" s="17" t="e">
        <f>S502/J501*100</f>
        <v>#DIV/0!</v>
      </c>
      <c r="U502" s="470"/>
      <c r="V502" s="472"/>
      <c r="W502" s="16"/>
      <c r="X502" s="17" t="e">
        <f>W502/J501*100</f>
        <v>#DIV/0!</v>
      </c>
      <c r="Y502" s="470"/>
      <c r="Z502" s="471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64">+C503+D503</f>
        <v>0</v>
      </c>
      <c r="F503" s="444"/>
      <c r="G503" s="438"/>
      <c r="H503" s="438"/>
      <c r="I503" s="443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470" t="e">
        <f t="shared" si="1158"/>
        <v>#DIV/0!</v>
      </c>
      <c r="N503" s="471"/>
      <c r="O503" s="67">
        <f>G503+F503+0</f>
        <v>0</v>
      </c>
      <c r="P503" s="68" t="e">
        <f t="shared" ref="P503" si="1265">O503/J503*100</f>
        <v>#DIV/0!</v>
      </c>
      <c r="Q503" s="470" t="e">
        <f t="shared" si="1160"/>
        <v>#DIV/0!</v>
      </c>
      <c r="R503" s="471"/>
      <c r="S503" s="70">
        <f>H503+F503+G503+0</f>
        <v>0</v>
      </c>
      <c r="T503" s="68" t="e">
        <f t="shared" ref="T503" si="1266">S503/J503*100</f>
        <v>#DIV/0!</v>
      </c>
      <c r="U503" s="470" t="e">
        <f t="shared" si="1162"/>
        <v>#DIV/0!</v>
      </c>
      <c r="V503" s="472"/>
      <c r="W503" s="67">
        <f>H503+F503+G503+I503+0</f>
        <v>0</v>
      </c>
      <c r="X503" s="68" t="e">
        <f>W503/J503*100</f>
        <v>#DIV/0!</v>
      </c>
      <c r="Y503" s="470" t="e">
        <f t="shared" si="1164"/>
        <v>#DIV/0!</v>
      </c>
      <c r="Z503" s="471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437"/>
      <c r="G504" s="438"/>
      <c r="H504" s="438"/>
      <c r="I504" s="439"/>
      <c r="J504" s="40"/>
      <c r="K504" s="16"/>
      <c r="L504" s="17" t="e">
        <f>K504/J503*100</f>
        <v>#DIV/0!</v>
      </c>
      <c r="M504" s="470"/>
      <c r="N504" s="471"/>
      <c r="O504" s="16"/>
      <c r="P504" s="17" t="e">
        <f>O504/J503*100</f>
        <v>#DIV/0!</v>
      </c>
      <c r="Q504" s="470"/>
      <c r="R504" s="471"/>
      <c r="S504" s="19"/>
      <c r="T504" s="17" t="e">
        <f>S504/J503*100</f>
        <v>#DIV/0!</v>
      </c>
      <c r="U504" s="470"/>
      <c r="V504" s="472"/>
      <c r="W504" s="16"/>
      <c r="X504" s="17" t="e">
        <f>W504/J503*100</f>
        <v>#DIV/0!</v>
      </c>
      <c r="Y504" s="470"/>
      <c r="Z504" s="471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67">+C505+D505</f>
        <v>0</v>
      </c>
      <c r="F505" s="444"/>
      <c r="G505" s="438"/>
      <c r="H505" s="438"/>
      <c r="I505" s="443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470" t="e">
        <f t="shared" si="1158"/>
        <v>#DIV/0!</v>
      </c>
      <c r="N505" s="471"/>
      <c r="O505" s="67">
        <f>G505+F505+0</f>
        <v>0</v>
      </c>
      <c r="P505" s="68" t="e">
        <f t="shared" ref="P505" si="1268">O505/J505*100</f>
        <v>#DIV/0!</v>
      </c>
      <c r="Q505" s="470" t="e">
        <f t="shared" si="1160"/>
        <v>#DIV/0!</v>
      </c>
      <c r="R505" s="471"/>
      <c r="S505" s="70">
        <f>H505+F505+G505+0</f>
        <v>0</v>
      </c>
      <c r="T505" s="68" t="e">
        <f t="shared" ref="T505" si="1269">S505/J505*100</f>
        <v>#DIV/0!</v>
      </c>
      <c r="U505" s="470" t="e">
        <f t="shared" si="1162"/>
        <v>#DIV/0!</v>
      </c>
      <c r="V505" s="472"/>
      <c r="W505" s="67">
        <f>H505+F505+G505+I505+0</f>
        <v>0</v>
      </c>
      <c r="X505" s="68" t="e">
        <f>W505/J505*100</f>
        <v>#DIV/0!</v>
      </c>
      <c r="Y505" s="470" t="e">
        <f t="shared" si="1164"/>
        <v>#DIV/0!</v>
      </c>
      <c r="Z505" s="471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437"/>
      <c r="G506" s="438"/>
      <c r="H506" s="438"/>
      <c r="I506" s="439"/>
      <c r="J506" s="40"/>
      <c r="K506" s="16"/>
      <c r="L506" s="17" t="e">
        <f>K506/J505*100</f>
        <v>#DIV/0!</v>
      </c>
      <c r="M506" s="470"/>
      <c r="N506" s="471"/>
      <c r="O506" s="16"/>
      <c r="P506" s="17" t="e">
        <f>O506/J505*100</f>
        <v>#DIV/0!</v>
      </c>
      <c r="Q506" s="470"/>
      <c r="R506" s="471"/>
      <c r="S506" s="19"/>
      <c r="T506" s="17" t="e">
        <f>S506/J505*100</f>
        <v>#DIV/0!</v>
      </c>
      <c r="U506" s="470"/>
      <c r="V506" s="472"/>
      <c r="W506" s="16"/>
      <c r="X506" s="17" t="e">
        <f>W506/J505*100</f>
        <v>#DIV/0!</v>
      </c>
      <c r="Y506" s="470"/>
      <c r="Z506" s="471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437">
        <f>SUM(F509,F511)</f>
        <v>0</v>
      </c>
      <c r="G507" s="438">
        <f t="shared" ref="G507:I507" si="1270">SUM(G509,G511)</f>
        <v>0</v>
      </c>
      <c r="H507" s="438">
        <f t="shared" si="1270"/>
        <v>0</v>
      </c>
      <c r="I507" s="439">
        <f t="shared" si="1270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71">K507/J507*100</f>
        <v>#DIV/0!</v>
      </c>
      <c r="M507" s="473" t="e">
        <f t="shared" si="1158"/>
        <v>#DIV/0!</v>
      </c>
      <c r="N507" s="474"/>
      <c r="O507" s="30">
        <f>SUM(O509,O511)</f>
        <v>0</v>
      </c>
      <c r="P507" s="31" t="e">
        <f t="shared" ref="P507" si="1272">O507/J507*100</f>
        <v>#DIV/0!</v>
      </c>
      <c r="Q507" s="473" t="e">
        <f t="shared" si="1160"/>
        <v>#DIV/0!</v>
      </c>
      <c r="R507" s="474"/>
      <c r="S507" s="32">
        <f>SUM(S509,S511)</f>
        <v>0</v>
      </c>
      <c r="T507" s="31" t="e">
        <f t="shared" ref="T507" si="1273">S507/J507*100</f>
        <v>#DIV/0!</v>
      </c>
      <c r="U507" s="473" t="e">
        <f t="shared" si="1162"/>
        <v>#DIV/0!</v>
      </c>
      <c r="V507" s="475"/>
      <c r="W507" s="30">
        <f>SUM(W509,W511)</f>
        <v>0</v>
      </c>
      <c r="X507" s="31" t="e">
        <f t="shared" ref="X507" si="1274">W507/J507*100</f>
        <v>#DIV/0!</v>
      </c>
      <c r="Y507" s="473" t="e">
        <f t="shared" si="1164"/>
        <v>#DIV/0!</v>
      </c>
      <c r="Z507" s="474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437"/>
      <c r="G508" s="438"/>
      <c r="H508" s="438"/>
      <c r="I508" s="443"/>
      <c r="J508" s="40"/>
      <c r="K508" s="30">
        <f>SUM(K510,K512)</f>
        <v>0</v>
      </c>
      <c r="L508" s="31" t="e">
        <f t="shared" ref="L508" si="1275">K508/J507*100</f>
        <v>#DIV/0!</v>
      </c>
      <c r="M508" s="473"/>
      <c r="N508" s="474"/>
      <c r="O508" s="30">
        <f>SUM(O510,O512)</f>
        <v>0</v>
      </c>
      <c r="P508" s="31" t="e">
        <f t="shared" ref="P508" si="1276">O508/J507*100</f>
        <v>#DIV/0!</v>
      </c>
      <c r="Q508" s="473"/>
      <c r="R508" s="474"/>
      <c r="S508" s="32">
        <f>SUM(S510,S512)</f>
        <v>0</v>
      </c>
      <c r="T508" s="31" t="e">
        <f t="shared" ref="T508" si="1277">S508/J507*100</f>
        <v>#DIV/0!</v>
      </c>
      <c r="U508" s="473"/>
      <c r="V508" s="475"/>
      <c r="W508" s="30">
        <f>SUM(W510,W512)</f>
        <v>0</v>
      </c>
      <c r="X508" s="31" t="e">
        <f t="shared" ref="X508" si="1278">W508/J507*100</f>
        <v>#DIV/0!</v>
      </c>
      <c r="Y508" s="473"/>
      <c r="Z508" s="474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279">+C509+D509</f>
        <v>0</v>
      </c>
      <c r="F509" s="444"/>
      <c r="G509" s="438"/>
      <c r="H509" s="438"/>
      <c r="I509" s="443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470" t="e">
        <f t="shared" si="1158"/>
        <v>#DIV/0!</v>
      </c>
      <c r="N509" s="471"/>
      <c r="O509" s="67">
        <f>G509+F509+0</f>
        <v>0</v>
      </c>
      <c r="P509" s="68" t="e">
        <f t="shared" ref="P509" si="1280">O509/J509*100</f>
        <v>#DIV/0!</v>
      </c>
      <c r="Q509" s="470" t="e">
        <f t="shared" si="1160"/>
        <v>#DIV/0!</v>
      </c>
      <c r="R509" s="471"/>
      <c r="S509" s="70">
        <f>H509+F509+G509+0</f>
        <v>0</v>
      </c>
      <c r="T509" s="68" t="e">
        <f t="shared" ref="T509" si="1281">S509/J509*100</f>
        <v>#DIV/0!</v>
      </c>
      <c r="U509" s="470" t="e">
        <f t="shared" si="1162"/>
        <v>#DIV/0!</v>
      </c>
      <c r="V509" s="472"/>
      <c r="W509" s="67">
        <f>H509+F509+G509+I509+0</f>
        <v>0</v>
      </c>
      <c r="X509" s="68" t="e">
        <f>W509/J509*100</f>
        <v>#DIV/0!</v>
      </c>
      <c r="Y509" s="470" t="e">
        <f t="shared" si="1164"/>
        <v>#DIV/0!</v>
      </c>
      <c r="Z509" s="471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437"/>
      <c r="G510" s="438"/>
      <c r="H510" s="438"/>
      <c r="I510" s="439"/>
      <c r="J510" s="40"/>
      <c r="K510" s="16"/>
      <c r="L510" s="17" t="e">
        <f>K510/J509*100</f>
        <v>#DIV/0!</v>
      </c>
      <c r="M510" s="470"/>
      <c r="N510" s="471"/>
      <c r="O510" s="16"/>
      <c r="P510" s="17" t="e">
        <f>O510/J509*100</f>
        <v>#DIV/0!</v>
      </c>
      <c r="Q510" s="470"/>
      <c r="R510" s="471"/>
      <c r="S510" s="19"/>
      <c r="T510" s="17" t="e">
        <f>S510/J509*100</f>
        <v>#DIV/0!</v>
      </c>
      <c r="U510" s="470"/>
      <c r="V510" s="472"/>
      <c r="W510" s="16"/>
      <c r="X510" s="17" t="e">
        <f>W510/J509*100</f>
        <v>#DIV/0!</v>
      </c>
      <c r="Y510" s="470"/>
      <c r="Z510" s="471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282">+C511+D511</f>
        <v>0</v>
      </c>
      <c r="F511" s="444"/>
      <c r="G511" s="438"/>
      <c r="H511" s="438"/>
      <c r="I511" s="443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470" t="e">
        <f t="shared" si="1158"/>
        <v>#DIV/0!</v>
      </c>
      <c r="N511" s="471"/>
      <c r="O511" s="67">
        <f>G511+F511+0</f>
        <v>0</v>
      </c>
      <c r="P511" s="68" t="e">
        <f t="shared" ref="P511" si="1283">O511/J511*100</f>
        <v>#DIV/0!</v>
      </c>
      <c r="Q511" s="470" t="e">
        <f t="shared" si="1160"/>
        <v>#DIV/0!</v>
      </c>
      <c r="R511" s="471"/>
      <c r="S511" s="70">
        <f>H511+F511+G511+0</f>
        <v>0</v>
      </c>
      <c r="T511" s="68" t="e">
        <f t="shared" ref="T511" si="1284">S511/J511*100</f>
        <v>#DIV/0!</v>
      </c>
      <c r="U511" s="470" t="e">
        <f t="shared" si="1162"/>
        <v>#DIV/0!</v>
      </c>
      <c r="V511" s="472"/>
      <c r="W511" s="67">
        <f>H511+F511+G511+I511+0</f>
        <v>0</v>
      </c>
      <c r="X511" s="68" t="e">
        <f>W511/J511*100</f>
        <v>#DIV/0!</v>
      </c>
      <c r="Y511" s="470" t="e">
        <f t="shared" si="1164"/>
        <v>#DIV/0!</v>
      </c>
      <c r="Z511" s="471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437"/>
      <c r="G512" s="438"/>
      <c r="H512" s="438"/>
      <c r="I512" s="439"/>
      <c r="J512" s="40"/>
      <c r="K512" s="16"/>
      <c r="L512" s="17" t="e">
        <f>K512/J511*100</f>
        <v>#DIV/0!</v>
      </c>
      <c r="M512" s="470"/>
      <c r="N512" s="471"/>
      <c r="O512" s="16"/>
      <c r="P512" s="17" t="e">
        <f>O512/J511*100</f>
        <v>#DIV/0!</v>
      </c>
      <c r="Q512" s="470"/>
      <c r="R512" s="471"/>
      <c r="S512" s="19"/>
      <c r="T512" s="17" t="e">
        <f>S512/J511*100</f>
        <v>#DIV/0!</v>
      </c>
      <c r="U512" s="470"/>
      <c r="V512" s="472"/>
      <c r="W512" s="16"/>
      <c r="X512" s="17" t="e">
        <f>W512/J511*100</f>
        <v>#DIV/0!</v>
      </c>
      <c r="Y512" s="470"/>
      <c r="Z512" s="471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285">+C513+D513</f>
        <v>0</v>
      </c>
      <c r="F513" s="444"/>
      <c r="G513" s="438"/>
      <c r="H513" s="438"/>
      <c r="I513" s="443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470" t="e">
        <f t="shared" si="1158"/>
        <v>#DIV/0!</v>
      </c>
      <c r="N513" s="471"/>
      <c r="O513" s="67">
        <f>G513+F513+0</f>
        <v>0</v>
      </c>
      <c r="P513" s="68" t="e">
        <f t="shared" ref="P513" si="1286">O513/J513*100</f>
        <v>#DIV/0!</v>
      </c>
      <c r="Q513" s="470" t="e">
        <f t="shared" si="1160"/>
        <v>#DIV/0!</v>
      </c>
      <c r="R513" s="471"/>
      <c r="S513" s="70">
        <f>H513+F513+G513+0</f>
        <v>0</v>
      </c>
      <c r="T513" s="68" t="e">
        <f t="shared" ref="T513" si="1287">S513/J513*100</f>
        <v>#DIV/0!</v>
      </c>
      <c r="U513" s="470" t="e">
        <f t="shared" si="1162"/>
        <v>#DIV/0!</v>
      </c>
      <c r="V513" s="472"/>
      <c r="W513" s="67">
        <f>H513+F513+G513+I513+0</f>
        <v>0</v>
      </c>
      <c r="X513" s="68" t="e">
        <f>W513/J513*100</f>
        <v>#DIV/0!</v>
      </c>
      <c r="Y513" s="470" t="e">
        <f t="shared" si="1164"/>
        <v>#DIV/0!</v>
      </c>
      <c r="Z513" s="471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437"/>
      <c r="G514" s="438"/>
      <c r="H514" s="438"/>
      <c r="I514" s="443"/>
      <c r="J514" s="40"/>
      <c r="K514" s="16"/>
      <c r="L514" s="17" t="e">
        <f>K514/J513*100</f>
        <v>#DIV/0!</v>
      </c>
      <c r="M514" s="470"/>
      <c r="N514" s="471"/>
      <c r="O514" s="16"/>
      <c r="P514" s="17" t="e">
        <f>O514/J513*100</f>
        <v>#DIV/0!</v>
      </c>
      <c r="Q514" s="470"/>
      <c r="R514" s="471"/>
      <c r="S514" s="19"/>
      <c r="T514" s="17" t="e">
        <f>S514/J513*100</f>
        <v>#DIV/0!</v>
      </c>
      <c r="U514" s="470"/>
      <c r="V514" s="472"/>
      <c r="W514" s="16"/>
      <c r="X514" s="17" t="e">
        <f>W514/J513*100</f>
        <v>#DIV/0!</v>
      </c>
      <c r="Y514" s="470"/>
      <c r="Z514" s="471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288">+C515+D515</f>
        <v>0</v>
      </c>
      <c r="F515" s="444"/>
      <c r="G515" s="438"/>
      <c r="H515" s="438"/>
      <c r="I515" s="443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470" t="e">
        <f t="shared" si="1158"/>
        <v>#DIV/0!</v>
      </c>
      <c r="N515" s="471"/>
      <c r="O515" s="67">
        <f>G515+F515+0</f>
        <v>0</v>
      </c>
      <c r="P515" s="68" t="e">
        <f t="shared" ref="P515" si="1289">O515/J515*100</f>
        <v>#DIV/0!</v>
      </c>
      <c r="Q515" s="470" t="e">
        <f t="shared" si="1160"/>
        <v>#DIV/0!</v>
      </c>
      <c r="R515" s="471"/>
      <c r="S515" s="70">
        <f>H515+F515+G515+0</f>
        <v>0</v>
      </c>
      <c r="T515" s="68" t="e">
        <f t="shared" ref="T515" si="1290">S515/J515*100</f>
        <v>#DIV/0!</v>
      </c>
      <c r="U515" s="470" t="e">
        <f t="shared" si="1162"/>
        <v>#DIV/0!</v>
      </c>
      <c r="V515" s="472"/>
      <c r="W515" s="67">
        <f>H515+F515+G515+I515+0</f>
        <v>0</v>
      </c>
      <c r="X515" s="68" t="e">
        <f>W515/J515*100</f>
        <v>#DIV/0!</v>
      </c>
      <c r="Y515" s="470" t="e">
        <f t="shared" si="1164"/>
        <v>#DIV/0!</v>
      </c>
      <c r="Z515" s="471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437"/>
      <c r="G516" s="438"/>
      <c r="H516" s="438"/>
      <c r="I516" s="443"/>
      <c r="J516" s="40"/>
      <c r="K516" s="16"/>
      <c r="L516" s="17" t="e">
        <f>K516/J515*100</f>
        <v>#DIV/0!</v>
      </c>
      <c r="M516" s="470"/>
      <c r="N516" s="471"/>
      <c r="O516" s="16"/>
      <c r="P516" s="17" t="e">
        <f>O516/J515*100</f>
        <v>#DIV/0!</v>
      </c>
      <c r="Q516" s="470"/>
      <c r="R516" s="471"/>
      <c r="S516" s="19"/>
      <c r="T516" s="17" t="e">
        <f>S516/J515*100</f>
        <v>#DIV/0!</v>
      </c>
      <c r="U516" s="470"/>
      <c r="V516" s="472"/>
      <c r="W516" s="16"/>
      <c r="X516" s="17" t="e">
        <f>W516/J515*100</f>
        <v>#DIV/0!</v>
      </c>
      <c r="Y516" s="470"/>
      <c r="Z516" s="471"/>
      <c r="AA516" s="74"/>
      <c r="AB516" s="74"/>
    </row>
    <row r="517" spans="1:28" s="251" customFormat="1" ht="21.75" hidden="1" customHeight="1" x14ac:dyDescent="0.2">
      <c r="A517" s="480" t="s">
        <v>45</v>
      </c>
      <c r="B517" s="54" t="s">
        <v>29</v>
      </c>
      <c r="C517" s="55">
        <f t="shared" ref="C517:K518" si="1291">SUM(C519,C525,C535,C541,C543)</f>
        <v>0</v>
      </c>
      <c r="D517" s="56">
        <f t="shared" si="1291"/>
        <v>0</v>
      </c>
      <c r="E517" s="57">
        <f t="shared" si="1291"/>
        <v>0</v>
      </c>
      <c r="F517" s="434">
        <f t="shared" si="1291"/>
        <v>0</v>
      </c>
      <c r="G517" s="435">
        <f t="shared" si="1291"/>
        <v>0</v>
      </c>
      <c r="H517" s="435">
        <f t="shared" si="1291"/>
        <v>0</v>
      </c>
      <c r="I517" s="436">
        <f t="shared" si="1291"/>
        <v>0</v>
      </c>
      <c r="J517" s="60">
        <f t="shared" si="1291"/>
        <v>0</v>
      </c>
      <c r="K517" s="55">
        <f t="shared" si="1291"/>
        <v>0</v>
      </c>
      <c r="L517" s="56" t="e">
        <f>K517/J517*100</f>
        <v>#DIV/0!</v>
      </c>
      <c r="M517" s="482" t="e">
        <f t="shared" si="1158"/>
        <v>#DIV/0!</v>
      </c>
      <c r="N517" s="476"/>
      <c r="O517" s="55">
        <f>SUM(O519,O525,O535,O541,O543)</f>
        <v>0</v>
      </c>
      <c r="P517" s="56" t="e">
        <f t="shared" ref="P517" si="1292">O517/J517*100</f>
        <v>#DIV/0!</v>
      </c>
      <c r="Q517" s="482" t="e">
        <f t="shared" si="1160"/>
        <v>#DIV/0!</v>
      </c>
      <c r="R517" s="476"/>
      <c r="S517" s="58">
        <f>SUM(S519,S525,S535,S541,S543)</f>
        <v>0</v>
      </c>
      <c r="T517" s="56" t="e">
        <f t="shared" ref="T517" si="1293">S517/J517*100</f>
        <v>#DIV/0!</v>
      </c>
      <c r="U517" s="482" t="e">
        <f t="shared" si="1162"/>
        <v>#DIV/0!</v>
      </c>
      <c r="V517" s="484"/>
      <c r="W517" s="55">
        <f>SUM(W519,W525,W535,W541,W543)</f>
        <v>0</v>
      </c>
      <c r="X517" s="56" t="e">
        <f t="shared" ref="X517" si="1294">W517/J517*100</f>
        <v>#DIV/0!</v>
      </c>
      <c r="Y517" s="482" t="e">
        <f t="shared" si="1164"/>
        <v>#DIV/0!</v>
      </c>
      <c r="Z517" s="476"/>
      <c r="AA517" s="250"/>
      <c r="AB517" s="250"/>
    </row>
    <row r="518" spans="1:28" s="251" customFormat="1" ht="21.75" hidden="1" customHeight="1" x14ac:dyDescent="0.2">
      <c r="A518" s="481"/>
      <c r="B518" s="54" t="s">
        <v>30</v>
      </c>
      <c r="C518" s="16"/>
      <c r="D518" s="17"/>
      <c r="E518" s="18"/>
      <c r="F518" s="434"/>
      <c r="G518" s="435"/>
      <c r="H518" s="435"/>
      <c r="I518" s="436"/>
      <c r="J518" s="21"/>
      <c r="K518" s="55">
        <f t="shared" si="1291"/>
        <v>0</v>
      </c>
      <c r="L518" s="56" t="e">
        <f t="shared" ref="L518" si="1295">K518/J517*100</f>
        <v>#DIV/0!</v>
      </c>
      <c r="M518" s="483"/>
      <c r="N518" s="477"/>
      <c r="O518" s="55">
        <f>SUM(O520,O526,O536,O542,O544)</f>
        <v>0</v>
      </c>
      <c r="P518" s="56" t="e">
        <f t="shared" ref="P518" si="1296">O518/J517*100</f>
        <v>#DIV/0!</v>
      </c>
      <c r="Q518" s="483"/>
      <c r="R518" s="477"/>
      <c r="S518" s="58">
        <f>SUM(S520,S526,S536,S542,S544)</f>
        <v>0</v>
      </c>
      <c r="T518" s="56" t="e">
        <f t="shared" ref="T518" si="1297">S518/J517*100</f>
        <v>#DIV/0!</v>
      </c>
      <c r="U518" s="483"/>
      <c r="V518" s="485"/>
      <c r="W518" s="55">
        <f>SUM(W520,W526,W536,W542,W544)</f>
        <v>0</v>
      </c>
      <c r="X518" s="56" t="e">
        <f t="shared" ref="X518" si="1298">W518/J517*100</f>
        <v>#DIV/0!</v>
      </c>
      <c r="Y518" s="483"/>
      <c r="Z518" s="477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437">
        <f>SUM(F521,F523)</f>
        <v>0</v>
      </c>
      <c r="G519" s="438">
        <f>SUM(G521,G523)</f>
        <v>0</v>
      </c>
      <c r="H519" s="438">
        <f t="shared" ref="H519:I519" si="1299">SUM(H521,H523)</f>
        <v>0</v>
      </c>
      <c r="I519" s="439">
        <f t="shared" si="1299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300">K519/J519*100</f>
        <v>#DIV/0!</v>
      </c>
      <c r="M519" s="478" t="e">
        <f t="shared" si="1158"/>
        <v>#DIV/0!</v>
      </c>
      <c r="N519" s="474"/>
      <c r="O519" s="30">
        <f>SUM(O521,O523)</f>
        <v>0</v>
      </c>
      <c r="P519" s="31" t="e">
        <f t="shared" ref="P519" si="1301">O519/J519*100</f>
        <v>#DIV/0!</v>
      </c>
      <c r="Q519" s="478" t="e">
        <f t="shared" si="1160"/>
        <v>#DIV/0!</v>
      </c>
      <c r="R519" s="474"/>
      <c r="S519" s="32">
        <f>SUM(S521,S523)</f>
        <v>0</v>
      </c>
      <c r="T519" s="31" t="e">
        <f t="shared" ref="T519" si="1302">S519/J519*100</f>
        <v>#DIV/0!</v>
      </c>
      <c r="U519" s="478" t="e">
        <f t="shared" si="1162"/>
        <v>#DIV/0!</v>
      </c>
      <c r="V519" s="475"/>
      <c r="W519" s="30">
        <f>SUM(W521,W523)</f>
        <v>0</v>
      </c>
      <c r="X519" s="31" t="e">
        <f t="shared" ref="X519" si="1303">W519/J519*100</f>
        <v>#DIV/0!</v>
      </c>
      <c r="Y519" s="478" t="e">
        <f t="shared" si="1164"/>
        <v>#DIV/0!</v>
      </c>
      <c r="Z519" s="474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437"/>
      <c r="G520" s="438"/>
      <c r="H520" s="438"/>
      <c r="I520" s="443"/>
      <c r="J520" s="40"/>
      <c r="K520" s="30">
        <f>SUM(K522,K524)</f>
        <v>0</v>
      </c>
      <c r="L520" s="31" t="e">
        <f>K520/J519*100</f>
        <v>#DIV/0!</v>
      </c>
      <c r="M520" s="479"/>
      <c r="N520" s="474"/>
      <c r="O520" s="30">
        <f>SUM(O522,O524)</f>
        <v>0</v>
      </c>
      <c r="P520" s="31" t="e">
        <f t="shared" ref="P520" si="1304">O520/J519*100</f>
        <v>#DIV/0!</v>
      </c>
      <c r="Q520" s="479"/>
      <c r="R520" s="474"/>
      <c r="S520" s="32">
        <f>SUM(S522,S524)</f>
        <v>0</v>
      </c>
      <c r="T520" s="31" t="e">
        <f t="shared" ref="T520" si="1305">S520/J519*100</f>
        <v>#DIV/0!</v>
      </c>
      <c r="U520" s="479"/>
      <c r="V520" s="475"/>
      <c r="W520" s="30">
        <f>SUM(W522,W524)</f>
        <v>0</v>
      </c>
      <c r="X520" s="31" t="e">
        <f t="shared" ref="X520" si="1306">W520/J519*100</f>
        <v>#DIV/0!</v>
      </c>
      <c r="Y520" s="479"/>
      <c r="Z520" s="474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307">+C521+D521</f>
        <v>0</v>
      </c>
      <c r="F521" s="444"/>
      <c r="G521" s="438"/>
      <c r="H521" s="438"/>
      <c r="I521" s="443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470" t="e">
        <f t="shared" si="1158"/>
        <v>#DIV/0!</v>
      </c>
      <c r="N521" s="471"/>
      <c r="O521" s="67">
        <f>G521+F521+0</f>
        <v>0</v>
      </c>
      <c r="P521" s="69" t="e">
        <f t="shared" ref="P521" si="1308">O521/J521*100</f>
        <v>#DIV/0!</v>
      </c>
      <c r="Q521" s="470" t="e">
        <f t="shared" si="1160"/>
        <v>#DIV/0!</v>
      </c>
      <c r="R521" s="471"/>
      <c r="S521" s="70">
        <f>H521+F521+G521+0</f>
        <v>0</v>
      </c>
      <c r="T521" s="69" t="e">
        <f t="shared" ref="T521" si="1309">S521/J521*100</f>
        <v>#DIV/0!</v>
      </c>
      <c r="U521" s="470" t="e">
        <f t="shared" si="1162"/>
        <v>#DIV/0!</v>
      </c>
      <c r="V521" s="472"/>
      <c r="W521" s="67">
        <f>H521+F521+G521+I521+0</f>
        <v>0</v>
      </c>
      <c r="X521" s="69" t="e">
        <f>W521/J521*100</f>
        <v>#DIV/0!</v>
      </c>
      <c r="Y521" s="470" t="e">
        <f t="shared" si="1164"/>
        <v>#DIV/0!</v>
      </c>
      <c r="Z521" s="471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437"/>
      <c r="G522" s="438"/>
      <c r="H522" s="438"/>
      <c r="I522" s="439"/>
      <c r="J522" s="40"/>
      <c r="K522" s="16"/>
      <c r="L522" s="17" t="e">
        <f>K522/J521*100</f>
        <v>#DIV/0!</v>
      </c>
      <c r="M522" s="470"/>
      <c r="N522" s="471"/>
      <c r="O522" s="16"/>
      <c r="P522" s="73" t="e">
        <f>O522/J521*100</f>
        <v>#DIV/0!</v>
      </c>
      <c r="Q522" s="470"/>
      <c r="R522" s="471"/>
      <c r="S522" s="19"/>
      <c r="T522" s="73" t="e">
        <f>S522/J521*100</f>
        <v>#DIV/0!</v>
      </c>
      <c r="U522" s="470"/>
      <c r="V522" s="472"/>
      <c r="W522" s="16"/>
      <c r="X522" s="73" t="e">
        <f>W522/J521*100</f>
        <v>#DIV/0!</v>
      </c>
      <c r="Y522" s="470"/>
      <c r="Z522" s="471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310">+C523+D523</f>
        <v>0</v>
      </c>
      <c r="F523" s="444"/>
      <c r="G523" s="438"/>
      <c r="H523" s="438"/>
      <c r="I523" s="443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470" t="e">
        <f t="shared" si="1158"/>
        <v>#DIV/0!</v>
      </c>
      <c r="N523" s="471"/>
      <c r="O523" s="67">
        <f>G523+F523+0</f>
        <v>0</v>
      </c>
      <c r="P523" s="69" t="e">
        <f t="shared" ref="P523" si="1311">O523/J523*100</f>
        <v>#DIV/0!</v>
      </c>
      <c r="Q523" s="470" t="e">
        <f t="shared" si="1160"/>
        <v>#DIV/0!</v>
      </c>
      <c r="R523" s="471"/>
      <c r="S523" s="70">
        <f>H523+F523+G523+0</f>
        <v>0</v>
      </c>
      <c r="T523" s="69" t="e">
        <f t="shared" ref="T523" si="1312">S523/J523*100</f>
        <v>#DIV/0!</v>
      </c>
      <c r="U523" s="470" t="e">
        <f t="shared" si="1162"/>
        <v>#DIV/0!</v>
      </c>
      <c r="V523" s="472"/>
      <c r="W523" s="67">
        <f>H523+F523+G523+I523+0</f>
        <v>0</v>
      </c>
      <c r="X523" s="69" t="e">
        <f>W523/J523*100</f>
        <v>#DIV/0!</v>
      </c>
      <c r="Y523" s="470" t="e">
        <f t="shared" si="1164"/>
        <v>#DIV/0!</v>
      </c>
      <c r="Z523" s="471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437"/>
      <c r="G524" s="438"/>
      <c r="H524" s="438"/>
      <c r="I524" s="439"/>
      <c r="J524" s="40"/>
      <c r="K524" s="16"/>
      <c r="L524" s="17" t="e">
        <f>K524/J523*100</f>
        <v>#DIV/0!</v>
      </c>
      <c r="M524" s="470"/>
      <c r="N524" s="471"/>
      <c r="O524" s="16"/>
      <c r="P524" s="73" t="e">
        <f>O524/J523*100</f>
        <v>#DIV/0!</v>
      </c>
      <c r="Q524" s="470"/>
      <c r="R524" s="471"/>
      <c r="S524" s="19"/>
      <c r="T524" s="73" t="e">
        <f>S524/J523*100</f>
        <v>#DIV/0!</v>
      </c>
      <c r="U524" s="470"/>
      <c r="V524" s="472"/>
      <c r="W524" s="16"/>
      <c r="X524" s="73" t="e">
        <f>W524/J523*100</f>
        <v>#DIV/0!</v>
      </c>
      <c r="Y524" s="470"/>
      <c r="Z524" s="471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437">
        <f>SUM(F527,F529,F531,F533)</f>
        <v>0</v>
      </c>
      <c r="G525" s="438">
        <f t="shared" ref="G525:I525" si="1313">SUM(G527,G529,G531,G533)</f>
        <v>0</v>
      </c>
      <c r="H525" s="438">
        <f t="shared" si="1313"/>
        <v>0</v>
      </c>
      <c r="I525" s="439">
        <f t="shared" si="1313"/>
        <v>0</v>
      </c>
      <c r="J525" s="29">
        <f t="shared" ref="J525" si="1314">+E525+I525+F525+G525+H525</f>
        <v>0</v>
      </c>
      <c r="K525" s="30">
        <f>SUM(K527,K529,K531,K533)</f>
        <v>0</v>
      </c>
      <c r="L525" s="31" t="e">
        <f t="shared" ref="L525" si="1315">K525/J525*100</f>
        <v>#DIV/0!</v>
      </c>
      <c r="M525" s="473" t="e">
        <f t="shared" ref="M525:M587" si="1316">L526-L525</f>
        <v>#DIV/0!</v>
      </c>
      <c r="N525" s="474"/>
      <c r="O525" s="30">
        <f>SUM(O527,O529,O531,O533)</f>
        <v>0</v>
      </c>
      <c r="P525" s="31" t="e">
        <f t="shared" ref="P525" si="1317">O525/J525*100</f>
        <v>#DIV/0!</v>
      </c>
      <c r="Q525" s="473" t="e">
        <f t="shared" ref="Q525:Q587" si="1318">P526-P525</f>
        <v>#DIV/0!</v>
      </c>
      <c r="R525" s="474"/>
      <c r="S525" s="32">
        <f>SUM(S527,S529,S531,S533)</f>
        <v>0</v>
      </c>
      <c r="T525" s="31" t="e">
        <f t="shared" ref="T525" si="1319">S525/J525*100</f>
        <v>#DIV/0!</v>
      </c>
      <c r="U525" s="473" t="e">
        <f t="shared" ref="U525:U587" si="1320">T526-T525</f>
        <v>#DIV/0!</v>
      </c>
      <c r="V525" s="475"/>
      <c r="W525" s="30">
        <f>SUM(W527,W529,W531,W533)</f>
        <v>0</v>
      </c>
      <c r="X525" s="31" t="e">
        <f t="shared" ref="X525" si="1321">W525/J525*100</f>
        <v>#DIV/0!</v>
      </c>
      <c r="Y525" s="473" t="e">
        <f t="shared" ref="Y525:Y587" si="1322">X526-X525</f>
        <v>#DIV/0!</v>
      </c>
      <c r="Z525" s="474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437"/>
      <c r="G526" s="438"/>
      <c r="H526" s="438"/>
      <c r="I526" s="443"/>
      <c r="J526" s="40"/>
      <c r="K526" s="30">
        <f>SUM(K528,K530,K532,K534)</f>
        <v>0</v>
      </c>
      <c r="L526" s="31" t="e">
        <f t="shared" ref="L526" si="1323">K526/J525*100</f>
        <v>#DIV/0!</v>
      </c>
      <c r="M526" s="473"/>
      <c r="N526" s="474"/>
      <c r="O526" s="30">
        <f>SUM(O528,O530,O532,O534)</f>
        <v>0</v>
      </c>
      <c r="P526" s="31" t="e">
        <f t="shared" ref="P526" si="1324">O526/J525*100</f>
        <v>#DIV/0!</v>
      </c>
      <c r="Q526" s="473"/>
      <c r="R526" s="474"/>
      <c r="S526" s="32">
        <f>SUM(S528,S530,S532,S534)</f>
        <v>0</v>
      </c>
      <c r="T526" s="31" t="e">
        <f t="shared" ref="T526" si="1325">S526/J525*100</f>
        <v>#DIV/0!</v>
      </c>
      <c r="U526" s="473"/>
      <c r="V526" s="475"/>
      <c r="W526" s="30">
        <f>SUM(W528,W530,W532,W534)</f>
        <v>0</v>
      </c>
      <c r="X526" s="31" t="e">
        <f t="shared" ref="X526" si="1326">W526/J525*100</f>
        <v>#DIV/0!</v>
      </c>
      <c r="Y526" s="473"/>
      <c r="Z526" s="474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327">+C527+D527</f>
        <v>0</v>
      </c>
      <c r="F527" s="444"/>
      <c r="G527" s="438"/>
      <c r="H527" s="438"/>
      <c r="I527" s="443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470" t="e">
        <f t="shared" si="1316"/>
        <v>#DIV/0!</v>
      </c>
      <c r="N527" s="471"/>
      <c r="O527" s="67">
        <f>G527+F527+0</f>
        <v>0</v>
      </c>
      <c r="P527" s="68" t="e">
        <f t="shared" ref="P527" si="1328">O527/J527*100</f>
        <v>#DIV/0!</v>
      </c>
      <c r="Q527" s="470" t="e">
        <f t="shared" si="1318"/>
        <v>#DIV/0!</v>
      </c>
      <c r="R527" s="471"/>
      <c r="S527" s="70">
        <f>H527+F527+G527+0</f>
        <v>0</v>
      </c>
      <c r="T527" s="68" t="e">
        <f t="shared" ref="T527" si="1329">S527/J527*100</f>
        <v>#DIV/0!</v>
      </c>
      <c r="U527" s="470" t="e">
        <f t="shared" si="1320"/>
        <v>#DIV/0!</v>
      </c>
      <c r="V527" s="472"/>
      <c r="W527" s="67">
        <f>H527+F527+G527+I527+0</f>
        <v>0</v>
      </c>
      <c r="X527" s="68" t="e">
        <f>W527/J527*100</f>
        <v>#DIV/0!</v>
      </c>
      <c r="Y527" s="470" t="e">
        <f t="shared" si="1322"/>
        <v>#DIV/0!</v>
      </c>
      <c r="Z527" s="471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437"/>
      <c r="G528" s="438"/>
      <c r="H528" s="438"/>
      <c r="I528" s="439"/>
      <c r="J528" s="40"/>
      <c r="K528" s="16"/>
      <c r="L528" s="17" t="e">
        <f>K528/J527*100</f>
        <v>#DIV/0!</v>
      </c>
      <c r="M528" s="470"/>
      <c r="N528" s="471"/>
      <c r="O528" s="16"/>
      <c r="P528" s="17" t="e">
        <f>O528/J527*100</f>
        <v>#DIV/0!</v>
      </c>
      <c r="Q528" s="470"/>
      <c r="R528" s="471"/>
      <c r="S528" s="19"/>
      <c r="T528" s="17" t="e">
        <f>S528/J527*100</f>
        <v>#DIV/0!</v>
      </c>
      <c r="U528" s="470"/>
      <c r="V528" s="472"/>
      <c r="W528" s="16"/>
      <c r="X528" s="17" t="e">
        <f>W528/J527*100</f>
        <v>#DIV/0!</v>
      </c>
      <c r="Y528" s="470"/>
      <c r="Z528" s="471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30">+C529+D529</f>
        <v>0</v>
      </c>
      <c r="F529" s="444"/>
      <c r="G529" s="438"/>
      <c r="H529" s="438"/>
      <c r="I529" s="443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470" t="e">
        <f t="shared" si="1316"/>
        <v>#DIV/0!</v>
      </c>
      <c r="N529" s="471"/>
      <c r="O529" s="67">
        <f>G529+F529+0</f>
        <v>0</v>
      </c>
      <c r="P529" s="68" t="e">
        <f t="shared" ref="P529" si="1331">O529/J529*100</f>
        <v>#DIV/0!</v>
      </c>
      <c r="Q529" s="470" t="e">
        <f t="shared" si="1318"/>
        <v>#DIV/0!</v>
      </c>
      <c r="R529" s="471"/>
      <c r="S529" s="70">
        <f>H529+F529+G529+0</f>
        <v>0</v>
      </c>
      <c r="T529" s="68" t="e">
        <f t="shared" ref="T529" si="1332">S529/J529*100</f>
        <v>#DIV/0!</v>
      </c>
      <c r="U529" s="470" t="e">
        <f t="shared" si="1320"/>
        <v>#DIV/0!</v>
      </c>
      <c r="V529" s="472"/>
      <c r="W529" s="67">
        <f>H529+F529+G529+I529+0</f>
        <v>0</v>
      </c>
      <c r="X529" s="68" t="e">
        <f>W529/J529*100</f>
        <v>#DIV/0!</v>
      </c>
      <c r="Y529" s="470" t="e">
        <f t="shared" si="1322"/>
        <v>#DIV/0!</v>
      </c>
      <c r="Z529" s="471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437"/>
      <c r="G530" s="438"/>
      <c r="H530" s="438"/>
      <c r="I530" s="439"/>
      <c r="J530" s="40"/>
      <c r="K530" s="16"/>
      <c r="L530" s="17" t="e">
        <f>K530/J529*100</f>
        <v>#DIV/0!</v>
      </c>
      <c r="M530" s="470"/>
      <c r="N530" s="471"/>
      <c r="O530" s="16"/>
      <c r="P530" s="17" t="e">
        <f>O530/J529*100</f>
        <v>#DIV/0!</v>
      </c>
      <c r="Q530" s="470"/>
      <c r="R530" s="471"/>
      <c r="S530" s="19"/>
      <c r="T530" s="17" t="e">
        <f>S530/J529*100</f>
        <v>#DIV/0!</v>
      </c>
      <c r="U530" s="470"/>
      <c r="V530" s="472"/>
      <c r="W530" s="16"/>
      <c r="X530" s="17" t="e">
        <f>W530/J529*100</f>
        <v>#DIV/0!</v>
      </c>
      <c r="Y530" s="470"/>
      <c r="Z530" s="471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33">+C531+D531</f>
        <v>0</v>
      </c>
      <c r="F531" s="444"/>
      <c r="G531" s="438"/>
      <c r="H531" s="438"/>
      <c r="I531" s="443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470" t="e">
        <f t="shared" si="1316"/>
        <v>#DIV/0!</v>
      </c>
      <c r="N531" s="471"/>
      <c r="O531" s="67">
        <f>G531+F531+0</f>
        <v>0</v>
      </c>
      <c r="P531" s="68" t="e">
        <f t="shared" ref="P531" si="1334">O531/J531*100</f>
        <v>#DIV/0!</v>
      </c>
      <c r="Q531" s="470" t="e">
        <f t="shared" si="1318"/>
        <v>#DIV/0!</v>
      </c>
      <c r="R531" s="471"/>
      <c r="S531" s="70">
        <f>H531+F531+G531+0</f>
        <v>0</v>
      </c>
      <c r="T531" s="68" t="e">
        <f t="shared" ref="T531" si="1335">S531/J531*100</f>
        <v>#DIV/0!</v>
      </c>
      <c r="U531" s="470" t="e">
        <f t="shared" si="1320"/>
        <v>#DIV/0!</v>
      </c>
      <c r="V531" s="472"/>
      <c r="W531" s="67">
        <f>H531+F531+G531+I531+0</f>
        <v>0</v>
      </c>
      <c r="X531" s="68" t="e">
        <f>W531/J531*100</f>
        <v>#DIV/0!</v>
      </c>
      <c r="Y531" s="470" t="e">
        <f t="shared" si="1322"/>
        <v>#DIV/0!</v>
      </c>
      <c r="Z531" s="471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437"/>
      <c r="G532" s="438"/>
      <c r="H532" s="438"/>
      <c r="I532" s="439"/>
      <c r="J532" s="40"/>
      <c r="K532" s="16"/>
      <c r="L532" s="17" t="e">
        <f>K532/J531*100</f>
        <v>#DIV/0!</v>
      </c>
      <c r="M532" s="470"/>
      <c r="N532" s="471"/>
      <c r="O532" s="16"/>
      <c r="P532" s="17" t="e">
        <f>O532/J531*100</f>
        <v>#DIV/0!</v>
      </c>
      <c r="Q532" s="470"/>
      <c r="R532" s="471"/>
      <c r="S532" s="19"/>
      <c r="T532" s="17" t="e">
        <f>S532/J531*100</f>
        <v>#DIV/0!</v>
      </c>
      <c r="U532" s="470"/>
      <c r="V532" s="472"/>
      <c r="W532" s="16"/>
      <c r="X532" s="17" t="e">
        <f>W532/J531*100</f>
        <v>#DIV/0!</v>
      </c>
      <c r="Y532" s="470"/>
      <c r="Z532" s="471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36">+C533+D533</f>
        <v>0</v>
      </c>
      <c r="F533" s="444"/>
      <c r="G533" s="438"/>
      <c r="H533" s="438"/>
      <c r="I533" s="443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470" t="e">
        <f t="shared" si="1316"/>
        <v>#DIV/0!</v>
      </c>
      <c r="N533" s="471"/>
      <c r="O533" s="67">
        <f>G533+F533+0</f>
        <v>0</v>
      </c>
      <c r="P533" s="68" t="e">
        <f t="shared" ref="P533" si="1337">O533/J533*100</f>
        <v>#DIV/0!</v>
      </c>
      <c r="Q533" s="470" t="e">
        <f t="shared" si="1318"/>
        <v>#DIV/0!</v>
      </c>
      <c r="R533" s="471"/>
      <c r="S533" s="70">
        <f>H533+F533+G533+0</f>
        <v>0</v>
      </c>
      <c r="T533" s="68" t="e">
        <f t="shared" ref="T533" si="1338">S533/J533*100</f>
        <v>#DIV/0!</v>
      </c>
      <c r="U533" s="470" t="e">
        <f t="shared" si="1320"/>
        <v>#DIV/0!</v>
      </c>
      <c r="V533" s="472"/>
      <c r="W533" s="67">
        <f>H533+F533+G533+I533+0</f>
        <v>0</v>
      </c>
      <c r="X533" s="68" t="e">
        <f>W533/J533*100</f>
        <v>#DIV/0!</v>
      </c>
      <c r="Y533" s="470" t="e">
        <f t="shared" si="1322"/>
        <v>#DIV/0!</v>
      </c>
      <c r="Z533" s="471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437"/>
      <c r="G534" s="438"/>
      <c r="H534" s="438"/>
      <c r="I534" s="439"/>
      <c r="J534" s="40"/>
      <c r="K534" s="16"/>
      <c r="L534" s="17" t="e">
        <f>K534/J533*100</f>
        <v>#DIV/0!</v>
      </c>
      <c r="M534" s="470"/>
      <c r="N534" s="471"/>
      <c r="O534" s="16"/>
      <c r="P534" s="17" t="e">
        <f>O534/J533*100</f>
        <v>#DIV/0!</v>
      </c>
      <c r="Q534" s="470"/>
      <c r="R534" s="471"/>
      <c r="S534" s="19"/>
      <c r="T534" s="17" t="e">
        <f>S534/J533*100</f>
        <v>#DIV/0!</v>
      </c>
      <c r="U534" s="470"/>
      <c r="V534" s="472"/>
      <c r="W534" s="16"/>
      <c r="X534" s="17" t="e">
        <f>W534/J533*100</f>
        <v>#DIV/0!</v>
      </c>
      <c r="Y534" s="470"/>
      <c r="Z534" s="471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437">
        <f>SUM(F537,F539)</f>
        <v>0</v>
      </c>
      <c r="G535" s="438">
        <f t="shared" ref="G535:I535" si="1339">SUM(G537,G539)</f>
        <v>0</v>
      </c>
      <c r="H535" s="438">
        <f t="shared" si="1339"/>
        <v>0</v>
      </c>
      <c r="I535" s="439">
        <f t="shared" si="1339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40">K535/J535*100</f>
        <v>#DIV/0!</v>
      </c>
      <c r="M535" s="473" t="e">
        <f t="shared" si="1316"/>
        <v>#DIV/0!</v>
      </c>
      <c r="N535" s="474"/>
      <c r="O535" s="30">
        <f>SUM(O537,O539)</f>
        <v>0</v>
      </c>
      <c r="P535" s="31" t="e">
        <f t="shared" ref="P535" si="1341">O535/J535*100</f>
        <v>#DIV/0!</v>
      </c>
      <c r="Q535" s="473" t="e">
        <f t="shared" si="1318"/>
        <v>#DIV/0!</v>
      </c>
      <c r="R535" s="474"/>
      <c r="S535" s="32">
        <f>SUM(S537,S539)</f>
        <v>0</v>
      </c>
      <c r="T535" s="31" t="e">
        <f t="shared" ref="T535" si="1342">S535/J535*100</f>
        <v>#DIV/0!</v>
      </c>
      <c r="U535" s="473" t="e">
        <f t="shared" si="1320"/>
        <v>#DIV/0!</v>
      </c>
      <c r="V535" s="475"/>
      <c r="W535" s="30">
        <f>SUM(W537,W539)</f>
        <v>0</v>
      </c>
      <c r="X535" s="31" t="e">
        <f t="shared" ref="X535" si="1343">W535/J535*100</f>
        <v>#DIV/0!</v>
      </c>
      <c r="Y535" s="473" t="e">
        <f t="shared" si="1322"/>
        <v>#DIV/0!</v>
      </c>
      <c r="Z535" s="474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437"/>
      <c r="G536" s="438"/>
      <c r="H536" s="438"/>
      <c r="I536" s="443"/>
      <c r="J536" s="40"/>
      <c r="K536" s="30">
        <f>SUM(K538,K540)</f>
        <v>0</v>
      </c>
      <c r="L536" s="31" t="e">
        <f t="shared" ref="L536" si="1344">K536/J535*100</f>
        <v>#DIV/0!</v>
      </c>
      <c r="M536" s="473"/>
      <c r="N536" s="474"/>
      <c r="O536" s="30">
        <f>SUM(O538,O540)</f>
        <v>0</v>
      </c>
      <c r="P536" s="31" t="e">
        <f t="shared" ref="P536" si="1345">O536/J535*100</f>
        <v>#DIV/0!</v>
      </c>
      <c r="Q536" s="473"/>
      <c r="R536" s="474"/>
      <c r="S536" s="32">
        <f>SUM(S538,S540)</f>
        <v>0</v>
      </c>
      <c r="T536" s="31" t="e">
        <f t="shared" ref="T536" si="1346">S536/J535*100</f>
        <v>#DIV/0!</v>
      </c>
      <c r="U536" s="473"/>
      <c r="V536" s="475"/>
      <c r="W536" s="30">
        <f>SUM(W538,W540)</f>
        <v>0</v>
      </c>
      <c r="X536" s="31" t="e">
        <f t="shared" ref="X536" si="1347">W536/J535*100</f>
        <v>#DIV/0!</v>
      </c>
      <c r="Y536" s="473"/>
      <c r="Z536" s="474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48">+C537+D537</f>
        <v>0</v>
      </c>
      <c r="F537" s="444"/>
      <c r="G537" s="438"/>
      <c r="H537" s="438"/>
      <c r="I537" s="443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470" t="e">
        <f t="shared" si="1316"/>
        <v>#DIV/0!</v>
      </c>
      <c r="N537" s="471"/>
      <c r="O537" s="67">
        <f>G537+F537+0</f>
        <v>0</v>
      </c>
      <c r="P537" s="68" t="e">
        <f t="shared" ref="P537" si="1349">O537/J537*100</f>
        <v>#DIV/0!</v>
      </c>
      <c r="Q537" s="470" t="e">
        <f t="shared" si="1318"/>
        <v>#DIV/0!</v>
      </c>
      <c r="R537" s="471"/>
      <c r="S537" s="70">
        <f>H537+F537+G537+0</f>
        <v>0</v>
      </c>
      <c r="T537" s="68" t="e">
        <f t="shared" ref="T537" si="1350">S537/J537*100</f>
        <v>#DIV/0!</v>
      </c>
      <c r="U537" s="470" t="e">
        <f t="shared" si="1320"/>
        <v>#DIV/0!</v>
      </c>
      <c r="V537" s="472"/>
      <c r="W537" s="67">
        <f>H537+F537+G537+I537+0</f>
        <v>0</v>
      </c>
      <c r="X537" s="68" t="e">
        <f>W537/J537*100</f>
        <v>#DIV/0!</v>
      </c>
      <c r="Y537" s="470" t="e">
        <f t="shared" si="1322"/>
        <v>#DIV/0!</v>
      </c>
      <c r="Z537" s="471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437"/>
      <c r="G538" s="438"/>
      <c r="H538" s="438"/>
      <c r="I538" s="439"/>
      <c r="J538" s="40"/>
      <c r="K538" s="16"/>
      <c r="L538" s="17" t="e">
        <f>K538/J537*100</f>
        <v>#DIV/0!</v>
      </c>
      <c r="M538" s="470"/>
      <c r="N538" s="471"/>
      <c r="O538" s="16"/>
      <c r="P538" s="17" t="e">
        <f>O538/J537*100</f>
        <v>#DIV/0!</v>
      </c>
      <c r="Q538" s="470"/>
      <c r="R538" s="471"/>
      <c r="S538" s="19"/>
      <c r="T538" s="17" t="e">
        <f>S538/J537*100</f>
        <v>#DIV/0!</v>
      </c>
      <c r="U538" s="470"/>
      <c r="V538" s="472"/>
      <c r="W538" s="16"/>
      <c r="X538" s="17" t="e">
        <f>W538/J537*100</f>
        <v>#DIV/0!</v>
      </c>
      <c r="Y538" s="470"/>
      <c r="Z538" s="471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51">+C539+D539</f>
        <v>0</v>
      </c>
      <c r="F539" s="444"/>
      <c r="G539" s="438"/>
      <c r="H539" s="438"/>
      <c r="I539" s="443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470" t="e">
        <f t="shared" si="1316"/>
        <v>#DIV/0!</v>
      </c>
      <c r="N539" s="471"/>
      <c r="O539" s="67">
        <f>G539+F539+0</f>
        <v>0</v>
      </c>
      <c r="P539" s="68" t="e">
        <f t="shared" ref="P539" si="1352">O539/J539*100</f>
        <v>#DIV/0!</v>
      </c>
      <c r="Q539" s="470" t="e">
        <f t="shared" si="1318"/>
        <v>#DIV/0!</v>
      </c>
      <c r="R539" s="471"/>
      <c r="S539" s="70">
        <f>H539+F539+G539+0</f>
        <v>0</v>
      </c>
      <c r="T539" s="68" t="e">
        <f t="shared" ref="T539" si="1353">S539/J539*100</f>
        <v>#DIV/0!</v>
      </c>
      <c r="U539" s="470" t="e">
        <f t="shared" si="1320"/>
        <v>#DIV/0!</v>
      </c>
      <c r="V539" s="472"/>
      <c r="W539" s="67">
        <f>H539+F539+G539+I539+0</f>
        <v>0</v>
      </c>
      <c r="X539" s="68" t="e">
        <f>W539/J539*100</f>
        <v>#DIV/0!</v>
      </c>
      <c r="Y539" s="470" t="e">
        <f t="shared" si="1322"/>
        <v>#DIV/0!</v>
      </c>
      <c r="Z539" s="471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437"/>
      <c r="G540" s="438"/>
      <c r="H540" s="438"/>
      <c r="I540" s="439"/>
      <c r="J540" s="40"/>
      <c r="K540" s="16"/>
      <c r="L540" s="17" t="e">
        <f>K540/J539*100</f>
        <v>#DIV/0!</v>
      </c>
      <c r="M540" s="470"/>
      <c r="N540" s="471"/>
      <c r="O540" s="16"/>
      <c r="P540" s="17" t="e">
        <f>O540/J539*100</f>
        <v>#DIV/0!</v>
      </c>
      <c r="Q540" s="470"/>
      <c r="R540" s="471"/>
      <c r="S540" s="19"/>
      <c r="T540" s="17" t="e">
        <f>S540/J539*100</f>
        <v>#DIV/0!</v>
      </c>
      <c r="U540" s="470"/>
      <c r="V540" s="472"/>
      <c r="W540" s="16"/>
      <c r="X540" s="17" t="e">
        <f>W540/J539*100</f>
        <v>#DIV/0!</v>
      </c>
      <c r="Y540" s="470"/>
      <c r="Z540" s="471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54">+C541+D541</f>
        <v>0</v>
      </c>
      <c r="F541" s="444"/>
      <c r="G541" s="438"/>
      <c r="H541" s="438"/>
      <c r="I541" s="443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470" t="e">
        <f t="shared" si="1316"/>
        <v>#DIV/0!</v>
      </c>
      <c r="N541" s="471"/>
      <c r="O541" s="67">
        <f>G541+F541+0</f>
        <v>0</v>
      </c>
      <c r="P541" s="68" t="e">
        <f t="shared" ref="P541" si="1355">O541/J541*100</f>
        <v>#DIV/0!</v>
      </c>
      <c r="Q541" s="470" t="e">
        <f t="shared" si="1318"/>
        <v>#DIV/0!</v>
      </c>
      <c r="R541" s="471"/>
      <c r="S541" s="70">
        <f>H541+F541+G541+0</f>
        <v>0</v>
      </c>
      <c r="T541" s="68" t="e">
        <f t="shared" ref="T541" si="1356">S541/J541*100</f>
        <v>#DIV/0!</v>
      </c>
      <c r="U541" s="470" t="e">
        <f t="shared" si="1320"/>
        <v>#DIV/0!</v>
      </c>
      <c r="V541" s="472"/>
      <c r="W541" s="67">
        <f>H541+F541+G541+I541+0</f>
        <v>0</v>
      </c>
      <c r="X541" s="68" t="e">
        <f>W541/J541*100</f>
        <v>#DIV/0!</v>
      </c>
      <c r="Y541" s="470" t="e">
        <f t="shared" si="1322"/>
        <v>#DIV/0!</v>
      </c>
      <c r="Z541" s="471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437"/>
      <c r="G542" s="438"/>
      <c r="H542" s="438"/>
      <c r="I542" s="443"/>
      <c r="J542" s="40"/>
      <c r="K542" s="16"/>
      <c r="L542" s="17" t="e">
        <f>K542/J541*100</f>
        <v>#DIV/0!</v>
      </c>
      <c r="M542" s="470"/>
      <c r="N542" s="471"/>
      <c r="O542" s="16"/>
      <c r="P542" s="17" t="e">
        <f>O542/J541*100</f>
        <v>#DIV/0!</v>
      </c>
      <c r="Q542" s="470"/>
      <c r="R542" s="471"/>
      <c r="S542" s="19"/>
      <c r="T542" s="17" t="e">
        <f>S542/J541*100</f>
        <v>#DIV/0!</v>
      </c>
      <c r="U542" s="470"/>
      <c r="V542" s="472"/>
      <c r="W542" s="16"/>
      <c r="X542" s="17" t="e">
        <f>W542/J541*100</f>
        <v>#DIV/0!</v>
      </c>
      <c r="Y542" s="470"/>
      <c r="Z542" s="471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57">+C543+D543</f>
        <v>0</v>
      </c>
      <c r="F543" s="444"/>
      <c r="G543" s="438"/>
      <c r="H543" s="438"/>
      <c r="I543" s="443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470" t="e">
        <f t="shared" si="1316"/>
        <v>#DIV/0!</v>
      </c>
      <c r="N543" s="471"/>
      <c r="O543" s="67">
        <f>G543+F543+0</f>
        <v>0</v>
      </c>
      <c r="P543" s="68" t="e">
        <f t="shared" ref="P543" si="1358">O543/J543*100</f>
        <v>#DIV/0!</v>
      </c>
      <c r="Q543" s="470" t="e">
        <f t="shared" si="1318"/>
        <v>#DIV/0!</v>
      </c>
      <c r="R543" s="471"/>
      <c r="S543" s="70">
        <f>H543+F543+G543+0</f>
        <v>0</v>
      </c>
      <c r="T543" s="68" t="e">
        <f t="shared" ref="T543" si="1359">S543/J543*100</f>
        <v>#DIV/0!</v>
      </c>
      <c r="U543" s="470" t="e">
        <f t="shared" si="1320"/>
        <v>#DIV/0!</v>
      </c>
      <c r="V543" s="472"/>
      <c r="W543" s="67">
        <f>H543+F543+G543+I543+0</f>
        <v>0</v>
      </c>
      <c r="X543" s="68" t="e">
        <f>W543/J543*100</f>
        <v>#DIV/0!</v>
      </c>
      <c r="Y543" s="470" t="e">
        <f t="shared" si="1322"/>
        <v>#DIV/0!</v>
      </c>
      <c r="Z543" s="471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437"/>
      <c r="G544" s="438"/>
      <c r="H544" s="438"/>
      <c r="I544" s="443"/>
      <c r="J544" s="40"/>
      <c r="K544" s="16"/>
      <c r="L544" s="17" t="e">
        <f>K544/J543*100</f>
        <v>#DIV/0!</v>
      </c>
      <c r="M544" s="470"/>
      <c r="N544" s="471"/>
      <c r="O544" s="16"/>
      <c r="P544" s="17" t="e">
        <f>O544/J543*100</f>
        <v>#DIV/0!</v>
      </c>
      <c r="Q544" s="470"/>
      <c r="R544" s="471"/>
      <c r="S544" s="19"/>
      <c r="T544" s="17" t="e">
        <f>S544/J543*100</f>
        <v>#DIV/0!</v>
      </c>
      <c r="U544" s="470"/>
      <c r="V544" s="472"/>
      <c r="W544" s="16"/>
      <c r="X544" s="17" t="e">
        <f>W544/J543*100</f>
        <v>#DIV/0!</v>
      </c>
      <c r="Y544" s="470"/>
      <c r="Z544" s="471"/>
      <c r="AA544" s="74"/>
      <c r="AB544" s="74"/>
    </row>
    <row r="545" spans="1:28" s="251" customFormat="1" ht="21.75" hidden="1" customHeight="1" x14ac:dyDescent="0.2">
      <c r="A545" s="480" t="s">
        <v>45</v>
      </c>
      <c r="B545" s="54" t="s">
        <v>29</v>
      </c>
      <c r="C545" s="55">
        <f t="shared" ref="C545:K546" si="1360">SUM(C547,C553,C563,C569,C571)</f>
        <v>0</v>
      </c>
      <c r="D545" s="56">
        <f t="shared" si="1360"/>
        <v>0</v>
      </c>
      <c r="E545" s="57">
        <f t="shared" si="1360"/>
        <v>0</v>
      </c>
      <c r="F545" s="434">
        <f t="shared" si="1360"/>
        <v>0</v>
      </c>
      <c r="G545" s="435">
        <f t="shared" si="1360"/>
        <v>0</v>
      </c>
      <c r="H545" s="435">
        <f t="shared" si="1360"/>
        <v>0</v>
      </c>
      <c r="I545" s="436">
        <f t="shared" si="1360"/>
        <v>0</v>
      </c>
      <c r="J545" s="60">
        <f t="shared" si="1360"/>
        <v>0</v>
      </c>
      <c r="K545" s="55">
        <f t="shared" si="1360"/>
        <v>0</v>
      </c>
      <c r="L545" s="56" t="e">
        <f>K545/J545*100</f>
        <v>#DIV/0!</v>
      </c>
      <c r="M545" s="482" t="e">
        <f t="shared" si="1316"/>
        <v>#DIV/0!</v>
      </c>
      <c r="N545" s="476"/>
      <c r="O545" s="55">
        <f>SUM(O547,O553,O563,O569,O571)</f>
        <v>0</v>
      </c>
      <c r="P545" s="56" t="e">
        <f t="shared" ref="P545" si="1361">O545/J545*100</f>
        <v>#DIV/0!</v>
      </c>
      <c r="Q545" s="482" t="e">
        <f t="shared" si="1318"/>
        <v>#DIV/0!</v>
      </c>
      <c r="R545" s="476"/>
      <c r="S545" s="58">
        <f>SUM(S547,S553,S563,S569,S571)</f>
        <v>0</v>
      </c>
      <c r="T545" s="56" t="e">
        <f t="shared" ref="T545" si="1362">S545/J545*100</f>
        <v>#DIV/0!</v>
      </c>
      <c r="U545" s="482" t="e">
        <f t="shared" si="1320"/>
        <v>#DIV/0!</v>
      </c>
      <c r="V545" s="484"/>
      <c r="W545" s="55">
        <f>SUM(W547,W553,W563,W569,W571)</f>
        <v>0</v>
      </c>
      <c r="X545" s="56" t="e">
        <f t="shared" ref="X545" si="1363">W545/J545*100</f>
        <v>#DIV/0!</v>
      </c>
      <c r="Y545" s="482" t="e">
        <f t="shared" si="1322"/>
        <v>#DIV/0!</v>
      </c>
      <c r="Z545" s="476"/>
      <c r="AA545" s="250"/>
      <c r="AB545" s="250"/>
    </row>
    <row r="546" spans="1:28" s="251" customFormat="1" ht="21.75" hidden="1" customHeight="1" x14ac:dyDescent="0.2">
      <c r="A546" s="481"/>
      <c r="B546" s="54" t="s">
        <v>30</v>
      </c>
      <c r="C546" s="16"/>
      <c r="D546" s="17"/>
      <c r="E546" s="18"/>
      <c r="F546" s="434"/>
      <c r="G546" s="435"/>
      <c r="H546" s="435"/>
      <c r="I546" s="436"/>
      <c r="J546" s="21"/>
      <c r="K546" s="55">
        <f t="shared" si="1360"/>
        <v>0</v>
      </c>
      <c r="L546" s="56" t="e">
        <f t="shared" ref="L546" si="1364">K546/J545*100</f>
        <v>#DIV/0!</v>
      </c>
      <c r="M546" s="483"/>
      <c r="N546" s="477"/>
      <c r="O546" s="55">
        <f>SUM(O548,O554,O564,O570,O572)</f>
        <v>0</v>
      </c>
      <c r="P546" s="56" t="e">
        <f t="shared" ref="P546" si="1365">O546/J545*100</f>
        <v>#DIV/0!</v>
      </c>
      <c r="Q546" s="483"/>
      <c r="R546" s="477"/>
      <c r="S546" s="58">
        <f>SUM(S548,S554,S564,S570,S572)</f>
        <v>0</v>
      </c>
      <c r="T546" s="56" t="e">
        <f t="shared" ref="T546" si="1366">S546/J545*100</f>
        <v>#DIV/0!</v>
      </c>
      <c r="U546" s="483"/>
      <c r="V546" s="485"/>
      <c r="W546" s="55">
        <f>SUM(W548,W554,W564,W570,W572)</f>
        <v>0</v>
      </c>
      <c r="X546" s="56" t="e">
        <f t="shared" ref="X546" si="1367">W546/J545*100</f>
        <v>#DIV/0!</v>
      </c>
      <c r="Y546" s="483"/>
      <c r="Z546" s="477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437">
        <f>SUM(F549,F551)</f>
        <v>0</v>
      </c>
      <c r="G547" s="438">
        <f>SUM(G549,G551)</f>
        <v>0</v>
      </c>
      <c r="H547" s="438">
        <f t="shared" ref="H547:I547" si="1368">SUM(H549,H551)</f>
        <v>0</v>
      </c>
      <c r="I547" s="439">
        <f t="shared" si="1368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69">K547/J547*100</f>
        <v>#DIV/0!</v>
      </c>
      <c r="M547" s="478" t="e">
        <f t="shared" si="1316"/>
        <v>#DIV/0!</v>
      </c>
      <c r="N547" s="474"/>
      <c r="O547" s="30">
        <f>SUM(O549,O551)</f>
        <v>0</v>
      </c>
      <c r="P547" s="31" t="e">
        <f t="shared" ref="P547" si="1370">O547/J547*100</f>
        <v>#DIV/0!</v>
      </c>
      <c r="Q547" s="478" t="e">
        <f t="shared" si="1318"/>
        <v>#DIV/0!</v>
      </c>
      <c r="R547" s="474"/>
      <c r="S547" s="32">
        <f>SUM(S549,S551)</f>
        <v>0</v>
      </c>
      <c r="T547" s="31" t="e">
        <f t="shared" ref="T547" si="1371">S547/J547*100</f>
        <v>#DIV/0!</v>
      </c>
      <c r="U547" s="478" t="e">
        <f t="shared" si="1320"/>
        <v>#DIV/0!</v>
      </c>
      <c r="V547" s="475"/>
      <c r="W547" s="30">
        <f>SUM(W549,W551)</f>
        <v>0</v>
      </c>
      <c r="X547" s="31" t="e">
        <f t="shared" ref="X547" si="1372">W547/J547*100</f>
        <v>#DIV/0!</v>
      </c>
      <c r="Y547" s="478" t="e">
        <f t="shared" si="1322"/>
        <v>#DIV/0!</v>
      </c>
      <c r="Z547" s="474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437"/>
      <c r="G548" s="438"/>
      <c r="H548" s="438"/>
      <c r="I548" s="443"/>
      <c r="J548" s="40"/>
      <c r="K548" s="30">
        <f>SUM(K550,K552)</f>
        <v>0</v>
      </c>
      <c r="L548" s="31" t="e">
        <f>K548/J547*100</f>
        <v>#DIV/0!</v>
      </c>
      <c r="M548" s="479"/>
      <c r="N548" s="474"/>
      <c r="O548" s="30">
        <f>SUM(O550,O552)</f>
        <v>0</v>
      </c>
      <c r="P548" s="31" t="e">
        <f t="shared" ref="P548" si="1373">O548/J547*100</f>
        <v>#DIV/0!</v>
      </c>
      <c r="Q548" s="479"/>
      <c r="R548" s="474"/>
      <c r="S548" s="32">
        <f>SUM(S550,S552)</f>
        <v>0</v>
      </c>
      <c r="T548" s="31" t="e">
        <f t="shared" ref="T548" si="1374">S548/J547*100</f>
        <v>#DIV/0!</v>
      </c>
      <c r="U548" s="479"/>
      <c r="V548" s="475"/>
      <c r="W548" s="30">
        <f>SUM(W550,W552)</f>
        <v>0</v>
      </c>
      <c r="X548" s="31" t="e">
        <f t="shared" ref="X548" si="1375">W548/J547*100</f>
        <v>#DIV/0!</v>
      </c>
      <c r="Y548" s="479"/>
      <c r="Z548" s="474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376">+C549+D549</f>
        <v>0</v>
      </c>
      <c r="F549" s="444"/>
      <c r="G549" s="438"/>
      <c r="H549" s="438"/>
      <c r="I549" s="443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470" t="e">
        <f t="shared" si="1316"/>
        <v>#DIV/0!</v>
      </c>
      <c r="N549" s="471"/>
      <c r="O549" s="67">
        <f>G549+F549+0</f>
        <v>0</v>
      </c>
      <c r="P549" s="69" t="e">
        <f t="shared" ref="P549" si="1377">O549/J549*100</f>
        <v>#DIV/0!</v>
      </c>
      <c r="Q549" s="470" t="e">
        <f t="shared" si="1318"/>
        <v>#DIV/0!</v>
      </c>
      <c r="R549" s="471"/>
      <c r="S549" s="70">
        <f>H549+F549+G549+0</f>
        <v>0</v>
      </c>
      <c r="T549" s="69" t="e">
        <f t="shared" ref="T549" si="1378">S549/J549*100</f>
        <v>#DIV/0!</v>
      </c>
      <c r="U549" s="470" t="e">
        <f t="shared" si="1320"/>
        <v>#DIV/0!</v>
      </c>
      <c r="V549" s="472"/>
      <c r="W549" s="67">
        <f>H549+F549+G549+I549+0</f>
        <v>0</v>
      </c>
      <c r="X549" s="69" t="e">
        <f>W549/J549*100</f>
        <v>#DIV/0!</v>
      </c>
      <c r="Y549" s="470" t="e">
        <f t="shared" si="1322"/>
        <v>#DIV/0!</v>
      </c>
      <c r="Z549" s="471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437"/>
      <c r="G550" s="438"/>
      <c r="H550" s="438"/>
      <c r="I550" s="439"/>
      <c r="J550" s="40"/>
      <c r="K550" s="16"/>
      <c r="L550" s="17" t="e">
        <f>K550/J549*100</f>
        <v>#DIV/0!</v>
      </c>
      <c r="M550" s="470"/>
      <c r="N550" s="471"/>
      <c r="O550" s="16"/>
      <c r="P550" s="73" t="e">
        <f>O550/J549*100</f>
        <v>#DIV/0!</v>
      </c>
      <c r="Q550" s="470"/>
      <c r="R550" s="471"/>
      <c r="S550" s="19"/>
      <c r="T550" s="73" t="e">
        <f>S550/J549*100</f>
        <v>#DIV/0!</v>
      </c>
      <c r="U550" s="470"/>
      <c r="V550" s="472"/>
      <c r="W550" s="16"/>
      <c r="X550" s="73" t="e">
        <f>W550/J549*100</f>
        <v>#DIV/0!</v>
      </c>
      <c r="Y550" s="470"/>
      <c r="Z550" s="471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379">+C551+D551</f>
        <v>0</v>
      </c>
      <c r="F551" s="444"/>
      <c r="G551" s="438"/>
      <c r="H551" s="438"/>
      <c r="I551" s="443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470" t="e">
        <f t="shared" si="1316"/>
        <v>#DIV/0!</v>
      </c>
      <c r="N551" s="471"/>
      <c r="O551" s="67">
        <f>G551+F551+0</f>
        <v>0</v>
      </c>
      <c r="P551" s="69" t="e">
        <f t="shared" ref="P551" si="1380">O551/J551*100</f>
        <v>#DIV/0!</v>
      </c>
      <c r="Q551" s="470" t="e">
        <f t="shared" si="1318"/>
        <v>#DIV/0!</v>
      </c>
      <c r="R551" s="471"/>
      <c r="S551" s="70">
        <f>H551+F551+G551+0</f>
        <v>0</v>
      </c>
      <c r="T551" s="69" t="e">
        <f t="shared" ref="T551" si="1381">S551/J551*100</f>
        <v>#DIV/0!</v>
      </c>
      <c r="U551" s="470" t="e">
        <f t="shared" si="1320"/>
        <v>#DIV/0!</v>
      </c>
      <c r="V551" s="472"/>
      <c r="W551" s="67">
        <f>H551+F551+G551+I551+0</f>
        <v>0</v>
      </c>
      <c r="X551" s="69" t="e">
        <f>W551/J551*100</f>
        <v>#DIV/0!</v>
      </c>
      <c r="Y551" s="470" t="e">
        <f t="shared" si="1322"/>
        <v>#DIV/0!</v>
      </c>
      <c r="Z551" s="471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437"/>
      <c r="G552" s="438"/>
      <c r="H552" s="438"/>
      <c r="I552" s="439"/>
      <c r="J552" s="40"/>
      <c r="K552" s="16"/>
      <c r="L552" s="17" t="e">
        <f>K552/J551*100</f>
        <v>#DIV/0!</v>
      </c>
      <c r="M552" s="470"/>
      <c r="N552" s="471"/>
      <c r="O552" s="16"/>
      <c r="P552" s="73" t="e">
        <f>O552/J551*100</f>
        <v>#DIV/0!</v>
      </c>
      <c r="Q552" s="470"/>
      <c r="R552" s="471"/>
      <c r="S552" s="19"/>
      <c r="T552" s="73" t="e">
        <f>S552/J551*100</f>
        <v>#DIV/0!</v>
      </c>
      <c r="U552" s="470"/>
      <c r="V552" s="472"/>
      <c r="W552" s="16"/>
      <c r="X552" s="73" t="e">
        <f>W552/J551*100</f>
        <v>#DIV/0!</v>
      </c>
      <c r="Y552" s="470"/>
      <c r="Z552" s="471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437">
        <f>SUM(F555,F557,F559,F561)</f>
        <v>0</v>
      </c>
      <c r="G553" s="438">
        <f t="shared" ref="G553:I553" si="1382">SUM(G555,G557,G559,G561)</f>
        <v>0</v>
      </c>
      <c r="H553" s="438">
        <f t="shared" si="1382"/>
        <v>0</v>
      </c>
      <c r="I553" s="439">
        <f t="shared" si="1382"/>
        <v>0</v>
      </c>
      <c r="J553" s="29">
        <f t="shared" ref="J553" si="1383">+E553+I553+F553+G553+H553</f>
        <v>0</v>
      </c>
      <c r="K553" s="30">
        <f>SUM(K555,K557,K559,K561)</f>
        <v>0</v>
      </c>
      <c r="L553" s="31" t="e">
        <f t="shared" ref="L553" si="1384">K553/J553*100</f>
        <v>#DIV/0!</v>
      </c>
      <c r="M553" s="473" t="e">
        <f t="shared" si="1316"/>
        <v>#DIV/0!</v>
      </c>
      <c r="N553" s="474"/>
      <c r="O553" s="30">
        <f>SUM(O555,O557,O559,O561)</f>
        <v>0</v>
      </c>
      <c r="P553" s="31" t="e">
        <f t="shared" ref="P553" si="1385">O553/J553*100</f>
        <v>#DIV/0!</v>
      </c>
      <c r="Q553" s="473" t="e">
        <f t="shared" si="1318"/>
        <v>#DIV/0!</v>
      </c>
      <c r="R553" s="474"/>
      <c r="S553" s="32">
        <f>SUM(S555,S557,S559,S561)</f>
        <v>0</v>
      </c>
      <c r="T553" s="31" t="e">
        <f t="shared" ref="T553" si="1386">S553/J553*100</f>
        <v>#DIV/0!</v>
      </c>
      <c r="U553" s="473" t="e">
        <f t="shared" si="1320"/>
        <v>#DIV/0!</v>
      </c>
      <c r="V553" s="475"/>
      <c r="W553" s="30">
        <f>SUM(W555,W557,W559,W561)</f>
        <v>0</v>
      </c>
      <c r="X553" s="31" t="e">
        <f t="shared" ref="X553" si="1387">W553/J553*100</f>
        <v>#DIV/0!</v>
      </c>
      <c r="Y553" s="473" t="e">
        <f t="shared" si="1322"/>
        <v>#DIV/0!</v>
      </c>
      <c r="Z553" s="474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437"/>
      <c r="G554" s="438"/>
      <c r="H554" s="438"/>
      <c r="I554" s="443"/>
      <c r="J554" s="40"/>
      <c r="K554" s="30">
        <f>SUM(K556,K558,K560,K562)</f>
        <v>0</v>
      </c>
      <c r="L554" s="31" t="e">
        <f t="shared" ref="L554" si="1388">K554/J553*100</f>
        <v>#DIV/0!</v>
      </c>
      <c r="M554" s="473"/>
      <c r="N554" s="474"/>
      <c r="O554" s="30">
        <f>SUM(O556,O558,O560,O562)</f>
        <v>0</v>
      </c>
      <c r="P554" s="31" t="e">
        <f t="shared" ref="P554" si="1389">O554/J553*100</f>
        <v>#DIV/0!</v>
      </c>
      <c r="Q554" s="473"/>
      <c r="R554" s="474"/>
      <c r="S554" s="32">
        <f>SUM(S556,S558,S560,S562)</f>
        <v>0</v>
      </c>
      <c r="T554" s="31" t="e">
        <f t="shared" ref="T554" si="1390">S554/J553*100</f>
        <v>#DIV/0!</v>
      </c>
      <c r="U554" s="473"/>
      <c r="V554" s="475"/>
      <c r="W554" s="30">
        <f>SUM(W556,W558,W560,W562)</f>
        <v>0</v>
      </c>
      <c r="X554" s="31" t="e">
        <f t="shared" ref="X554" si="1391">W554/J553*100</f>
        <v>#DIV/0!</v>
      </c>
      <c r="Y554" s="473"/>
      <c r="Z554" s="474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392">+C555+D555</f>
        <v>0</v>
      </c>
      <c r="F555" s="444"/>
      <c r="G555" s="438"/>
      <c r="H555" s="438"/>
      <c r="I555" s="443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470" t="e">
        <f t="shared" si="1316"/>
        <v>#DIV/0!</v>
      </c>
      <c r="N555" s="471"/>
      <c r="O555" s="67">
        <f>G555+F555+0</f>
        <v>0</v>
      </c>
      <c r="P555" s="68" t="e">
        <f t="shared" ref="P555" si="1393">O555/J555*100</f>
        <v>#DIV/0!</v>
      </c>
      <c r="Q555" s="470" t="e">
        <f t="shared" si="1318"/>
        <v>#DIV/0!</v>
      </c>
      <c r="R555" s="471"/>
      <c r="S555" s="70">
        <f>H555+F555+G555+0</f>
        <v>0</v>
      </c>
      <c r="T555" s="68" t="e">
        <f t="shared" ref="T555" si="1394">S555/J555*100</f>
        <v>#DIV/0!</v>
      </c>
      <c r="U555" s="470" t="e">
        <f t="shared" si="1320"/>
        <v>#DIV/0!</v>
      </c>
      <c r="V555" s="472"/>
      <c r="W555" s="67">
        <f>H555+F555+G555+I555+0</f>
        <v>0</v>
      </c>
      <c r="X555" s="68" t="e">
        <f>W555/J555*100</f>
        <v>#DIV/0!</v>
      </c>
      <c r="Y555" s="470" t="e">
        <f t="shared" si="1322"/>
        <v>#DIV/0!</v>
      </c>
      <c r="Z555" s="471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437"/>
      <c r="G556" s="438"/>
      <c r="H556" s="438"/>
      <c r="I556" s="439"/>
      <c r="J556" s="40"/>
      <c r="K556" s="16"/>
      <c r="L556" s="17" t="e">
        <f>K556/J555*100</f>
        <v>#DIV/0!</v>
      </c>
      <c r="M556" s="470"/>
      <c r="N556" s="471"/>
      <c r="O556" s="16"/>
      <c r="P556" s="17" t="e">
        <f>O556/J555*100</f>
        <v>#DIV/0!</v>
      </c>
      <c r="Q556" s="470"/>
      <c r="R556" s="471"/>
      <c r="S556" s="19"/>
      <c r="T556" s="17" t="e">
        <f>S556/J555*100</f>
        <v>#DIV/0!</v>
      </c>
      <c r="U556" s="470"/>
      <c r="V556" s="472"/>
      <c r="W556" s="16"/>
      <c r="X556" s="17" t="e">
        <f>W556/J555*100</f>
        <v>#DIV/0!</v>
      </c>
      <c r="Y556" s="470"/>
      <c r="Z556" s="471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395">+C557+D557</f>
        <v>0</v>
      </c>
      <c r="F557" s="444"/>
      <c r="G557" s="438"/>
      <c r="H557" s="438"/>
      <c r="I557" s="443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470" t="e">
        <f t="shared" si="1316"/>
        <v>#DIV/0!</v>
      </c>
      <c r="N557" s="471"/>
      <c r="O557" s="67">
        <f>G557+F557+0</f>
        <v>0</v>
      </c>
      <c r="P557" s="68" t="e">
        <f t="shared" ref="P557" si="1396">O557/J557*100</f>
        <v>#DIV/0!</v>
      </c>
      <c r="Q557" s="470" t="e">
        <f t="shared" si="1318"/>
        <v>#DIV/0!</v>
      </c>
      <c r="R557" s="471"/>
      <c r="S557" s="70">
        <f>H557+F557+G557+0</f>
        <v>0</v>
      </c>
      <c r="T557" s="68" t="e">
        <f t="shared" ref="T557" si="1397">S557/J557*100</f>
        <v>#DIV/0!</v>
      </c>
      <c r="U557" s="470" t="e">
        <f t="shared" si="1320"/>
        <v>#DIV/0!</v>
      </c>
      <c r="V557" s="472"/>
      <c r="W557" s="67">
        <f>H557+F557+G557+I557+0</f>
        <v>0</v>
      </c>
      <c r="X557" s="68" t="e">
        <f>W557/J557*100</f>
        <v>#DIV/0!</v>
      </c>
      <c r="Y557" s="470" t="e">
        <f t="shared" si="1322"/>
        <v>#DIV/0!</v>
      </c>
      <c r="Z557" s="471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437"/>
      <c r="G558" s="438"/>
      <c r="H558" s="438"/>
      <c r="I558" s="439"/>
      <c r="J558" s="40"/>
      <c r="K558" s="16"/>
      <c r="L558" s="17" t="e">
        <f>K558/J557*100</f>
        <v>#DIV/0!</v>
      </c>
      <c r="M558" s="470"/>
      <c r="N558" s="471"/>
      <c r="O558" s="16"/>
      <c r="P558" s="17" t="e">
        <f>O558/J557*100</f>
        <v>#DIV/0!</v>
      </c>
      <c r="Q558" s="470"/>
      <c r="R558" s="471"/>
      <c r="S558" s="19"/>
      <c r="T558" s="17" t="e">
        <f>S558/J557*100</f>
        <v>#DIV/0!</v>
      </c>
      <c r="U558" s="470"/>
      <c r="V558" s="472"/>
      <c r="W558" s="16"/>
      <c r="X558" s="17" t="e">
        <f>W558/J557*100</f>
        <v>#DIV/0!</v>
      </c>
      <c r="Y558" s="470"/>
      <c r="Z558" s="471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398">+C559+D559</f>
        <v>0</v>
      </c>
      <c r="F559" s="444"/>
      <c r="G559" s="438"/>
      <c r="H559" s="438"/>
      <c r="I559" s="443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470" t="e">
        <f t="shared" si="1316"/>
        <v>#DIV/0!</v>
      </c>
      <c r="N559" s="471"/>
      <c r="O559" s="67">
        <f>G559+F559+0</f>
        <v>0</v>
      </c>
      <c r="P559" s="68" t="e">
        <f t="shared" ref="P559" si="1399">O559/J559*100</f>
        <v>#DIV/0!</v>
      </c>
      <c r="Q559" s="470" t="e">
        <f t="shared" si="1318"/>
        <v>#DIV/0!</v>
      </c>
      <c r="R559" s="471"/>
      <c r="S559" s="70">
        <f>H559+F559+G559+0</f>
        <v>0</v>
      </c>
      <c r="T559" s="68" t="e">
        <f t="shared" ref="T559" si="1400">S559/J559*100</f>
        <v>#DIV/0!</v>
      </c>
      <c r="U559" s="470" t="e">
        <f t="shared" si="1320"/>
        <v>#DIV/0!</v>
      </c>
      <c r="V559" s="472"/>
      <c r="W559" s="67">
        <f>H559+F559+G559+I559+0</f>
        <v>0</v>
      </c>
      <c r="X559" s="68" t="e">
        <f>W559/J559*100</f>
        <v>#DIV/0!</v>
      </c>
      <c r="Y559" s="470" t="e">
        <f t="shared" si="1322"/>
        <v>#DIV/0!</v>
      </c>
      <c r="Z559" s="471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437"/>
      <c r="G560" s="438"/>
      <c r="H560" s="438"/>
      <c r="I560" s="439"/>
      <c r="J560" s="40"/>
      <c r="K560" s="16"/>
      <c r="L560" s="17" t="e">
        <f>K560/J559*100</f>
        <v>#DIV/0!</v>
      </c>
      <c r="M560" s="470"/>
      <c r="N560" s="471"/>
      <c r="O560" s="16"/>
      <c r="P560" s="17" t="e">
        <f>O560/J559*100</f>
        <v>#DIV/0!</v>
      </c>
      <c r="Q560" s="470"/>
      <c r="R560" s="471"/>
      <c r="S560" s="19"/>
      <c r="T560" s="17" t="e">
        <f>S560/J559*100</f>
        <v>#DIV/0!</v>
      </c>
      <c r="U560" s="470"/>
      <c r="V560" s="472"/>
      <c r="W560" s="16"/>
      <c r="X560" s="17" t="e">
        <f>W560/J559*100</f>
        <v>#DIV/0!</v>
      </c>
      <c r="Y560" s="470"/>
      <c r="Z560" s="471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401">+C561+D561</f>
        <v>0</v>
      </c>
      <c r="F561" s="444"/>
      <c r="G561" s="438"/>
      <c r="H561" s="438"/>
      <c r="I561" s="443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470" t="e">
        <f t="shared" si="1316"/>
        <v>#DIV/0!</v>
      </c>
      <c r="N561" s="471"/>
      <c r="O561" s="67">
        <f>G561+F561+0</f>
        <v>0</v>
      </c>
      <c r="P561" s="68" t="e">
        <f t="shared" ref="P561" si="1402">O561/J561*100</f>
        <v>#DIV/0!</v>
      </c>
      <c r="Q561" s="470" t="e">
        <f t="shared" si="1318"/>
        <v>#DIV/0!</v>
      </c>
      <c r="R561" s="471"/>
      <c r="S561" s="70">
        <f>H561+F561+G561+0</f>
        <v>0</v>
      </c>
      <c r="T561" s="68" t="e">
        <f t="shared" ref="T561" si="1403">S561/J561*100</f>
        <v>#DIV/0!</v>
      </c>
      <c r="U561" s="470" t="e">
        <f t="shared" si="1320"/>
        <v>#DIV/0!</v>
      </c>
      <c r="V561" s="472"/>
      <c r="W561" s="67">
        <f>H561+F561+G561+I561+0</f>
        <v>0</v>
      </c>
      <c r="X561" s="68" t="e">
        <f>W561/J561*100</f>
        <v>#DIV/0!</v>
      </c>
      <c r="Y561" s="470" t="e">
        <f t="shared" si="1322"/>
        <v>#DIV/0!</v>
      </c>
      <c r="Z561" s="471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437"/>
      <c r="G562" s="438"/>
      <c r="H562" s="438"/>
      <c r="I562" s="439"/>
      <c r="J562" s="40"/>
      <c r="K562" s="16"/>
      <c r="L562" s="17" t="e">
        <f>K562/J561*100</f>
        <v>#DIV/0!</v>
      </c>
      <c r="M562" s="470"/>
      <c r="N562" s="471"/>
      <c r="O562" s="16"/>
      <c r="P562" s="17" t="e">
        <f>O562/J561*100</f>
        <v>#DIV/0!</v>
      </c>
      <c r="Q562" s="470"/>
      <c r="R562" s="471"/>
      <c r="S562" s="19"/>
      <c r="T562" s="17" t="e">
        <f>S562/J561*100</f>
        <v>#DIV/0!</v>
      </c>
      <c r="U562" s="470"/>
      <c r="V562" s="472"/>
      <c r="W562" s="16"/>
      <c r="X562" s="17" t="e">
        <f>W562/J561*100</f>
        <v>#DIV/0!</v>
      </c>
      <c r="Y562" s="470"/>
      <c r="Z562" s="471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437">
        <f>SUM(F565,F567)</f>
        <v>0</v>
      </c>
      <c r="G563" s="438">
        <f t="shared" ref="G563:I563" si="1404">SUM(G565,G567)</f>
        <v>0</v>
      </c>
      <c r="H563" s="438">
        <f t="shared" si="1404"/>
        <v>0</v>
      </c>
      <c r="I563" s="439">
        <f t="shared" si="1404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405">K563/J563*100</f>
        <v>#DIV/0!</v>
      </c>
      <c r="M563" s="473" t="e">
        <f t="shared" si="1316"/>
        <v>#DIV/0!</v>
      </c>
      <c r="N563" s="474"/>
      <c r="O563" s="30">
        <f>SUM(O565,O567)</f>
        <v>0</v>
      </c>
      <c r="P563" s="31" t="e">
        <f t="shared" ref="P563" si="1406">O563/J563*100</f>
        <v>#DIV/0!</v>
      </c>
      <c r="Q563" s="473" t="e">
        <f t="shared" si="1318"/>
        <v>#DIV/0!</v>
      </c>
      <c r="R563" s="474"/>
      <c r="S563" s="32">
        <f>SUM(S565,S567)</f>
        <v>0</v>
      </c>
      <c r="T563" s="31" t="e">
        <f t="shared" ref="T563" si="1407">S563/J563*100</f>
        <v>#DIV/0!</v>
      </c>
      <c r="U563" s="473" t="e">
        <f t="shared" si="1320"/>
        <v>#DIV/0!</v>
      </c>
      <c r="V563" s="475"/>
      <c r="W563" s="30">
        <f>SUM(W565,W567)</f>
        <v>0</v>
      </c>
      <c r="X563" s="31" t="e">
        <f t="shared" ref="X563" si="1408">W563/J563*100</f>
        <v>#DIV/0!</v>
      </c>
      <c r="Y563" s="473" t="e">
        <f t="shared" si="1322"/>
        <v>#DIV/0!</v>
      </c>
      <c r="Z563" s="474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437"/>
      <c r="G564" s="438"/>
      <c r="H564" s="438"/>
      <c r="I564" s="443"/>
      <c r="J564" s="40"/>
      <c r="K564" s="30">
        <f>SUM(K566,K568)</f>
        <v>0</v>
      </c>
      <c r="L564" s="31" t="e">
        <f t="shared" ref="L564" si="1409">K564/J563*100</f>
        <v>#DIV/0!</v>
      </c>
      <c r="M564" s="473"/>
      <c r="N564" s="474"/>
      <c r="O564" s="30">
        <f>SUM(O566,O568)</f>
        <v>0</v>
      </c>
      <c r="P564" s="31" t="e">
        <f t="shared" ref="P564" si="1410">O564/J563*100</f>
        <v>#DIV/0!</v>
      </c>
      <c r="Q564" s="473"/>
      <c r="R564" s="474"/>
      <c r="S564" s="32">
        <f>SUM(S566,S568)</f>
        <v>0</v>
      </c>
      <c r="T564" s="31" t="e">
        <f t="shared" ref="T564" si="1411">S564/J563*100</f>
        <v>#DIV/0!</v>
      </c>
      <c r="U564" s="473"/>
      <c r="V564" s="475"/>
      <c r="W564" s="30">
        <f>SUM(W566,W568)</f>
        <v>0</v>
      </c>
      <c r="X564" s="31" t="e">
        <f t="shared" ref="X564" si="1412">W564/J563*100</f>
        <v>#DIV/0!</v>
      </c>
      <c r="Y564" s="473"/>
      <c r="Z564" s="474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413">+C565+D565</f>
        <v>0</v>
      </c>
      <c r="F565" s="444"/>
      <c r="G565" s="438"/>
      <c r="H565" s="438"/>
      <c r="I565" s="443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470" t="e">
        <f t="shared" si="1316"/>
        <v>#DIV/0!</v>
      </c>
      <c r="N565" s="471"/>
      <c r="O565" s="67">
        <f>G565+F565+0</f>
        <v>0</v>
      </c>
      <c r="P565" s="68" t="e">
        <f t="shared" ref="P565" si="1414">O565/J565*100</f>
        <v>#DIV/0!</v>
      </c>
      <c r="Q565" s="470" t="e">
        <f t="shared" si="1318"/>
        <v>#DIV/0!</v>
      </c>
      <c r="R565" s="471"/>
      <c r="S565" s="70">
        <f>H565+F565+G565+0</f>
        <v>0</v>
      </c>
      <c r="T565" s="68" t="e">
        <f t="shared" ref="T565" si="1415">S565/J565*100</f>
        <v>#DIV/0!</v>
      </c>
      <c r="U565" s="470" t="e">
        <f t="shared" si="1320"/>
        <v>#DIV/0!</v>
      </c>
      <c r="V565" s="472"/>
      <c r="W565" s="67">
        <f>H565+F565+G565+I565+0</f>
        <v>0</v>
      </c>
      <c r="X565" s="68" t="e">
        <f>W565/J565*100</f>
        <v>#DIV/0!</v>
      </c>
      <c r="Y565" s="470" t="e">
        <f t="shared" si="1322"/>
        <v>#DIV/0!</v>
      </c>
      <c r="Z565" s="471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437"/>
      <c r="G566" s="438"/>
      <c r="H566" s="438"/>
      <c r="I566" s="439"/>
      <c r="J566" s="40"/>
      <c r="K566" s="16"/>
      <c r="L566" s="17" t="e">
        <f>K566/J565*100</f>
        <v>#DIV/0!</v>
      </c>
      <c r="M566" s="470"/>
      <c r="N566" s="471"/>
      <c r="O566" s="16"/>
      <c r="P566" s="17" t="e">
        <f>O566/J565*100</f>
        <v>#DIV/0!</v>
      </c>
      <c r="Q566" s="470"/>
      <c r="R566" s="471"/>
      <c r="S566" s="19"/>
      <c r="T566" s="17" t="e">
        <f>S566/J565*100</f>
        <v>#DIV/0!</v>
      </c>
      <c r="U566" s="470"/>
      <c r="V566" s="472"/>
      <c r="W566" s="16"/>
      <c r="X566" s="17" t="e">
        <f>W566/J565*100</f>
        <v>#DIV/0!</v>
      </c>
      <c r="Y566" s="470"/>
      <c r="Z566" s="471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416">+C567+D567</f>
        <v>0</v>
      </c>
      <c r="F567" s="444"/>
      <c r="G567" s="438"/>
      <c r="H567" s="438"/>
      <c r="I567" s="443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470" t="e">
        <f t="shared" si="1316"/>
        <v>#DIV/0!</v>
      </c>
      <c r="N567" s="471"/>
      <c r="O567" s="67">
        <f>G567+F567+0</f>
        <v>0</v>
      </c>
      <c r="P567" s="68" t="e">
        <f t="shared" ref="P567" si="1417">O567/J567*100</f>
        <v>#DIV/0!</v>
      </c>
      <c r="Q567" s="470" t="e">
        <f t="shared" si="1318"/>
        <v>#DIV/0!</v>
      </c>
      <c r="R567" s="471"/>
      <c r="S567" s="70">
        <f>H567+F567+G567+0</f>
        <v>0</v>
      </c>
      <c r="T567" s="68" t="e">
        <f t="shared" ref="T567" si="1418">S567/J567*100</f>
        <v>#DIV/0!</v>
      </c>
      <c r="U567" s="470" t="e">
        <f t="shared" si="1320"/>
        <v>#DIV/0!</v>
      </c>
      <c r="V567" s="472"/>
      <c r="W567" s="67">
        <f>H567+F567+G567+I567+0</f>
        <v>0</v>
      </c>
      <c r="X567" s="68" t="e">
        <f>W567/J567*100</f>
        <v>#DIV/0!</v>
      </c>
      <c r="Y567" s="470" t="e">
        <f t="shared" si="1322"/>
        <v>#DIV/0!</v>
      </c>
      <c r="Z567" s="471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437"/>
      <c r="G568" s="438"/>
      <c r="H568" s="438"/>
      <c r="I568" s="439"/>
      <c r="J568" s="40"/>
      <c r="K568" s="16"/>
      <c r="L568" s="17" t="e">
        <f>K568/J567*100</f>
        <v>#DIV/0!</v>
      </c>
      <c r="M568" s="470"/>
      <c r="N568" s="471"/>
      <c r="O568" s="16"/>
      <c r="P568" s="17" t="e">
        <f>O568/J567*100</f>
        <v>#DIV/0!</v>
      </c>
      <c r="Q568" s="470"/>
      <c r="R568" s="471"/>
      <c r="S568" s="19"/>
      <c r="T568" s="17" t="e">
        <f>S568/J567*100</f>
        <v>#DIV/0!</v>
      </c>
      <c r="U568" s="470"/>
      <c r="V568" s="472"/>
      <c r="W568" s="16"/>
      <c r="X568" s="17" t="e">
        <f>W568/J567*100</f>
        <v>#DIV/0!</v>
      </c>
      <c r="Y568" s="470"/>
      <c r="Z568" s="471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419">+C569+D569</f>
        <v>0</v>
      </c>
      <c r="F569" s="444"/>
      <c r="G569" s="438"/>
      <c r="H569" s="438"/>
      <c r="I569" s="443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470" t="e">
        <f t="shared" si="1316"/>
        <v>#DIV/0!</v>
      </c>
      <c r="N569" s="471"/>
      <c r="O569" s="67">
        <f>G569+F569+0</f>
        <v>0</v>
      </c>
      <c r="P569" s="68" t="e">
        <f t="shared" ref="P569" si="1420">O569/J569*100</f>
        <v>#DIV/0!</v>
      </c>
      <c r="Q569" s="470" t="e">
        <f t="shared" si="1318"/>
        <v>#DIV/0!</v>
      </c>
      <c r="R569" s="471"/>
      <c r="S569" s="70">
        <f>H569+F569+G569+0</f>
        <v>0</v>
      </c>
      <c r="T569" s="68" t="e">
        <f t="shared" ref="T569" si="1421">S569/J569*100</f>
        <v>#DIV/0!</v>
      </c>
      <c r="U569" s="470" t="e">
        <f t="shared" si="1320"/>
        <v>#DIV/0!</v>
      </c>
      <c r="V569" s="472"/>
      <c r="W569" s="67">
        <f>H569+F569+G569+I569+0</f>
        <v>0</v>
      </c>
      <c r="X569" s="68" t="e">
        <f>W569/J569*100</f>
        <v>#DIV/0!</v>
      </c>
      <c r="Y569" s="470" t="e">
        <f t="shared" si="1322"/>
        <v>#DIV/0!</v>
      </c>
      <c r="Z569" s="471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437"/>
      <c r="G570" s="438"/>
      <c r="H570" s="438"/>
      <c r="I570" s="443"/>
      <c r="J570" s="40"/>
      <c r="K570" s="16"/>
      <c r="L570" s="17" t="e">
        <f>K570/J569*100</f>
        <v>#DIV/0!</v>
      </c>
      <c r="M570" s="470"/>
      <c r="N570" s="471"/>
      <c r="O570" s="16"/>
      <c r="P570" s="17" t="e">
        <f>O570/J569*100</f>
        <v>#DIV/0!</v>
      </c>
      <c r="Q570" s="470"/>
      <c r="R570" s="471"/>
      <c r="S570" s="19"/>
      <c r="T570" s="17" t="e">
        <f>S570/J569*100</f>
        <v>#DIV/0!</v>
      </c>
      <c r="U570" s="470"/>
      <c r="V570" s="472"/>
      <c r="W570" s="16"/>
      <c r="X570" s="17" t="e">
        <f>W570/J569*100</f>
        <v>#DIV/0!</v>
      </c>
      <c r="Y570" s="470"/>
      <c r="Z570" s="471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422">+C571+D571</f>
        <v>0</v>
      </c>
      <c r="F571" s="444"/>
      <c r="G571" s="438"/>
      <c r="H571" s="438"/>
      <c r="I571" s="443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470" t="e">
        <f t="shared" si="1316"/>
        <v>#DIV/0!</v>
      </c>
      <c r="N571" s="471"/>
      <c r="O571" s="67">
        <f>G571+F571+0</f>
        <v>0</v>
      </c>
      <c r="P571" s="68" t="e">
        <f t="shared" ref="P571" si="1423">O571/J571*100</f>
        <v>#DIV/0!</v>
      </c>
      <c r="Q571" s="470" t="e">
        <f t="shared" si="1318"/>
        <v>#DIV/0!</v>
      </c>
      <c r="R571" s="471"/>
      <c r="S571" s="70">
        <f>H571+F571+G571+0</f>
        <v>0</v>
      </c>
      <c r="T571" s="68" t="e">
        <f t="shared" ref="T571" si="1424">S571/J571*100</f>
        <v>#DIV/0!</v>
      </c>
      <c r="U571" s="470" t="e">
        <f t="shared" si="1320"/>
        <v>#DIV/0!</v>
      </c>
      <c r="V571" s="472"/>
      <c r="W571" s="67">
        <f>H571+F571+G571+I571+0</f>
        <v>0</v>
      </c>
      <c r="X571" s="68" t="e">
        <f>W571/J571*100</f>
        <v>#DIV/0!</v>
      </c>
      <c r="Y571" s="470" t="e">
        <f t="shared" si="1322"/>
        <v>#DIV/0!</v>
      </c>
      <c r="Z571" s="471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437"/>
      <c r="G572" s="438"/>
      <c r="H572" s="438"/>
      <c r="I572" s="443"/>
      <c r="J572" s="40"/>
      <c r="K572" s="16"/>
      <c r="L572" s="17" t="e">
        <f>K572/J571*100</f>
        <v>#DIV/0!</v>
      </c>
      <c r="M572" s="470"/>
      <c r="N572" s="471"/>
      <c r="O572" s="16"/>
      <c r="P572" s="17" t="e">
        <f>O572/J571*100</f>
        <v>#DIV/0!</v>
      </c>
      <c r="Q572" s="470"/>
      <c r="R572" s="471"/>
      <c r="S572" s="19"/>
      <c r="T572" s="17" t="e">
        <f>S572/J571*100</f>
        <v>#DIV/0!</v>
      </c>
      <c r="U572" s="470"/>
      <c r="V572" s="472"/>
      <c r="W572" s="16"/>
      <c r="X572" s="17" t="e">
        <f>W572/J571*100</f>
        <v>#DIV/0!</v>
      </c>
      <c r="Y572" s="470"/>
      <c r="Z572" s="471"/>
      <c r="AA572" s="74"/>
      <c r="AB572" s="74"/>
    </row>
    <row r="573" spans="1:28" s="251" customFormat="1" ht="21.75" hidden="1" customHeight="1" x14ac:dyDescent="0.2">
      <c r="A573" s="480" t="s">
        <v>45</v>
      </c>
      <c r="B573" s="54" t="s">
        <v>29</v>
      </c>
      <c r="C573" s="55">
        <f t="shared" ref="C573:K574" si="1425">SUM(C575,C581,C591,C597,C599)</f>
        <v>0</v>
      </c>
      <c r="D573" s="56">
        <f t="shared" si="1425"/>
        <v>0</v>
      </c>
      <c r="E573" s="57">
        <f t="shared" si="1425"/>
        <v>0</v>
      </c>
      <c r="F573" s="434">
        <f t="shared" si="1425"/>
        <v>0</v>
      </c>
      <c r="G573" s="435">
        <f t="shared" si="1425"/>
        <v>0</v>
      </c>
      <c r="H573" s="435">
        <f t="shared" si="1425"/>
        <v>0</v>
      </c>
      <c r="I573" s="436">
        <f t="shared" si="1425"/>
        <v>0</v>
      </c>
      <c r="J573" s="60">
        <f t="shared" si="1425"/>
        <v>0</v>
      </c>
      <c r="K573" s="55">
        <f t="shared" si="1425"/>
        <v>0</v>
      </c>
      <c r="L573" s="56" t="e">
        <f>K573/J573*100</f>
        <v>#DIV/0!</v>
      </c>
      <c r="M573" s="482" t="e">
        <f t="shared" si="1316"/>
        <v>#DIV/0!</v>
      </c>
      <c r="N573" s="476"/>
      <c r="O573" s="55">
        <f>SUM(O575,O581,O591,O597,O599)</f>
        <v>0</v>
      </c>
      <c r="P573" s="56" t="e">
        <f t="shared" ref="P573" si="1426">O573/J573*100</f>
        <v>#DIV/0!</v>
      </c>
      <c r="Q573" s="482" t="e">
        <f t="shared" si="1318"/>
        <v>#DIV/0!</v>
      </c>
      <c r="R573" s="476"/>
      <c r="S573" s="58">
        <f>SUM(S575,S581,S591,S597,S599)</f>
        <v>0</v>
      </c>
      <c r="T573" s="56" t="e">
        <f t="shared" ref="T573" si="1427">S573/J573*100</f>
        <v>#DIV/0!</v>
      </c>
      <c r="U573" s="482" t="e">
        <f t="shared" si="1320"/>
        <v>#DIV/0!</v>
      </c>
      <c r="V573" s="484"/>
      <c r="W573" s="55">
        <f>SUM(W575,W581,W591,W597,W599)</f>
        <v>0</v>
      </c>
      <c r="X573" s="56" t="e">
        <f t="shared" ref="X573" si="1428">W573/J573*100</f>
        <v>#DIV/0!</v>
      </c>
      <c r="Y573" s="482" t="e">
        <f t="shared" si="1322"/>
        <v>#DIV/0!</v>
      </c>
      <c r="Z573" s="476"/>
      <c r="AA573" s="250"/>
      <c r="AB573" s="250"/>
    </row>
    <row r="574" spans="1:28" s="251" customFormat="1" ht="21.75" hidden="1" customHeight="1" x14ac:dyDescent="0.2">
      <c r="A574" s="481"/>
      <c r="B574" s="54" t="s">
        <v>30</v>
      </c>
      <c r="C574" s="16"/>
      <c r="D574" s="17"/>
      <c r="E574" s="18"/>
      <c r="F574" s="434"/>
      <c r="G574" s="435"/>
      <c r="H574" s="435"/>
      <c r="I574" s="436"/>
      <c r="J574" s="21"/>
      <c r="K574" s="55">
        <f t="shared" si="1425"/>
        <v>0</v>
      </c>
      <c r="L574" s="56" t="e">
        <f t="shared" ref="L574" si="1429">K574/J573*100</f>
        <v>#DIV/0!</v>
      </c>
      <c r="M574" s="483"/>
      <c r="N574" s="477"/>
      <c r="O574" s="55">
        <f>SUM(O576,O582,O592,O598,O600)</f>
        <v>0</v>
      </c>
      <c r="P574" s="56" t="e">
        <f t="shared" ref="P574" si="1430">O574/J573*100</f>
        <v>#DIV/0!</v>
      </c>
      <c r="Q574" s="483"/>
      <c r="R574" s="477"/>
      <c r="S574" s="58">
        <f>SUM(S576,S582,S592,S598,S600)</f>
        <v>0</v>
      </c>
      <c r="T574" s="56" t="e">
        <f t="shared" ref="T574" si="1431">S574/J573*100</f>
        <v>#DIV/0!</v>
      </c>
      <c r="U574" s="483"/>
      <c r="V574" s="485"/>
      <c r="W574" s="55">
        <f>SUM(W576,W582,W592,W598,W600)</f>
        <v>0</v>
      </c>
      <c r="X574" s="56" t="e">
        <f t="shared" ref="X574" si="1432">W574/J573*100</f>
        <v>#DIV/0!</v>
      </c>
      <c r="Y574" s="483"/>
      <c r="Z574" s="477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437">
        <f>SUM(F577,F579)</f>
        <v>0</v>
      </c>
      <c r="G575" s="438">
        <f>SUM(G577,G579)</f>
        <v>0</v>
      </c>
      <c r="H575" s="438">
        <f t="shared" ref="H575:I575" si="1433">SUM(H577,H579)</f>
        <v>0</v>
      </c>
      <c r="I575" s="439">
        <f t="shared" si="1433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34">K575/J575*100</f>
        <v>#DIV/0!</v>
      </c>
      <c r="M575" s="478" t="e">
        <f t="shared" si="1316"/>
        <v>#DIV/0!</v>
      </c>
      <c r="N575" s="474"/>
      <c r="O575" s="30">
        <f>SUM(O577,O579)</f>
        <v>0</v>
      </c>
      <c r="P575" s="31" t="e">
        <f t="shared" ref="P575" si="1435">O575/J575*100</f>
        <v>#DIV/0!</v>
      </c>
      <c r="Q575" s="478" t="e">
        <f t="shared" si="1318"/>
        <v>#DIV/0!</v>
      </c>
      <c r="R575" s="474"/>
      <c r="S575" s="32">
        <f>SUM(S577,S579)</f>
        <v>0</v>
      </c>
      <c r="T575" s="31" t="e">
        <f t="shared" ref="T575" si="1436">S575/J575*100</f>
        <v>#DIV/0!</v>
      </c>
      <c r="U575" s="478" t="e">
        <f t="shared" si="1320"/>
        <v>#DIV/0!</v>
      </c>
      <c r="V575" s="475"/>
      <c r="W575" s="30">
        <f>SUM(W577,W579)</f>
        <v>0</v>
      </c>
      <c r="X575" s="31" t="e">
        <f t="shared" ref="X575" si="1437">W575/J575*100</f>
        <v>#DIV/0!</v>
      </c>
      <c r="Y575" s="478" t="e">
        <f t="shared" si="1322"/>
        <v>#DIV/0!</v>
      </c>
      <c r="Z575" s="474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437"/>
      <c r="G576" s="438"/>
      <c r="H576" s="438"/>
      <c r="I576" s="443"/>
      <c r="J576" s="40"/>
      <c r="K576" s="30">
        <f>SUM(K578,K580)</f>
        <v>0</v>
      </c>
      <c r="L576" s="31" t="e">
        <f>K576/J575*100</f>
        <v>#DIV/0!</v>
      </c>
      <c r="M576" s="479"/>
      <c r="N576" s="474"/>
      <c r="O576" s="30">
        <f>SUM(O578,O580)</f>
        <v>0</v>
      </c>
      <c r="P576" s="31" t="e">
        <f t="shared" ref="P576" si="1438">O576/J575*100</f>
        <v>#DIV/0!</v>
      </c>
      <c r="Q576" s="479"/>
      <c r="R576" s="474"/>
      <c r="S576" s="32">
        <f>SUM(S578,S580)</f>
        <v>0</v>
      </c>
      <c r="T576" s="31" t="e">
        <f t="shared" ref="T576" si="1439">S576/J575*100</f>
        <v>#DIV/0!</v>
      </c>
      <c r="U576" s="479"/>
      <c r="V576" s="475"/>
      <c r="W576" s="30">
        <f>SUM(W578,W580)</f>
        <v>0</v>
      </c>
      <c r="X576" s="31" t="e">
        <f t="shared" ref="X576" si="1440">W576/J575*100</f>
        <v>#DIV/0!</v>
      </c>
      <c r="Y576" s="479"/>
      <c r="Z576" s="474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41">+C577+D577</f>
        <v>0</v>
      </c>
      <c r="F577" s="444"/>
      <c r="G577" s="438"/>
      <c r="H577" s="438"/>
      <c r="I577" s="443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470" t="e">
        <f t="shared" si="1316"/>
        <v>#DIV/0!</v>
      </c>
      <c r="N577" s="471"/>
      <c r="O577" s="67">
        <f>G577+F577+0</f>
        <v>0</v>
      </c>
      <c r="P577" s="69" t="e">
        <f t="shared" ref="P577" si="1442">O577/J577*100</f>
        <v>#DIV/0!</v>
      </c>
      <c r="Q577" s="470" t="e">
        <f t="shared" si="1318"/>
        <v>#DIV/0!</v>
      </c>
      <c r="R577" s="471"/>
      <c r="S577" s="70">
        <f>H577+F577+G577+0</f>
        <v>0</v>
      </c>
      <c r="T577" s="69" t="e">
        <f t="shared" ref="T577" si="1443">S577/J577*100</f>
        <v>#DIV/0!</v>
      </c>
      <c r="U577" s="470" t="e">
        <f t="shared" si="1320"/>
        <v>#DIV/0!</v>
      </c>
      <c r="V577" s="472"/>
      <c r="W577" s="67">
        <f>H577+F577+G577+I577+0</f>
        <v>0</v>
      </c>
      <c r="X577" s="69" t="e">
        <f>W577/J577*100</f>
        <v>#DIV/0!</v>
      </c>
      <c r="Y577" s="470" t="e">
        <f t="shared" si="1322"/>
        <v>#DIV/0!</v>
      </c>
      <c r="Z577" s="471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437"/>
      <c r="G578" s="438"/>
      <c r="H578" s="438"/>
      <c r="I578" s="439"/>
      <c r="J578" s="40"/>
      <c r="K578" s="16"/>
      <c r="L578" s="17" t="e">
        <f>K578/J577*100</f>
        <v>#DIV/0!</v>
      </c>
      <c r="M578" s="470"/>
      <c r="N578" s="471"/>
      <c r="O578" s="16"/>
      <c r="P578" s="73" t="e">
        <f>O578/J577*100</f>
        <v>#DIV/0!</v>
      </c>
      <c r="Q578" s="470"/>
      <c r="R578" s="471"/>
      <c r="S578" s="19"/>
      <c r="T578" s="73" t="e">
        <f>S578/J577*100</f>
        <v>#DIV/0!</v>
      </c>
      <c r="U578" s="470"/>
      <c r="V578" s="472"/>
      <c r="W578" s="16"/>
      <c r="X578" s="73" t="e">
        <f>W578/J577*100</f>
        <v>#DIV/0!</v>
      </c>
      <c r="Y578" s="470"/>
      <c r="Z578" s="471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44">+C579+D579</f>
        <v>0</v>
      </c>
      <c r="F579" s="444"/>
      <c r="G579" s="438"/>
      <c r="H579" s="438"/>
      <c r="I579" s="443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470" t="e">
        <f t="shared" si="1316"/>
        <v>#DIV/0!</v>
      </c>
      <c r="N579" s="471"/>
      <c r="O579" s="67">
        <f>G579+F579+0</f>
        <v>0</v>
      </c>
      <c r="P579" s="69" t="e">
        <f t="shared" ref="P579" si="1445">O579/J579*100</f>
        <v>#DIV/0!</v>
      </c>
      <c r="Q579" s="470" t="e">
        <f t="shared" si="1318"/>
        <v>#DIV/0!</v>
      </c>
      <c r="R579" s="471"/>
      <c r="S579" s="70">
        <f>H579+F579+G579+0</f>
        <v>0</v>
      </c>
      <c r="T579" s="69" t="e">
        <f t="shared" ref="T579" si="1446">S579/J579*100</f>
        <v>#DIV/0!</v>
      </c>
      <c r="U579" s="470" t="e">
        <f t="shared" si="1320"/>
        <v>#DIV/0!</v>
      </c>
      <c r="V579" s="472"/>
      <c r="W579" s="67">
        <f>H579+F579+G579+I579+0</f>
        <v>0</v>
      </c>
      <c r="X579" s="69" t="e">
        <f>W579/J579*100</f>
        <v>#DIV/0!</v>
      </c>
      <c r="Y579" s="470" t="e">
        <f t="shared" si="1322"/>
        <v>#DIV/0!</v>
      </c>
      <c r="Z579" s="471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437"/>
      <c r="G580" s="438"/>
      <c r="H580" s="438"/>
      <c r="I580" s="439"/>
      <c r="J580" s="40"/>
      <c r="K580" s="16"/>
      <c r="L580" s="17" t="e">
        <f>K580/J579*100</f>
        <v>#DIV/0!</v>
      </c>
      <c r="M580" s="470"/>
      <c r="N580" s="471"/>
      <c r="O580" s="16"/>
      <c r="P580" s="73" t="e">
        <f>O580/J579*100</f>
        <v>#DIV/0!</v>
      </c>
      <c r="Q580" s="470"/>
      <c r="R580" s="471"/>
      <c r="S580" s="19"/>
      <c r="T580" s="73" t="e">
        <f>S580/J579*100</f>
        <v>#DIV/0!</v>
      </c>
      <c r="U580" s="470"/>
      <c r="V580" s="472"/>
      <c r="W580" s="16"/>
      <c r="X580" s="73" t="e">
        <f>W580/J579*100</f>
        <v>#DIV/0!</v>
      </c>
      <c r="Y580" s="470"/>
      <c r="Z580" s="471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437">
        <f>SUM(F583,F585,F587,F589)</f>
        <v>0</v>
      </c>
      <c r="G581" s="438">
        <f t="shared" ref="G581:I581" si="1447">SUM(G583,G585,G587,G589)</f>
        <v>0</v>
      </c>
      <c r="H581" s="438">
        <f t="shared" si="1447"/>
        <v>0</v>
      </c>
      <c r="I581" s="439">
        <f t="shared" si="1447"/>
        <v>0</v>
      </c>
      <c r="J581" s="29">
        <f t="shared" ref="J581" si="1448">+E581+I581+F581+G581+H581</f>
        <v>0</v>
      </c>
      <c r="K581" s="30">
        <f>SUM(K583,K585,K587,K589)</f>
        <v>0</v>
      </c>
      <c r="L581" s="31" t="e">
        <f t="shared" ref="L581" si="1449">K581/J581*100</f>
        <v>#DIV/0!</v>
      </c>
      <c r="M581" s="473" t="e">
        <f t="shared" si="1316"/>
        <v>#DIV/0!</v>
      </c>
      <c r="N581" s="474"/>
      <c r="O581" s="30">
        <f>SUM(O583,O585,O587,O589)</f>
        <v>0</v>
      </c>
      <c r="P581" s="31" t="e">
        <f t="shared" ref="P581" si="1450">O581/J581*100</f>
        <v>#DIV/0!</v>
      </c>
      <c r="Q581" s="473" t="e">
        <f t="shared" si="1318"/>
        <v>#DIV/0!</v>
      </c>
      <c r="R581" s="474"/>
      <c r="S581" s="32">
        <f>SUM(S583,S585,S587,S589)</f>
        <v>0</v>
      </c>
      <c r="T581" s="31" t="e">
        <f t="shared" ref="T581" si="1451">S581/J581*100</f>
        <v>#DIV/0!</v>
      </c>
      <c r="U581" s="473" t="e">
        <f t="shared" si="1320"/>
        <v>#DIV/0!</v>
      </c>
      <c r="V581" s="475"/>
      <c r="W581" s="30">
        <f>SUM(W583,W585,W587,W589)</f>
        <v>0</v>
      </c>
      <c r="X581" s="31" t="e">
        <f t="shared" ref="X581" si="1452">W581/J581*100</f>
        <v>#DIV/0!</v>
      </c>
      <c r="Y581" s="473" t="e">
        <f t="shared" si="1322"/>
        <v>#DIV/0!</v>
      </c>
      <c r="Z581" s="474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437"/>
      <c r="G582" s="438"/>
      <c r="H582" s="438"/>
      <c r="I582" s="443"/>
      <c r="J582" s="40"/>
      <c r="K582" s="30">
        <f>SUM(K584,K586,K588,K590)</f>
        <v>0</v>
      </c>
      <c r="L582" s="31" t="e">
        <f t="shared" ref="L582" si="1453">K582/J581*100</f>
        <v>#DIV/0!</v>
      </c>
      <c r="M582" s="473"/>
      <c r="N582" s="474"/>
      <c r="O582" s="30">
        <f>SUM(O584,O586,O588,O590)</f>
        <v>0</v>
      </c>
      <c r="P582" s="31" t="e">
        <f t="shared" ref="P582" si="1454">O582/J581*100</f>
        <v>#DIV/0!</v>
      </c>
      <c r="Q582" s="473"/>
      <c r="R582" s="474"/>
      <c r="S582" s="32">
        <f>SUM(S584,S586,S588,S590)</f>
        <v>0</v>
      </c>
      <c r="T582" s="31" t="e">
        <f t="shared" ref="T582" si="1455">S582/J581*100</f>
        <v>#DIV/0!</v>
      </c>
      <c r="U582" s="473"/>
      <c r="V582" s="475"/>
      <c r="W582" s="30">
        <f>SUM(W584,W586,W588,W590)</f>
        <v>0</v>
      </c>
      <c r="X582" s="31" t="e">
        <f t="shared" ref="X582" si="1456">W582/J581*100</f>
        <v>#DIV/0!</v>
      </c>
      <c r="Y582" s="473"/>
      <c r="Z582" s="474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57">+C583+D583</f>
        <v>0</v>
      </c>
      <c r="F583" s="444"/>
      <c r="G583" s="438"/>
      <c r="H583" s="438"/>
      <c r="I583" s="443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470" t="e">
        <f t="shared" si="1316"/>
        <v>#DIV/0!</v>
      </c>
      <c r="N583" s="471"/>
      <c r="O583" s="67">
        <f>G583+F583+0</f>
        <v>0</v>
      </c>
      <c r="P583" s="68" t="e">
        <f t="shared" ref="P583" si="1458">O583/J583*100</f>
        <v>#DIV/0!</v>
      </c>
      <c r="Q583" s="470" t="e">
        <f t="shared" si="1318"/>
        <v>#DIV/0!</v>
      </c>
      <c r="R583" s="471"/>
      <c r="S583" s="70">
        <f>H583+F583+G583+0</f>
        <v>0</v>
      </c>
      <c r="T583" s="68" t="e">
        <f t="shared" ref="T583" si="1459">S583/J583*100</f>
        <v>#DIV/0!</v>
      </c>
      <c r="U583" s="470" t="e">
        <f t="shared" si="1320"/>
        <v>#DIV/0!</v>
      </c>
      <c r="V583" s="472"/>
      <c r="W583" s="67">
        <f>H583+F583+G583+I583+0</f>
        <v>0</v>
      </c>
      <c r="X583" s="68" t="e">
        <f>W583/J583*100</f>
        <v>#DIV/0!</v>
      </c>
      <c r="Y583" s="470" t="e">
        <f t="shared" si="1322"/>
        <v>#DIV/0!</v>
      </c>
      <c r="Z583" s="471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437"/>
      <c r="G584" s="438"/>
      <c r="H584" s="438"/>
      <c r="I584" s="439"/>
      <c r="J584" s="40"/>
      <c r="K584" s="16"/>
      <c r="L584" s="17" t="e">
        <f>K584/J583*100</f>
        <v>#DIV/0!</v>
      </c>
      <c r="M584" s="470"/>
      <c r="N584" s="471"/>
      <c r="O584" s="16"/>
      <c r="P584" s="17" t="e">
        <f>O584/J583*100</f>
        <v>#DIV/0!</v>
      </c>
      <c r="Q584" s="470"/>
      <c r="R584" s="471"/>
      <c r="S584" s="19"/>
      <c r="T584" s="17" t="e">
        <f>S584/J583*100</f>
        <v>#DIV/0!</v>
      </c>
      <c r="U584" s="470"/>
      <c r="V584" s="472"/>
      <c r="W584" s="16"/>
      <c r="X584" s="17" t="e">
        <f>W584/J583*100</f>
        <v>#DIV/0!</v>
      </c>
      <c r="Y584" s="470"/>
      <c r="Z584" s="471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60">+C585+D585</f>
        <v>0</v>
      </c>
      <c r="F585" s="444"/>
      <c r="G585" s="438"/>
      <c r="H585" s="438"/>
      <c r="I585" s="443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470" t="e">
        <f t="shared" si="1316"/>
        <v>#DIV/0!</v>
      </c>
      <c r="N585" s="471"/>
      <c r="O585" s="67">
        <f>G585+F585+0</f>
        <v>0</v>
      </c>
      <c r="P585" s="68" t="e">
        <f t="shared" ref="P585" si="1461">O585/J585*100</f>
        <v>#DIV/0!</v>
      </c>
      <c r="Q585" s="470" t="e">
        <f t="shared" si="1318"/>
        <v>#DIV/0!</v>
      </c>
      <c r="R585" s="471"/>
      <c r="S585" s="70">
        <f>H585+F585+G585+0</f>
        <v>0</v>
      </c>
      <c r="T585" s="68" t="e">
        <f t="shared" ref="T585" si="1462">S585/J585*100</f>
        <v>#DIV/0!</v>
      </c>
      <c r="U585" s="470" t="e">
        <f t="shared" si="1320"/>
        <v>#DIV/0!</v>
      </c>
      <c r="V585" s="472"/>
      <c r="W585" s="67">
        <f>H585+F585+G585+I585+0</f>
        <v>0</v>
      </c>
      <c r="X585" s="68" t="e">
        <f>W585/J585*100</f>
        <v>#DIV/0!</v>
      </c>
      <c r="Y585" s="470" t="e">
        <f t="shared" si="1322"/>
        <v>#DIV/0!</v>
      </c>
      <c r="Z585" s="471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437"/>
      <c r="G586" s="438"/>
      <c r="H586" s="438"/>
      <c r="I586" s="439"/>
      <c r="J586" s="40"/>
      <c r="K586" s="16"/>
      <c r="L586" s="17" t="e">
        <f>K586/J585*100</f>
        <v>#DIV/0!</v>
      </c>
      <c r="M586" s="470"/>
      <c r="N586" s="471"/>
      <c r="O586" s="16"/>
      <c r="P586" s="17" t="e">
        <f>O586/J585*100</f>
        <v>#DIV/0!</v>
      </c>
      <c r="Q586" s="470"/>
      <c r="R586" s="471"/>
      <c r="S586" s="19"/>
      <c r="T586" s="17" t="e">
        <f>S586/J585*100</f>
        <v>#DIV/0!</v>
      </c>
      <c r="U586" s="470"/>
      <c r="V586" s="472"/>
      <c r="W586" s="16"/>
      <c r="X586" s="17" t="e">
        <f>W586/J585*100</f>
        <v>#DIV/0!</v>
      </c>
      <c r="Y586" s="470"/>
      <c r="Z586" s="471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63">+C587+D587</f>
        <v>0</v>
      </c>
      <c r="F587" s="444"/>
      <c r="G587" s="438"/>
      <c r="H587" s="438"/>
      <c r="I587" s="443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470" t="e">
        <f t="shared" si="1316"/>
        <v>#DIV/0!</v>
      </c>
      <c r="N587" s="471"/>
      <c r="O587" s="67">
        <f>G587+F587+0</f>
        <v>0</v>
      </c>
      <c r="P587" s="68" t="e">
        <f t="shared" ref="P587" si="1464">O587/J587*100</f>
        <v>#DIV/0!</v>
      </c>
      <c r="Q587" s="470" t="e">
        <f t="shared" si="1318"/>
        <v>#DIV/0!</v>
      </c>
      <c r="R587" s="471"/>
      <c r="S587" s="70">
        <f>H587+F587+G587+0</f>
        <v>0</v>
      </c>
      <c r="T587" s="68" t="e">
        <f t="shared" ref="T587" si="1465">S587/J587*100</f>
        <v>#DIV/0!</v>
      </c>
      <c r="U587" s="470" t="e">
        <f t="shared" si="1320"/>
        <v>#DIV/0!</v>
      </c>
      <c r="V587" s="472"/>
      <c r="W587" s="67">
        <f>H587+F587+G587+I587+0</f>
        <v>0</v>
      </c>
      <c r="X587" s="68" t="e">
        <f>W587/J587*100</f>
        <v>#DIV/0!</v>
      </c>
      <c r="Y587" s="470" t="e">
        <f t="shared" si="1322"/>
        <v>#DIV/0!</v>
      </c>
      <c r="Z587" s="471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437"/>
      <c r="G588" s="438"/>
      <c r="H588" s="438"/>
      <c r="I588" s="439"/>
      <c r="J588" s="40"/>
      <c r="K588" s="16"/>
      <c r="L588" s="17" t="e">
        <f>K588/J587*100</f>
        <v>#DIV/0!</v>
      </c>
      <c r="M588" s="470"/>
      <c r="N588" s="471"/>
      <c r="O588" s="16"/>
      <c r="P588" s="17" t="e">
        <f>O588/J587*100</f>
        <v>#DIV/0!</v>
      </c>
      <c r="Q588" s="470"/>
      <c r="R588" s="471"/>
      <c r="S588" s="19"/>
      <c r="T588" s="17" t="e">
        <f>S588/J587*100</f>
        <v>#DIV/0!</v>
      </c>
      <c r="U588" s="470"/>
      <c r="V588" s="472"/>
      <c r="W588" s="16"/>
      <c r="X588" s="17" t="e">
        <f>W588/J587*100</f>
        <v>#DIV/0!</v>
      </c>
      <c r="Y588" s="470"/>
      <c r="Z588" s="471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66">+C589+D589</f>
        <v>0</v>
      </c>
      <c r="F589" s="444"/>
      <c r="G589" s="438"/>
      <c r="H589" s="438"/>
      <c r="I589" s="443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470" t="e">
        <f t="shared" ref="M589:M599" si="1467">L590-L589</f>
        <v>#DIV/0!</v>
      </c>
      <c r="N589" s="471"/>
      <c r="O589" s="67">
        <f>G589+F589+0</f>
        <v>0</v>
      </c>
      <c r="P589" s="68" t="e">
        <f t="shared" ref="P589" si="1468">O589/J589*100</f>
        <v>#DIV/0!</v>
      </c>
      <c r="Q589" s="470" t="e">
        <f t="shared" ref="Q589:Q599" si="1469">P590-P589</f>
        <v>#DIV/0!</v>
      </c>
      <c r="R589" s="471"/>
      <c r="S589" s="70">
        <f>H589+F589+G589+0</f>
        <v>0</v>
      </c>
      <c r="T589" s="68" t="e">
        <f t="shared" ref="T589" si="1470">S589/J589*100</f>
        <v>#DIV/0!</v>
      </c>
      <c r="U589" s="470" t="e">
        <f t="shared" ref="U589:U599" si="1471">T590-T589</f>
        <v>#DIV/0!</v>
      </c>
      <c r="V589" s="472"/>
      <c r="W589" s="67">
        <f>H589+F589+G589+I589+0</f>
        <v>0</v>
      </c>
      <c r="X589" s="68" t="e">
        <f>W589/J589*100</f>
        <v>#DIV/0!</v>
      </c>
      <c r="Y589" s="470" t="e">
        <f t="shared" ref="Y589:Y599" si="1472">X590-X589</f>
        <v>#DIV/0!</v>
      </c>
      <c r="Z589" s="471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437"/>
      <c r="G590" s="438"/>
      <c r="H590" s="438"/>
      <c r="I590" s="439"/>
      <c r="J590" s="40"/>
      <c r="K590" s="16"/>
      <c r="L590" s="17" t="e">
        <f>K590/J589*100</f>
        <v>#DIV/0!</v>
      </c>
      <c r="M590" s="470"/>
      <c r="N590" s="471"/>
      <c r="O590" s="16"/>
      <c r="P590" s="17" t="e">
        <f>O590/J589*100</f>
        <v>#DIV/0!</v>
      </c>
      <c r="Q590" s="470"/>
      <c r="R590" s="471"/>
      <c r="S590" s="19"/>
      <c r="T590" s="17" t="e">
        <f>S590/J589*100</f>
        <v>#DIV/0!</v>
      </c>
      <c r="U590" s="470"/>
      <c r="V590" s="472"/>
      <c r="W590" s="16"/>
      <c r="X590" s="17" t="e">
        <f>W590/J589*100</f>
        <v>#DIV/0!</v>
      </c>
      <c r="Y590" s="470"/>
      <c r="Z590" s="471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437">
        <f>SUM(F593,F595)</f>
        <v>0</v>
      </c>
      <c r="G591" s="438">
        <f t="shared" ref="G591:I591" si="1473">SUM(G593,G595)</f>
        <v>0</v>
      </c>
      <c r="H591" s="438">
        <f t="shared" si="1473"/>
        <v>0</v>
      </c>
      <c r="I591" s="439">
        <f t="shared" si="1473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74">K591/J591*100</f>
        <v>#DIV/0!</v>
      </c>
      <c r="M591" s="473" t="e">
        <f t="shared" si="1467"/>
        <v>#DIV/0!</v>
      </c>
      <c r="N591" s="474"/>
      <c r="O591" s="30">
        <f>SUM(O593,O595)</f>
        <v>0</v>
      </c>
      <c r="P591" s="31" t="e">
        <f t="shared" ref="P591" si="1475">O591/J591*100</f>
        <v>#DIV/0!</v>
      </c>
      <c r="Q591" s="473" t="e">
        <f t="shared" si="1469"/>
        <v>#DIV/0!</v>
      </c>
      <c r="R591" s="474"/>
      <c r="S591" s="32">
        <f>SUM(S593,S595)</f>
        <v>0</v>
      </c>
      <c r="T591" s="31" t="e">
        <f t="shared" ref="T591" si="1476">S591/J591*100</f>
        <v>#DIV/0!</v>
      </c>
      <c r="U591" s="473" t="e">
        <f t="shared" si="1471"/>
        <v>#DIV/0!</v>
      </c>
      <c r="V591" s="475"/>
      <c r="W591" s="30">
        <f>SUM(W593,W595)</f>
        <v>0</v>
      </c>
      <c r="X591" s="31" t="e">
        <f t="shared" ref="X591" si="1477">W591/J591*100</f>
        <v>#DIV/0!</v>
      </c>
      <c r="Y591" s="473" t="e">
        <f t="shared" si="1472"/>
        <v>#DIV/0!</v>
      </c>
      <c r="Z591" s="474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437"/>
      <c r="G592" s="438"/>
      <c r="H592" s="438"/>
      <c r="I592" s="443"/>
      <c r="J592" s="40"/>
      <c r="K592" s="30">
        <f>SUM(K594,K596)</f>
        <v>0</v>
      </c>
      <c r="L592" s="31" t="e">
        <f t="shared" ref="L592" si="1478">K592/J591*100</f>
        <v>#DIV/0!</v>
      </c>
      <c r="M592" s="473"/>
      <c r="N592" s="474"/>
      <c r="O592" s="30">
        <f>SUM(O594,O596)</f>
        <v>0</v>
      </c>
      <c r="P592" s="31" t="e">
        <f t="shared" ref="P592" si="1479">O592/J591*100</f>
        <v>#DIV/0!</v>
      </c>
      <c r="Q592" s="473"/>
      <c r="R592" s="474"/>
      <c r="S592" s="32">
        <f>SUM(S594,S596)</f>
        <v>0</v>
      </c>
      <c r="T592" s="31" t="e">
        <f t="shared" ref="T592" si="1480">S592/J591*100</f>
        <v>#DIV/0!</v>
      </c>
      <c r="U592" s="473"/>
      <c r="V592" s="475"/>
      <c r="W592" s="30">
        <f>SUM(W594,W596)</f>
        <v>0</v>
      </c>
      <c r="X592" s="31" t="e">
        <f t="shared" ref="X592" si="1481">W592/J591*100</f>
        <v>#DIV/0!</v>
      </c>
      <c r="Y592" s="473"/>
      <c r="Z592" s="474"/>
      <c r="AA592" s="74"/>
      <c r="AB592" s="74"/>
    </row>
    <row r="593" spans="1:39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482">+C593+D593</f>
        <v>0</v>
      </c>
      <c r="F593" s="444"/>
      <c r="G593" s="438"/>
      <c r="H593" s="438"/>
      <c r="I593" s="443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470" t="e">
        <f t="shared" si="1467"/>
        <v>#DIV/0!</v>
      </c>
      <c r="N593" s="471"/>
      <c r="O593" s="67">
        <f>G593+F593+0</f>
        <v>0</v>
      </c>
      <c r="P593" s="68" t="e">
        <f t="shared" ref="P593" si="1483">O593/J593*100</f>
        <v>#DIV/0!</v>
      </c>
      <c r="Q593" s="470" t="e">
        <f t="shared" si="1469"/>
        <v>#DIV/0!</v>
      </c>
      <c r="R593" s="471"/>
      <c r="S593" s="70">
        <f>H593+F593+G593+0</f>
        <v>0</v>
      </c>
      <c r="T593" s="68" t="e">
        <f t="shared" ref="T593" si="1484">S593/J593*100</f>
        <v>#DIV/0!</v>
      </c>
      <c r="U593" s="470" t="e">
        <f t="shared" si="1471"/>
        <v>#DIV/0!</v>
      </c>
      <c r="V593" s="472"/>
      <c r="W593" s="67">
        <f>H593+F593+G593+I593+0</f>
        <v>0</v>
      </c>
      <c r="X593" s="68" t="e">
        <f>W593/J593*100</f>
        <v>#DIV/0!</v>
      </c>
      <c r="Y593" s="470" t="e">
        <f t="shared" si="1472"/>
        <v>#DIV/0!</v>
      </c>
      <c r="Z593" s="471"/>
      <c r="AA593" s="74"/>
      <c r="AB593" s="74"/>
    </row>
    <row r="594" spans="1:39" s="75" customFormat="1" ht="21.75" hidden="1" customHeight="1" x14ac:dyDescent="0.2">
      <c r="A594" s="52"/>
      <c r="B594" s="62" t="s">
        <v>32</v>
      </c>
      <c r="C594" s="35"/>
      <c r="D594" s="36"/>
      <c r="E594" s="37"/>
      <c r="F594" s="437"/>
      <c r="G594" s="438"/>
      <c r="H594" s="438"/>
      <c r="I594" s="439"/>
      <c r="J594" s="40"/>
      <c r="K594" s="16"/>
      <c r="L594" s="17" t="e">
        <f>K594/J593*100</f>
        <v>#DIV/0!</v>
      </c>
      <c r="M594" s="470"/>
      <c r="N594" s="471"/>
      <c r="O594" s="16"/>
      <c r="P594" s="17" t="e">
        <f>O594/J593*100</f>
        <v>#DIV/0!</v>
      </c>
      <c r="Q594" s="470"/>
      <c r="R594" s="471"/>
      <c r="S594" s="19"/>
      <c r="T594" s="17" t="e">
        <f>S594/J593*100</f>
        <v>#DIV/0!</v>
      </c>
      <c r="U594" s="470"/>
      <c r="V594" s="472"/>
      <c r="W594" s="16"/>
      <c r="X594" s="17" t="e">
        <f>W594/J593*100</f>
        <v>#DIV/0!</v>
      </c>
      <c r="Y594" s="470"/>
      <c r="Z594" s="471"/>
      <c r="AA594" s="74"/>
      <c r="AB594" s="74"/>
    </row>
    <row r="595" spans="1:39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485">+C595+D595</f>
        <v>0</v>
      </c>
      <c r="F595" s="444"/>
      <c r="G595" s="438"/>
      <c r="H595" s="438"/>
      <c r="I595" s="443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470" t="e">
        <f t="shared" si="1467"/>
        <v>#DIV/0!</v>
      </c>
      <c r="N595" s="471"/>
      <c r="O595" s="67">
        <f>G595+F595+0</f>
        <v>0</v>
      </c>
      <c r="P595" s="68" t="e">
        <f t="shared" ref="P595" si="1486">O595/J595*100</f>
        <v>#DIV/0!</v>
      </c>
      <c r="Q595" s="470" t="e">
        <f t="shared" si="1469"/>
        <v>#DIV/0!</v>
      </c>
      <c r="R595" s="471"/>
      <c r="S595" s="70">
        <f>H595+F595+G595+0</f>
        <v>0</v>
      </c>
      <c r="T595" s="68" t="e">
        <f t="shared" ref="T595" si="1487">S595/J595*100</f>
        <v>#DIV/0!</v>
      </c>
      <c r="U595" s="470" t="e">
        <f t="shared" si="1471"/>
        <v>#DIV/0!</v>
      </c>
      <c r="V595" s="472"/>
      <c r="W595" s="67">
        <f>H595+F595+G595+I595+0</f>
        <v>0</v>
      </c>
      <c r="X595" s="68" t="e">
        <f>W595/J595*100</f>
        <v>#DIV/0!</v>
      </c>
      <c r="Y595" s="470" t="e">
        <f t="shared" si="1472"/>
        <v>#DIV/0!</v>
      </c>
      <c r="Z595" s="471"/>
      <c r="AA595" s="74"/>
      <c r="AB595" s="74"/>
    </row>
    <row r="596" spans="1:39" s="75" customFormat="1" ht="21.75" hidden="1" customHeight="1" x14ac:dyDescent="0.2">
      <c r="A596" s="52"/>
      <c r="B596" s="62" t="s">
        <v>32</v>
      </c>
      <c r="C596" s="35"/>
      <c r="D596" s="36"/>
      <c r="E596" s="37"/>
      <c r="F596" s="437"/>
      <c r="G596" s="438"/>
      <c r="H596" s="438"/>
      <c r="I596" s="439"/>
      <c r="J596" s="40"/>
      <c r="K596" s="16"/>
      <c r="L596" s="17" t="e">
        <f>K596/J595*100</f>
        <v>#DIV/0!</v>
      </c>
      <c r="M596" s="470"/>
      <c r="N596" s="471"/>
      <c r="O596" s="16"/>
      <c r="P596" s="17" t="e">
        <f>O596/J595*100</f>
        <v>#DIV/0!</v>
      </c>
      <c r="Q596" s="470"/>
      <c r="R596" s="471"/>
      <c r="S596" s="19"/>
      <c r="T596" s="17" t="e">
        <f>S596/J595*100</f>
        <v>#DIV/0!</v>
      </c>
      <c r="U596" s="470"/>
      <c r="V596" s="472"/>
      <c r="W596" s="16"/>
      <c r="X596" s="17" t="e">
        <f>W596/J595*100</f>
        <v>#DIV/0!</v>
      </c>
      <c r="Y596" s="470"/>
      <c r="Z596" s="471"/>
      <c r="AA596" s="74"/>
      <c r="AB596" s="74"/>
    </row>
    <row r="597" spans="1:39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488">+C597+D597</f>
        <v>0</v>
      </c>
      <c r="F597" s="444"/>
      <c r="G597" s="438"/>
      <c r="H597" s="438"/>
      <c r="I597" s="443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470" t="e">
        <f t="shared" si="1467"/>
        <v>#DIV/0!</v>
      </c>
      <c r="N597" s="471"/>
      <c r="O597" s="67">
        <f>G597+F597+0</f>
        <v>0</v>
      </c>
      <c r="P597" s="68" t="e">
        <f t="shared" ref="P597" si="1489">O597/J597*100</f>
        <v>#DIV/0!</v>
      </c>
      <c r="Q597" s="470" t="e">
        <f t="shared" si="1469"/>
        <v>#DIV/0!</v>
      </c>
      <c r="R597" s="471"/>
      <c r="S597" s="70">
        <f>H597+F597+G597+0</f>
        <v>0</v>
      </c>
      <c r="T597" s="68" t="e">
        <f t="shared" ref="T597" si="1490">S597/J597*100</f>
        <v>#DIV/0!</v>
      </c>
      <c r="U597" s="470" t="e">
        <f t="shared" si="1471"/>
        <v>#DIV/0!</v>
      </c>
      <c r="V597" s="472"/>
      <c r="W597" s="67">
        <f>H597+F597+G597+I597+0</f>
        <v>0</v>
      </c>
      <c r="X597" s="68" t="e">
        <f>W597/J597*100</f>
        <v>#DIV/0!</v>
      </c>
      <c r="Y597" s="470" t="e">
        <f t="shared" si="1472"/>
        <v>#DIV/0!</v>
      </c>
      <c r="Z597" s="471"/>
      <c r="AA597" s="74"/>
      <c r="AB597" s="74"/>
    </row>
    <row r="598" spans="1:39" s="75" customFormat="1" ht="21.75" hidden="1" customHeight="1" x14ac:dyDescent="0.2">
      <c r="A598" s="33"/>
      <c r="B598" s="62" t="s">
        <v>32</v>
      </c>
      <c r="C598" s="35"/>
      <c r="D598" s="36"/>
      <c r="E598" s="37"/>
      <c r="F598" s="437"/>
      <c r="G598" s="438"/>
      <c r="H598" s="438"/>
      <c r="I598" s="443"/>
      <c r="J598" s="40"/>
      <c r="K598" s="16"/>
      <c r="L598" s="17" t="e">
        <f>K598/J597*100</f>
        <v>#DIV/0!</v>
      </c>
      <c r="M598" s="470"/>
      <c r="N598" s="471"/>
      <c r="O598" s="16"/>
      <c r="P598" s="17" t="e">
        <f>O598/J597*100</f>
        <v>#DIV/0!</v>
      </c>
      <c r="Q598" s="470"/>
      <c r="R598" s="471"/>
      <c r="S598" s="19"/>
      <c r="T598" s="17" t="e">
        <f>S598/J597*100</f>
        <v>#DIV/0!</v>
      </c>
      <c r="U598" s="470"/>
      <c r="V598" s="472"/>
      <c r="W598" s="16"/>
      <c r="X598" s="17" t="e">
        <f>W598/J597*100</f>
        <v>#DIV/0!</v>
      </c>
      <c r="Y598" s="470"/>
      <c r="Z598" s="471"/>
      <c r="AA598" s="74"/>
      <c r="AB598" s="74"/>
    </row>
    <row r="599" spans="1:39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491">+C599+D599</f>
        <v>0</v>
      </c>
      <c r="F599" s="444"/>
      <c r="G599" s="438"/>
      <c r="H599" s="438"/>
      <c r="I599" s="443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470" t="e">
        <f t="shared" si="1467"/>
        <v>#DIV/0!</v>
      </c>
      <c r="N599" s="471"/>
      <c r="O599" s="67">
        <f>G599+F599+0</f>
        <v>0</v>
      </c>
      <c r="P599" s="68" t="e">
        <f t="shared" ref="P599" si="1492">O599/J599*100</f>
        <v>#DIV/0!</v>
      </c>
      <c r="Q599" s="470" t="e">
        <f t="shared" si="1469"/>
        <v>#DIV/0!</v>
      </c>
      <c r="R599" s="471"/>
      <c r="S599" s="70">
        <f>H599+F599+G599+0</f>
        <v>0</v>
      </c>
      <c r="T599" s="68" t="e">
        <f t="shared" ref="T599" si="1493">S599/J599*100</f>
        <v>#DIV/0!</v>
      </c>
      <c r="U599" s="470" t="e">
        <f t="shared" si="1471"/>
        <v>#DIV/0!</v>
      </c>
      <c r="V599" s="472"/>
      <c r="W599" s="67">
        <f>H599+F599+G599+I599+0</f>
        <v>0</v>
      </c>
      <c r="X599" s="68" t="e">
        <f>W599/J599*100</f>
        <v>#DIV/0!</v>
      </c>
      <c r="Y599" s="470" t="e">
        <f t="shared" si="1472"/>
        <v>#DIV/0!</v>
      </c>
      <c r="Z599" s="471"/>
      <c r="AA599" s="74"/>
      <c r="AB599" s="74"/>
    </row>
    <row r="600" spans="1:39" s="75" customFormat="1" ht="21.75" hidden="1" customHeight="1" x14ac:dyDescent="0.2">
      <c r="A600" s="33"/>
      <c r="B600" s="62" t="s">
        <v>32</v>
      </c>
      <c r="C600" s="35"/>
      <c r="D600" s="36"/>
      <c r="E600" s="37"/>
      <c r="F600" s="437"/>
      <c r="G600" s="438"/>
      <c r="H600" s="438"/>
      <c r="I600" s="443"/>
      <c r="J600" s="40"/>
      <c r="K600" s="16"/>
      <c r="L600" s="17" t="e">
        <f>K600/J599*100</f>
        <v>#DIV/0!</v>
      </c>
      <c r="M600" s="470"/>
      <c r="N600" s="471"/>
      <c r="O600" s="16"/>
      <c r="P600" s="17" t="e">
        <f>O600/J599*100</f>
        <v>#DIV/0!</v>
      </c>
      <c r="Q600" s="470"/>
      <c r="R600" s="471"/>
      <c r="S600" s="19"/>
      <c r="T600" s="17" t="e">
        <f>S600/J599*100</f>
        <v>#DIV/0!</v>
      </c>
      <c r="U600" s="470"/>
      <c r="V600" s="472"/>
      <c r="W600" s="16"/>
      <c r="X600" s="17" t="e">
        <f>W600/J599*100</f>
        <v>#DIV/0!</v>
      </c>
      <c r="Y600" s="470"/>
      <c r="Z600" s="471"/>
      <c r="AA600" s="74"/>
      <c r="AB600" s="74"/>
    </row>
    <row r="602" spans="1:39" s="313" customFormat="1" ht="41.45" customHeight="1" x14ac:dyDescent="0.2">
      <c r="A602" s="291" t="s">
        <v>46</v>
      </c>
      <c r="B602" s="291"/>
      <c r="C602" s="291"/>
      <c r="D602" s="291"/>
      <c r="E602" s="291"/>
      <c r="F602" s="445"/>
      <c r="G602" s="445"/>
      <c r="H602" s="445"/>
      <c r="I602" s="445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312"/>
      <c r="AB602" s="312"/>
      <c r="AC602" s="312"/>
      <c r="AD602" s="312"/>
      <c r="AE602" s="312"/>
      <c r="AH602" s="312"/>
      <c r="AI602" s="312"/>
      <c r="AJ602" s="312"/>
      <c r="AK602" s="312"/>
      <c r="AL602" s="312"/>
      <c r="AM602" s="312"/>
    </row>
    <row r="603" spans="1:39" s="313" customFormat="1" ht="33" customHeight="1" x14ac:dyDescent="0.2">
      <c r="A603" s="291" t="s">
        <v>47</v>
      </c>
      <c r="B603" s="292"/>
      <c r="C603" s="291"/>
      <c r="D603" s="291"/>
      <c r="E603" s="291"/>
      <c r="F603" s="445"/>
      <c r="G603" s="445"/>
      <c r="H603" s="445"/>
      <c r="I603" s="445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312"/>
      <c r="AB603" s="312"/>
      <c r="AC603" s="312"/>
      <c r="AD603" s="312"/>
      <c r="AE603" s="312"/>
      <c r="AH603" s="312"/>
      <c r="AI603" s="312"/>
      <c r="AJ603" s="312"/>
      <c r="AK603" s="312"/>
      <c r="AL603" s="312"/>
      <c r="AM603" s="312"/>
    </row>
    <row r="604" spans="1:39" s="313" customFormat="1" ht="33" customHeight="1" x14ac:dyDescent="0.2">
      <c r="A604" s="291" t="s">
        <v>48</v>
      </c>
      <c r="B604" s="291"/>
      <c r="C604" s="291"/>
      <c r="D604" s="291"/>
      <c r="E604" s="291"/>
      <c r="F604" s="445"/>
      <c r="G604" s="445"/>
      <c r="H604" s="445"/>
      <c r="I604" s="445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2"/>
      <c r="Y604" s="291"/>
      <c r="Z604" s="291"/>
      <c r="AA604" s="312"/>
      <c r="AB604" s="312"/>
      <c r="AC604" s="312"/>
      <c r="AD604" s="312"/>
      <c r="AE604" s="312"/>
      <c r="AH604" s="312"/>
      <c r="AI604" s="312"/>
      <c r="AJ604" s="312"/>
      <c r="AK604" s="312"/>
      <c r="AL604" s="312"/>
      <c r="AM604" s="312"/>
    </row>
    <row r="605" spans="1:39" s="313" customFormat="1" ht="33" customHeight="1" x14ac:dyDescent="0.2">
      <c r="A605" s="291" t="s">
        <v>48</v>
      </c>
      <c r="B605" s="291"/>
      <c r="C605" s="291"/>
      <c r="D605" s="291"/>
      <c r="E605" s="291"/>
      <c r="F605" s="445"/>
      <c r="G605" s="445"/>
      <c r="H605" s="445"/>
      <c r="I605" s="445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2"/>
      <c r="Y605" s="291"/>
      <c r="Z605" s="291"/>
      <c r="AA605" s="312"/>
      <c r="AB605" s="312"/>
      <c r="AC605" s="312"/>
      <c r="AD605" s="312"/>
      <c r="AE605" s="312"/>
      <c r="AH605" s="312"/>
      <c r="AI605" s="312"/>
      <c r="AJ605" s="312"/>
      <c r="AK605" s="312"/>
      <c r="AL605" s="312"/>
      <c r="AM605" s="312"/>
    </row>
    <row r="606" spans="1:39" s="313" customFormat="1" ht="33" customHeight="1" x14ac:dyDescent="0.2">
      <c r="A606" s="291" t="s">
        <v>48</v>
      </c>
      <c r="B606" s="291"/>
      <c r="C606" s="291"/>
      <c r="D606" s="291"/>
      <c r="E606" s="291"/>
      <c r="F606" s="445"/>
      <c r="G606" s="445"/>
      <c r="H606" s="445"/>
      <c r="I606" s="445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2"/>
      <c r="Y606" s="291"/>
      <c r="Z606" s="291"/>
      <c r="AA606" s="312"/>
      <c r="AB606" s="312"/>
      <c r="AC606" s="312"/>
      <c r="AD606" s="312"/>
      <c r="AE606" s="312"/>
      <c r="AH606" s="312"/>
      <c r="AI606" s="312"/>
      <c r="AJ606" s="312"/>
      <c r="AK606" s="312"/>
      <c r="AL606" s="312"/>
      <c r="AM606" s="312"/>
    </row>
    <row r="607" spans="1:39" s="313" customFormat="1" ht="33" customHeight="1" x14ac:dyDescent="0.2">
      <c r="A607" s="291" t="s">
        <v>48</v>
      </c>
      <c r="B607" s="291"/>
      <c r="C607" s="291"/>
      <c r="D607" s="291"/>
      <c r="E607" s="291"/>
      <c r="F607" s="445"/>
      <c r="G607" s="445"/>
      <c r="H607" s="445"/>
      <c r="I607" s="445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2"/>
      <c r="Y607" s="291"/>
      <c r="Z607" s="291"/>
      <c r="AA607" s="312"/>
      <c r="AB607" s="312"/>
      <c r="AC607" s="312"/>
      <c r="AD607" s="312"/>
      <c r="AE607" s="312"/>
      <c r="AH607" s="312"/>
      <c r="AI607" s="312"/>
      <c r="AJ607" s="312"/>
      <c r="AK607" s="312"/>
      <c r="AL607" s="312"/>
      <c r="AM607" s="312"/>
    </row>
    <row r="608" spans="1:39" s="313" customFormat="1" ht="33" customHeight="1" x14ac:dyDescent="0.2">
      <c r="A608" s="291"/>
      <c r="B608" s="468" t="s">
        <v>49</v>
      </c>
      <c r="C608" s="468"/>
      <c r="D608" s="293"/>
      <c r="E608" s="293"/>
      <c r="F608" s="446"/>
      <c r="G608" s="446"/>
      <c r="H608" s="446"/>
      <c r="I608" s="446"/>
      <c r="J608" s="293"/>
      <c r="K608" s="293"/>
      <c r="L608" s="293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  <c r="X608" s="293"/>
      <c r="Y608" s="293"/>
      <c r="Z608" s="293"/>
      <c r="AA608" s="314"/>
      <c r="AB608" s="314"/>
      <c r="AC608" s="314"/>
      <c r="AD608" s="314"/>
      <c r="AE608" s="314"/>
      <c r="AH608" s="312"/>
      <c r="AI608" s="312"/>
      <c r="AJ608" s="312"/>
      <c r="AK608" s="312"/>
      <c r="AL608" s="312"/>
      <c r="AM608" s="312"/>
    </row>
    <row r="609" spans="1:39" s="313" customFormat="1" ht="33" customHeight="1" x14ac:dyDescent="0.2">
      <c r="A609" s="294" t="s">
        <v>394</v>
      </c>
      <c r="B609" s="294"/>
      <c r="C609" s="294"/>
      <c r="D609" s="294"/>
      <c r="E609" s="294"/>
      <c r="F609" s="447"/>
      <c r="G609" s="447"/>
      <c r="H609" s="447"/>
      <c r="I609" s="447"/>
      <c r="J609" s="294"/>
      <c r="K609" s="294"/>
      <c r="L609" s="294"/>
      <c r="M609" s="294"/>
      <c r="N609" s="294"/>
      <c r="O609" s="294"/>
      <c r="P609" s="294"/>
      <c r="Q609" s="294"/>
      <c r="R609" s="294"/>
      <c r="S609" s="294"/>
      <c r="T609" s="294"/>
      <c r="U609" s="294"/>
      <c r="V609" s="294"/>
      <c r="W609" s="294"/>
      <c r="X609" s="294"/>
      <c r="Y609" s="294"/>
      <c r="Z609" s="294"/>
      <c r="AA609" s="314"/>
      <c r="AB609" s="314"/>
      <c r="AC609" s="314"/>
      <c r="AD609" s="314"/>
      <c r="AE609" s="314"/>
      <c r="AH609" s="312"/>
      <c r="AI609" s="312"/>
      <c r="AJ609" s="312"/>
      <c r="AK609" s="312"/>
      <c r="AL609" s="312"/>
      <c r="AM609" s="312"/>
    </row>
    <row r="610" spans="1:39" s="313" customFormat="1" ht="33" customHeight="1" x14ac:dyDescent="0.2">
      <c r="A610" s="291" t="s">
        <v>393</v>
      </c>
      <c r="B610" s="292"/>
      <c r="C610" s="292"/>
      <c r="D610" s="293"/>
      <c r="E610" s="293"/>
      <c r="F610" s="446"/>
      <c r="G610" s="446"/>
      <c r="H610" s="446"/>
      <c r="I610" s="446"/>
      <c r="J610" s="293"/>
      <c r="K610" s="293"/>
      <c r="L610" s="293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  <c r="X610" s="293"/>
      <c r="Y610" s="293"/>
      <c r="Z610" s="293"/>
      <c r="AA610" s="315"/>
      <c r="AB610" s="315"/>
      <c r="AC610" s="315"/>
      <c r="AD610" s="315"/>
      <c r="AE610" s="315"/>
      <c r="AH610" s="312"/>
      <c r="AI610" s="312"/>
      <c r="AJ610" s="312"/>
      <c r="AK610" s="312"/>
      <c r="AL610" s="312"/>
      <c r="AM610" s="312"/>
    </row>
    <row r="611" spans="1:39" s="316" customFormat="1" ht="33" customHeight="1" x14ac:dyDescent="0.2">
      <c r="A611" s="469" t="s">
        <v>396</v>
      </c>
      <c r="B611" s="469"/>
      <c r="C611" s="469"/>
      <c r="D611" s="469"/>
      <c r="E611" s="469"/>
      <c r="F611" s="469"/>
      <c r="G611" s="469"/>
      <c r="H611" s="469"/>
      <c r="I611" s="469"/>
      <c r="J611" s="469"/>
      <c r="K611" s="469"/>
      <c r="L611" s="469"/>
      <c r="M611" s="469"/>
      <c r="N611" s="469"/>
      <c r="O611" s="469"/>
      <c r="P611" s="469"/>
      <c r="Q611" s="469"/>
      <c r="R611" s="469"/>
      <c r="S611" s="469"/>
      <c r="T611" s="469"/>
      <c r="U611" s="469"/>
      <c r="V611" s="469"/>
      <c r="W611" s="469"/>
      <c r="X611" s="469"/>
      <c r="Y611" s="293"/>
      <c r="Z611" s="293"/>
      <c r="AA611" s="315"/>
      <c r="AB611" s="315"/>
      <c r="AC611" s="315"/>
      <c r="AD611" s="315"/>
      <c r="AE611" s="315"/>
      <c r="AH611" s="315"/>
      <c r="AI611" s="315"/>
      <c r="AJ611" s="315"/>
      <c r="AK611" s="315"/>
      <c r="AL611" s="315"/>
      <c r="AM611" s="315"/>
    </row>
    <row r="612" spans="1:39" s="316" customFormat="1" ht="33" customHeight="1" x14ac:dyDescent="0.2">
      <c r="A612" s="469" t="s">
        <v>395</v>
      </c>
      <c r="B612" s="469"/>
      <c r="C612" s="469"/>
      <c r="D612" s="469"/>
      <c r="E612" s="469"/>
      <c r="F612" s="469"/>
      <c r="G612" s="469"/>
      <c r="H612" s="469"/>
      <c r="I612" s="469"/>
      <c r="J612" s="469"/>
      <c r="K612" s="469"/>
      <c r="L612" s="469"/>
      <c r="M612" s="469"/>
      <c r="N612" s="469"/>
      <c r="O612" s="469"/>
      <c r="P612" s="469"/>
      <c r="Q612" s="469"/>
      <c r="R612" s="469"/>
      <c r="S612" s="469"/>
      <c r="T612" s="469"/>
      <c r="U612" s="469"/>
      <c r="V612" s="469"/>
      <c r="W612" s="469"/>
      <c r="X612" s="469"/>
      <c r="Y612" s="412"/>
      <c r="Z612" s="412"/>
      <c r="AA612" s="315"/>
      <c r="AB612" s="315"/>
      <c r="AC612" s="315"/>
      <c r="AD612" s="315"/>
      <c r="AE612" s="315"/>
      <c r="AH612" s="315"/>
      <c r="AI612" s="315"/>
      <c r="AJ612" s="315"/>
      <c r="AK612" s="315"/>
      <c r="AL612" s="315"/>
      <c r="AM612" s="315"/>
    </row>
    <row r="613" spans="1:39" s="313" customFormat="1" ht="30.75" customHeight="1" x14ac:dyDescent="0.2">
      <c r="A613" s="469" t="s">
        <v>407</v>
      </c>
      <c r="B613" s="469"/>
      <c r="C613" s="469"/>
      <c r="D613" s="469"/>
      <c r="E613" s="469"/>
      <c r="F613" s="469"/>
      <c r="G613" s="469"/>
      <c r="H613" s="469"/>
      <c r="I613" s="469"/>
      <c r="J613" s="469"/>
      <c r="K613" s="469"/>
      <c r="L613" s="469"/>
      <c r="M613" s="469"/>
      <c r="N613" s="469"/>
      <c r="O613" s="469"/>
      <c r="P613" s="469"/>
      <c r="Q613" s="469"/>
      <c r="R613" s="469"/>
      <c r="S613" s="469"/>
      <c r="T613" s="469"/>
      <c r="U613" s="469"/>
      <c r="V613" s="469"/>
      <c r="W613" s="469"/>
      <c r="X613" s="469"/>
      <c r="Y613" s="293"/>
      <c r="Z613" s="293"/>
      <c r="AA613" s="312"/>
      <c r="AB613" s="312"/>
      <c r="AC613" s="312"/>
      <c r="AD613" s="312"/>
      <c r="AE613" s="312"/>
      <c r="AH613" s="312"/>
      <c r="AI613" s="312"/>
      <c r="AJ613" s="312"/>
      <c r="AK613" s="312"/>
      <c r="AL613" s="312"/>
      <c r="AM613" s="312"/>
    </row>
    <row r="614" spans="1:39" s="313" customFormat="1" ht="33.75" customHeight="1" x14ac:dyDescent="0.2">
      <c r="A614" s="469" t="s">
        <v>407</v>
      </c>
      <c r="B614" s="469"/>
      <c r="C614" s="469"/>
      <c r="D614" s="469"/>
      <c r="E614" s="469"/>
      <c r="F614" s="469"/>
      <c r="G614" s="469"/>
      <c r="H614" s="469"/>
      <c r="I614" s="469"/>
      <c r="J614" s="469"/>
      <c r="K614" s="469"/>
      <c r="L614" s="469"/>
      <c r="M614" s="469"/>
      <c r="N614" s="469"/>
      <c r="O614" s="469"/>
      <c r="P614" s="469"/>
      <c r="Q614" s="469"/>
      <c r="R614" s="469"/>
      <c r="S614" s="469"/>
      <c r="T614" s="469"/>
      <c r="U614" s="469"/>
      <c r="V614" s="469"/>
      <c r="W614" s="469"/>
      <c r="X614" s="469"/>
      <c r="Y614" s="293"/>
      <c r="Z614" s="293"/>
      <c r="AA614" s="312"/>
      <c r="AB614" s="312"/>
      <c r="AC614" s="312"/>
      <c r="AD614" s="312"/>
      <c r="AE614" s="312"/>
      <c r="AH614" s="312"/>
      <c r="AI614" s="312"/>
      <c r="AJ614" s="312"/>
      <c r="AK614" s="312"/>
      <c r="AL614" s="312"/>
      <c r="AM614" s="312"/>
    </row>
    <row r="615" spans="1:39" s="313" customFormat="1" ht="55.5" customHeight="1" x14ac:dyDescent="0.2">
      <c r="A615" s="291"/>
      <c r="B615" s="468" t="s">
        <v>49</v>
      </c>
      <c r="C615" s="468"/>
      <c r="D615" s="293"/>
      <c r="E615" s="293"/>
      <c r="F615" s="446"/>
      <c r="G615" s="446"/>
      <c r="H615" s="446"/>
      <c r="I615" s="446"/>
      <c r="J615" s="293"/>
      <c r="K615" s="293"/>
      <c r="L615" s="293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  <c r="X615" s="293"/>
      <c r="Y615" s="293"/>
      <c r="Z615" s="293"/>
      <c r="AA615" s="314"/>
      <c r="AB615" s="314"/>
      <c r="AC615" s="314"/>
      <c r="AD615" s="314"/>
      <c r="AE615" s="314"/>
      <c r="AH615" s="312"/>
      <c r="AI615" s="312"/>
      <c r="AJ615" s="312"/>
      <c r="AK615" s="312"/>
      <c r="AL615" s="312"/>
      <c r="AM615" s="312"/>
    </row>
    <row r="616" spans="1:39" s="313" customFormat="1" ht="33" customHeight="1" x14ac:dyDescent="0.2">
      <c r="A616" s="291" t="s">
        <v>53</v>
      </c>
      <c r="B616" s="292"/>
      <c r="C616" s="292"/>
      <c r="D616" s="291"/>
      <c r="E616" s="291"/>
      <c r="F616" s="445"/>
      <c r="G616" s="445"/>
      <c r="H616" s="445"/>
      <c r="I616" s="445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312"/>
      <c r="AB616" s="312"/>
      <c r="AC616" s="312"/>
      <c r="AD616" s="312"/>
      <c r="AE616" s="312"/>
      <c r="AH616" s="312"/>
      <c r="AI616" s="312"/>
      <c r="AJ616" s="312"/>
      <c r="AK616" s="312"/>
      <c r="AL616" s="312"/>
      <c r="AM616" s="312"/>
    </row>
    <row r="617" spans="1:39" s="313" customFormat="1" ht="33" customHeight="1" x14ac:dyDescent="0.2">
      <c r="A617" s="291" t="s">
        <v>54</v>
      </c>
      <c r="B617" s="291"/>
      <c r="C617" s="291"/>
      <c r="D617" s="291"/>
      <c r="E617" s="291"/>
      <c r="F617" s="445"/>
      <c r="G617" s="445"/>
      <c r="H617" s="445"/>
      <c r="I617" s="445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2"/>
      <c r="Y617" s="291"/>
      <c r="Z617" s="291"/>
      <c r="AA617" s="312"/>
      <c r="AB617" s="312"/>
      <c r="AC617" s="312"/>
      <c r="AD617" s="312"/>
      <c r="AE617" s="312"/>
      <c r="AH617" s="312"/>
      <c r="AI617" s="312"/>
      <c r="AJ617" s="312"/>
      <c r="AK617" s="312"/>
      <c r="AL617" s="312"/>
      <c r="AM617" s="312"/>
    </row>
    <row r="618" spans="1:39" s="313" customFormat="1" ht="33" customHeight="1" x14ac:dyDescent="0.2">
      <c r="A618" s="291" t="s">
        <v>54</v>
      </c>
      <c r="B618" s="291"/>
      <c r="C618" s="291"/>
      <c r="D618" s="291"/>
      <c r="E618" s="291"/>
      <c r="F618" s="445"/>
      <c r="G618" s="445"/>
      <c r="H618" s="445"/>
      <c r="I618" s="445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2"/>
      <c r="Y618" s="291"/>
      <c r="Z618" s="291"/>
      <c r="AA618" s="312"/>
      <c r="AB618" s="312"/>
      <c r="AC618" s="312"/>
      <c r="AD618" s="312"/>
      <c r="AE618" s="312"/>
      <c r="AH618" s="312"/>
      <c r="AI618" s="312"/>
      <c r="AJ618" s="312"/>
      <c r="AK618" s="312"/>
      <c r="AL618" s="312"/>
      <c r="AM618" s="312"/>
    </row>
    <row r="619" spans="1:39" s="313" customFormat="1" ht="33" customHeight="1" x14ac:dyDescent="0.2">
      <c r="A619" s="291" t="s">
        <v>54</v>
      </c>
      <c r="B619" s="291"/>
      <c r="C619" s="291"/>
      <c r="D619" s="291"/>
      <c r="E619" s="291"/>
      <c r="F619" s="445"/>
      <c r="G619" s="445"/>
      <c r="H619" s="445"/>
      <c r="I619" s="445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2"/>
      <c r="Y619" s="291"/>
      <c r="Z619" s="291"/>
      <c r="AA619" s="312"/>
      <c r="AB619" s="312"/>
      <c r="AC619" s="312"/>
      <c r="AD619" s="312"/>
      <c r="AE619" s="312"/>
      <c r="AH619" s="312"/>
      <c r="AI619" s="312"/>
      <c r="AJ619" s="312"/>
      <c r="AK619" s="312"/>
      <c r="AL619" s="312"/>
      <c r="AM619" s="312"/>
    </row>
    <row r="620" spans="1:39" s="313" customFormat="1" ht="33" customHeight="1" x14ac:dyDescent="0.2">
      <c r="A620" s="291" t="s">
        <v>54</v>
      </c>
      <c r="B620" s="291"/>
      <c r="C620" s="291"/>
      <c r="D620" s="291"/>
      <c r="E620" s="291"/>
      <c r="F620" s="445"/>
      <c r="G620" s="445"/>
      <c r="H620" s="445"/>
      <c r="I620" s="445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2"/>
      <c r="Y620" s="291"/>
      <c r="Z620" s="291"/>
      <c r="AA620" s="312"/>
      <c r="AB620" s="312"/>
      <c r="AC620" s="312"/>
      <c r="AD620" s="312"/>
      <c r="AE620" s="312"/>
      <c r="AH620" s="312"/>
      <c r="AI620" s="312"/>
      <c r="AJ620" s="312"/>
      <c r="AK620" s="312"/>
      <c r="AL620" s="312"/>
      <c r="AM620" s="312"/>
    </row>
    <row r="621" spans="1:39" s="313" customFormat="1" ht="33" customHeight="1" x14ac:dyDescent="0.2">
      <c r="A621" s="291"/>
      <c r="B621" s="468" t="s">
        <v>49</v>
      </c>
      <c r="C621" s="468"/>
      <c r="D621" s="293"/>
      <c r="E621" s="293"/>
      <c r="F621" s="446"/>
      <c r="G621" s="446"/>
      <c r="H621" s="446"/>
      <c r="I621" s="446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  <c r="X621" s="293"/>
      <c r="Y621" s="293"/>
      <c r="Z621" s="293"/>
      <c r="AA621" s="314"/>
      <c r="AB621" s="314"/>
      <c r="AC621" s="314"/>
      <c r="AD621" s="314"/>
      <c r="AE621" s="314"/>
      <c r="AH621" s="312"/>
      <c r="AI621" s="312"/>
      <c r="AJ621" s="312"/>
      <c r="AK621" s="312"/>
      <c r="AL621" s="312"/>
      <c r="AM621" s="312"/>
    </row>
    <row r="622" spans="1:39" s="313" customFormat="1" ht="23.25" customHeight="1" x14ac:dyDescent="0.2">
      <c r="A622" s="291" t="s">
        <v>55</v>
      </c>
      <c r="B622" s="292"/>
      <c r="C622" s="292"/>
      <c r="D622" s="291"/>
      <c r="E622" s="291"/>
      <c r="F622" s="445"/>
      <c r="G622" s="445"/>
      <c r="H622" s="445"/>
      <c r="I622" s="445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312"/>
      <c r="AB622" s="312"/>
      <c r="AC622" s="312"/>
      <c r="AD622" s="312"/>
      <c r="AE622" s="312"/>
      <c r="AF622" s="312"/>
      <c r="AG622" s="312"/>
    </row>
    <row r="623" spans="1:39" s="313" customFormat="1" ht="23.25" customHeight="1" x14ac:dyDescent="0.2">
      <c r="A623" s="291"/>
      <c r="B623" s="294"/>
      <c r="C623" s="294"/>
      <c r="D623" s="294"/>
      <c r="E623" s="294"/>
      <c r="F623" s="447"/>
      <c r="G623" s="447"/>
      <c r="H623" s="447"/>
      <c r="I623" s="447"/>
      <c r="J623" s="294"/>
      <c r="K623" s="294"/>
      <c r="L623" s="294"/>
      <c r="M623" s="294"/>
      <c r="N623" s="294"/>
      <c r="O623" s="294"/>
      <c r="P623" s="294"/>
      <c r="Q623" s="294"/>
      <c r="R623" s="294"/>
      <c r="S623" s="294"/>
      <c r="T623" s="294"/>
      <c r="U623" s="294"/>
      <c r="V623" s="294"/>
      <c r="W623" s="294"/>
      <c r="X623" s="294"/>
      <c r="Y623" s="294"/>
      <c r="Z623" s="294"/>
      <c r="AA623" s="333"/>
      <c r="AB623" s="333"/>
      <c r="AC623" s="333"/>
      <c r="AD623" s="333"/>
      <c r="AE623" s="333"/>
      <c r="AH623" s="312"/>
      <c r="AI623" s="312"/>
      <c r="AJ623" s="312"/>
      <c r="AK623" s="312"/>
      <c r="AL623" s="312"/>
      <c r="AM623" s="312"/>
    </row>
    <row r="624" spans="1:39" s="309" customFormat="1" ht="23.25" customHeight="1" x14ac:dyDescent="0.2">
      <c r="B624" s="311"/>
      <c r="F624" s="448"/>
      <c r="G624" s="448"/>
      <c r="H624" s="448"/>
      <c r="I624" s="448"/>
    </row>
    <row r="625" spans="2:26" s="309" customFormat="1" ht="23.25" customHeight="1" x14ac:dyDescent="0.2">
      <c r="B625" s="286" t="s">
        <v>56</v>
      </c>
      <c r="E625" s="286"/>
      <c r="F625" s="449"/>
      <c r="G625" s="449"/>
      <c r="H625" s="449"/>
      <c r="I625" s="448"/>
      <c r="J625" s="286" t="s">
        <v>57</v>
      </c>
      <c r="L625" s="311"/>
      <c r="M625" s="311"/>
      <c r="N625" s="311"/>
      <c r="P625" s="286"/>
      <c r="Q625" s="311"/>
      <c r="R625" s="311"/>
      <c r="S625" s="2"/>
      <c r="T625" s="2"/>
      <c r="U625" s="311"/>
      <c r="V625" s="311"/>
      <c r="W625" s="2"/>
      <c r="Y625" s="311"/>
      <c r="Z625" s="311"/>
    </row>
    <row r="626" spans="2:26" s="309" customFormat="1" ht="28.15" customHeight="1" x14ac:dyDescent="0.2">
      <c r="B626" s="286" t="s">
        <v>364</v>
      </c>
      <c r="E626" s="286"/>
      <c r="F626" s="449"/>
      <c r="G626" s="449"/>
      <c r="H626" s="449"/>
      <c r="I626" s="448"/>
      <c r="J626" s="286" t="s">
        <v>362</v>
      </c>
      <c r="L626" s="311"/>
      <c r="M626" s="311"/>
      <c r="N626" s="311"/>
      <c r="P626" s="286"/>
      <c r="Q626" s="311"/>
      <c r="R626" s="311"/>
      <c r="S626" s="2"/>
      <c r="T626" s="2"/>
      <c r="U626" s="311"/>
      <c r="V626" s="311"/>
      <c r="W626" s="2"/>
      <c r="Y626" s="311"/>
      <c r="Z626" s="311"/>
    </row>
    <row r="627" spans="2:26" s="309" customFormat="1" ht="32.450000000000003" customHeight="1" x14ac:dyDescent="0.2">
      <c r="B627" s="286" t="s">
        <v>361</v>
      </c>
      <c r="E627" s="286"/>
      <c r="F627" s="449"/>
      <c r="G627" s="449"/>
      <c r="H627" s="449"/>
      <c r="I627" s="448"/>
      <c r="J627" s="286" t="s">
        <v>363</v>
      </c>
      <c r="L627" s="311"/>
      <c r="M627" s="311"/>
      <c r="N627" s="311"/>
      <c r="P627" s="286"/>
      <c r="Q627" s="311"/>
      <c r="R627" s="311"/>
      <c r="T627" s="2"/>
      <c r="U627" s="311"/>
      <c r="V627" s="311"/>
      <c r="W627" s="2"/>
      <c r="Y627" s="311"/>
      <c r="Z627" s="311"/>
    </row>
    <row r="628" spans="2:26" s="309" customFormat="1" ht="23.25" customHeight="1" x14ac:dyDescent="0.2">
      <c r="B628" s="286" t="s">
        <v>397</v>
      </c>
      <c r="E628" s="286"/>
      <c r="F628" s="449"/>
      <c r="G628" s="449"/>
      <c r="H628" s="449"/>
      <c r="I628" s="448"/>
      <c r="J628" s="286" t="s">
        <v>58</v>
      </c>
      <c r="L628" s="311"/>
      <c r="M628" s="311"/>
      <c r="N628" s="311"/>
      <c r="P628" s="286"/>
      <c r="Q628" s="311"/>
      <c r="R628" s="311"/>
      <c r="T628" s="2"/>
      <c r="U628" s="311"/>
      <c r="V628" s="311"/>
      <c r="W628" s="2"/>
      <c r="Y628" s="311"/>
      <c r="Z628" s="311"/>
    </row>
    <row r="629" spans="2:26" s="309" customFormat="1" ht="23.25" customHeight="1" x14ac:dyDescent="0.2">
      <c r="B629" s="286" t="s">
        <v>59</v>
      </c>
      <c r="E629" s="286"/>
      <c r="F629" s="449"/>
      <c r="G629" s="449"/>
      <c r="H629" s="449"/>
      <c r="I629" s="448"/>
      <c r="J629" s="286" t="s">
        <v>60</v>
      </c>
      <c r="L629" s="311"/>
      <c r="M629" s="311"/>
      <c r="N629" s="311"/>
      <c r="P629" s="286"/>
      <c r="Q629" s="311"/>
      <c r="R629" s="311"/>
      <c r="S629" s="2"/>
      <c r="T629" s="2"/>
      <c r="U629" s="311"/>
      <c r="V629" s="311"/>
      <c r="W629" s="2"/>
      <c r="Y629" s="311"/>
      <c r="Z629" s="311"/>
    </row>
    <row r="630" spans="2:26" s="309" customFormat="1" ht="23.25" customHeight="1" x14ac:dyDescent="0.2">
      <c r="B630" s="311"/>
      <c r="F630" s="448"/>
      <c r="G630" s="448"/>
      <c r="H630" s="448"/>
      <c r="I630" s="448"/>
    </row>
    <row r="631" spans="2:26" ht="23.25" customHeight="1" x14ac:dyDescent="0.2"/>
    <row r="632" spans="2:26" ht="23.25" customHeight="1" x14ac:dyDescent="0.2"/>
    <row r="633" spans="2:26" ht="23.25" customHeight="1" x14ac:dyDescent="0.2"/>
    <row r="634" spans="2:26" s="82" customFormat="1" x14ac:dyDescent="0.55000000000000004">
      <c r="B634" s="80"/>
      <c r="F634" s="450"/>
      <c r="G634" s="450"/>
      <c r="H634" s="450"/>
      <c r="I634" s="450"/>
    </row>
    <row r="635" spans="2:26" s="82" customFormat="1" x14ac:dyDescent="0.55000000000000004">
      <c r="B635" s="80"/>
      <c r="F635" s="450"/>
      <c r="G635" s="450"/>
      <c r="H635" s="450"/>
      <c r="I635" s="450"/>
    </row>
  </sheetData>
  <mergeCells count="2387"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  <mergeCell ref="M11:M12"/>
    <mergeCell ref="N11:N12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Z21:Z30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V21:V30"/>
    <mergeCell ref="M27:M28"/>
    <mergeCell ref="Q27:Q28"/>
    <mergeCell ref="U27:U28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B621:C621"/>
    <mergeCell ref="B608:C608"/>
    <mergeCell ref="A611:X611"/>
    <mergeCell ref="A612:X612"/>
    <mergeCell ref="A613:X613"/>
    <mergeCell ref="A614:X614"/>
    <mergeCell ref="B615:C615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</mergeCells>
  <printOptions horizontalCentered="1"/>
  <pageMargins left="0.19685039370078741" right="0.19685039370078741" top="0.39370078740157483" bottom="0.19685039370078741" header="0.31496062992125984" footer="0.15748031496062992"/>
  <pageSetup paperSize="9" scale="45" orientation="landscape" r:id="rId1"/>
  <headerFooter alignWithMargins="0"/>
  <rowBreaks count="10" manualBreakCount="10">
    <brk id="40" max="25" man="1"/>
    <brk id="96" max="25" man="1"/>
    <brk id="166" max="25" man="1"/>
    <brk id="236" max="25" man="1"/>
    <brk id="306" max="25" man="1"/>
    <brk id="376" max="25" man="1"/>
    <brk id="446" max="25" man="1"/>
    <brk id="516" max="25" man="1"/>
    <brk id="586" max="25" man="1"/>
    <brk id="632" max="2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637"/>
  <sheetViews>
    <sheetView topLeftCell="B43" zoomScale="71" zoomScaleNormal="71" zoomScaleSheetLayoutView="62" workbookViewId="0">
      <selection activeCell="Z55" sqref="Z55:Z56"/>
    </sheetView>
  </sheetViews>
  <sheetFormatPr defaultColWidth="9.140625" defaultRowHeight="24" x14ac:dyDescent="0.2"/>
  <cols>
    <col min="1" max="1" width="39.28515625" style="79" customWidth="1"/>
    <col min="2" max="2" width="21.7109375" style="80" customWidth="1"/>
    <col min="3" max="3" width="14.5703125" style="79" customWidth="1"/>
    <col min="4" max="4" width="12" style="79" customWidth="1"/>
    <col min="5" max="5" width="14.5703125" style="79" customWidth="1"/>
    <col min="6" max="6" width="13" style="79" bestFit="1" customWidth="1"/>
    <col min="7" max="7" width="9" style="79" customWidth="1"/>
    <col min="8" max="8" width="11.140625" style="79" customWidth="1"/>
    <col min="9" max="9" width="10.140625" style="79" customWidth="1"/>
    <col min="10" max="10" width="14.140625" style="79" customWidth="1"/>
    <col min="11" max="11" width="22.140625" style="79" hidden="1" customWidth="1"/>
    <col min="12" max="12" width="14.85546875" style="79" hidden="1" customWidth="1"/>
    <col min="13" max="13" width="16.85546875" style="79" hidden="1" customWidth="1"/>
    <col min="14" max="14" width="19.42578125" style="79" hidden="1" customWidth="1"/>
    <col min="15" max="15" width="19.5703125" style="79" hidden="1" customWidth="1"/>
    <col min="16" max="16" width="15.85546875" style="79" hidden="1" customWidth="1"/>
    <col min="17" max="17" width="14.7109375" style="79" hidden="1" customWidth="1"/>
    <col min="18" max="18" width="19.140625" style="79" hidden="1" customWidth="1"/>
    <col min="19" max="19" width="22.140625" style="79" customWidth="1"/>
    <col min="20" max="20" width="15.85546875" style="79" customWidth="1"/>
    <col min="21" max="21" width="18.5703125" style="79" customWidth="1"/>
    <col min="22" max="22" width="27.42578125" style="79" customWidth="1"/>
    <col min="23" max="23" width="17.7109375" style="79" customWidth="1"/>
    <col min="24" max="24" width="15.85546875" style="79" customWidth="1"/>
    <col min="25" max="25" width="18.5703125" style="79" customWidth="1"/>
    <col min="26" max="26" width="27.7109375" style="79" customWidth="1"/>
    <col min="27" max="16384" width="9.140625" style="79"/>
  </cols>
  <sheetData>
    <row r="1" spans="1:28" s="2" customFormat="1" ht="35.450000000000003" customHeight="1" x14ac:dyDescent="0.2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83"/>
      <c r="Z1" s="83"/>
    </row>
    <row r="2" spans="1:28" s="2" customFormat="1" ht="25.9" customHeight="1" x14ac:dyDescent="0.2">
      <c r="A2" s="545" t="s">
        <v>357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83"/>
      <c r="Z2" s="83"/>
    </row>
    <row r="3" spans="1:28" s="2" customFormat="1" ht="25.9" customHeight="1" x14ac:dyDescent="0.2">
      <c r="A3" s="546" t="s">
        <v>344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3"/>
      <c r="Z3" s="3"/>
    </row>
    <row r="4" spans="1:28" s="2" customFormat="1" ht="25.9" customHeight="1" x14ac:dyDescent="0.2">
      <c r="A4" s="546" t="s">
        <v>345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3"/>
      <c r="Z4" s="3"/>
    </row>
    <row r="5" spans="1:28" s="2" customFormat="1" ht="25.9" customHeight="1" x14ac:dyDescent="0.2">
      <c r="A5" s="546" t="s">
        <v>348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3"/>
      <c r="Z5" s="3"/>
    </row>
    <row r="6" spans="1:28" s="2" customFormat="1" ht="25.9" customHeight="1" x14ac:dyDescent="0.2">
      <c r="A6" s="546" t="s">
        <v>346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3"/>
      <c r="Z6" s="3"/>
    </row>
    <row r="7" spans="1:28" s="2" customFormat="1" ht="25.9" customHeight="1" x14ac:dyDescent="0.2">
      <c r="A7" s="84" t="s">
        <v>347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25.9" customHeight="1" x14ac:dyDescent="0.2">
      <c r="A8" s="2" t="s">
        <v>1</v>
      </c>
      <c r="C8" s="5" t="s">
        <v>340</v>
      </c>
      <c r="D8" s="2" t="s">
        <v>3</v>
      </c>
      <c r="E8" s="5" t="s">
        <v>4</v>
      </c>
      <c r="F8" s="6" t="s">
        <v>5</v>
      </c>
      <c r="G8" s="5" t="s">
        <v>4</v>
      </c>
      <c r="H8" s="2" t="s">
        <v>6</v>
      </c>
      <c r="I8" s="5" t="s">
        <v>4</v>
      </c>
      <c r="J8" s="6" t="s">
        <v>7</v>
      </c>
      <c r="AA8" s="7"/>
    </row>
    <row r="9" spans="1:28" s="2" customFormat="1" ht="25.9" customHeight="1" x14ac:dyDescent="0.2">
      <c r="C9" s="5"/>
      <c r="E9" s="5"/>
      <c r="F9" s="6"/>
      <c r="G9" s="5"/>
      <c r="I9" s="5"/>
      <c r="J9" s="6"/>
      <c r="Z9" s="2" t="s">
        <v>8</v>
      </c>
      <c r="AA9" s="7"/>
    </row>
    <row r="10" spans="1:28" s="2" customFormat="1" ht="36.6" customHeight="1" x14ac:dyDescent="0.2">
      <c r="A10" s="539" t="s">
        <v>9</v>
      </c>
      <c r="B10" s="577" t="s">
        <v>10</v>
      </c>
      <c r="C10" s="561" t="s">
        <v>11</v>
      </c>
      <c r="D10" s="563"/>
      <c r="E10" s="565"/>
      <c r="F10" s="567" t="s">
        <v>12</v>
      </c>
      <c r="G10" s="569"/>
      <c r="H10" s="569"/>
      <c r="I10" s="571"/>
      <c r="J10" s="633" t="s">
        <v>13</v>
      </c>
      <c r="K10" s="635" t="s">
        <v>14</v>
      </c>
      <c r="L10" s="636"/>
      <c r="M10" s="637"/>
      <c r="N10" s="638"/>
      <c r="O10" s="619" t="s">
        <v>15</v>
      </c>
      <c r="P10" s="620"/>
      <c r="Q10" s="621"/>
      <c r="R10" s="622"/>
      <c r="S10" s="623" t="s">
        <v>16</v>
      </c>
      <c r="T10" s="624"/>
      <c r="U10" s="625"/>
      <c r="V10" s="624"/>
      <c r="W10" s="626" t="s">
        <v>17</v>
      </c>
      <c r="X10" s="627"/>
      <c r="Y10" s="628"/>
      <c r="Z10" s="627"/>
    </row>
    <row r="11" spans="1:28" s="8" customFormat="1" ht="25.9" customHeight="1" x14ac:dyDescent="0.2">
      <c r="A11" s="539"/>
      <c r="B11" s="577"/>
      <c r="C11" s="561" t="s">
        <v>18</v>
      </c>
      <c r="D11" s="563" t="s">
        <v>19</v>
      </c>
      <c r="E11" s="565" t="s">
        <v>20</v>
      </c>
      <c r="F11" s="567" t="s">
        <v>21</v>
      </c>
      <c r="G11" s="569" t="s">
        <v>22</v>
      </c>
      <c r="H11" s="569" t="s">
        <v>23</v>
      </c>
      <c r="I11" s="571" t="s">
        <v>24</v>
      </c>
      <c r="J11" s="586"/>
      <c r="K11" s="543" t="s">
        <v>25</v>
      </c>
      <c r="L11" s="539" t="s">
        <v>26</v>
      </c>
      <c r="M11" s="533" t="s">
        <v>27</v>
      </c>
      <c r="N11" s="592" t="s">
        <v>28</v>
      </c>
      <c r="O11" s="543" t="s">
        <v>25</v>
      </c>
      <c r="P11" s="539" t="s">
        <v>26</v>
      </c>
      <c r="Q11" s="533" t="s">
        <v>27</v>
      </c>
      <c r="R11" s="541" t="s">
        <v>28</v>
      </c>
      <c r="S11" s="543" t="s">
        <v>25</v>
      </c>
      <c r="T11" s="539" t="s">
        <v>26</v>
      </c>
      <c r="U11" s="533" t="s">
        <v>27</v>
      </c>
      <c r="V11" s="535" t="s">
        <v>28</v>
      </c>
      <c r="W11" s="537" t="s">
        <v>25</v>
      </c>
      <c r="X11" s="539" t="s">
        <v>26</v>
      </c>
      <c r="Y11" s="533" t="s">
        <v>27</v>
      </c>
      <c r="Z11" s="535" t="s">
        <v>28</v>
      </c>
    </row>
    <row r="12" spans="1:28" s="8" customFormat="1" ht="49.9" customHeight="1" x14ac:dyDescent="0.2">
      <c r="A12" s="539"/>
      <c r="B12" s="577"/>
      <c r="C12" s="561"/>
      <c r="D12" s="563"/>
      <c r="E12" s="565"/>
      <c r="F12" s="567"/>
      <c r="G12" s="569"/>
      <c r="H12" s="569"/>
      <c r="I12" s="571"/>
      <c r="J12" s="634"/>
      <c r="K12" s="543"/>
      <c r="L12" s="539"/>
      <c r="M12" s="618"/>
      <c r="N12" s="592"/>
      <c r="O12" s="543"/>
      <c r="P12" s="539"/>
      <c r="Q12" s="618"/>
      <c r="R12" s="541"/>
      <c r="S12" s="543"/>
      <c r="T12" s="539"/>
      <c r="U12" s="618"/>
      <c r="V12" s="535"/>
      <c r="W12" s="537"/>
      <c r="X12" s="539"/>
      <c r="Y12" s="618"/>
      <c r="Z12" s="535"/>
    </row>
    <row r="13" spans="1:28" s="249" customFormat="1" ht="34.15" customHeight="1" x14ac:dyDescent="0.2">
      <c r="A13" s="614" t="s">
        <v>354</v>
      </c>
      <c r="B13" s="9" t="s">
        <v>29</v>
      </c>
      <c r="C13" s="352">
        <f>SUM(C15,C21,C31,C37,C39)</f>
        <v>147200</v>
      </c>
      <c r="D13" s="353">
        <f t="shared" ref="D13:E13" si="0">SUM(D15,D21,D31,D37,D39)</f>
        <v>0</v>
      </c>
      <c r="E13" s="354">
        <f t="shared" si="0"/>
        <v>147200</v>
      </c>
      <c r="F13" s="355">
        <f>SUM(F15,F21,F31,F37,F39)</f>
        <v>0</v>
      </c>
      <c r="G13" s="353">
        <f t="shared" ref="G13:J13" si="1">SUM(G15,G21,G31,G37,G39)</f>
        <v>0</v>
      </c>
      <c r="H13" s="353">
        <f t="shared" si="1"/>
        <v>0</v>
      </c>
      <c r="I13" s="356">
        <f t="shared" si="1"/>
        <v>0</v>
      </c>
      <c r="J13" s="357">
        <f t="shared" si="1"/>
        <v>147200</v>
      </c>
      <c r="K13" s="10">
        <f>SUM(K15,K21,K31,K37,K39)</f>
        <v>92500</v>
      </c>
      <c r="L13" s="11">
        <f>K13/J13*100</f>
        <v>62.839673913043484</v>
      </c>
      <c r="M13" s="612">
        <f t="shared" ref="M13:M75" si="2">L14-L13</f>
        <v>3.0147146739130477</v>
      </c>
      <c r="N13" s="613"/>
      <c r="O13" s="10">
        <f>SUM(O15,O21,O31,O37,O39)</f>
        <v>115300</v>
      </c>
      <c r="P13" s="11">
        <f>O13/J13*100</f>
        <v>78.328804347826093</v>
      </c>
      <c r="Q13" s="612">
        <f t="shared" ref="Q13:Q75" si="3">P14-P13</f>
        <v>-6.1225135869565293</v>
      </c>
      <c r="R13" s="613"/>
      <c r="S13" s="10">
        <f>SUM(S15,S21,S31,S37,S39)</f>
        <v>135650</v>
      </c>
      <c r="T13" s="11">
        <f>S13/J13*100</f>
        <v>92.153532608695656</v>
      </c>
      <c r="U13" s="612">
        <f t="shared" ref="U13:U75" si="4">T14-T13</f>
        <v>-10.820203804347827</v>
      </c>
      <c r="V13" s="611"/>
      <c r="W13" s="13">
        <f>SUM(W15,W21,W31,W37,W39)</f>
        <v>147200</v>
      </c>
      <c r="X13" s="11">
        <f>W13/J13*100</f>
        <v>100</v>
      </c>
      <c r="Y13" s="612">
        <f t="shared" ref="Y13:Y75" si="5">X14-X13</f>
        <v>-42.950298913043468</v>
      </c>
      <c r="Z13" s="611"/>
      <c r="AA13" s="248"/>
      <c r="AB13" s="248"/>
    </row>
    <row r="14" spans="1:28" s="249" customFormat="1" ht="28.15" customHeight="1" x14ac:dyDescent="0.55000000000000004">
      <c r="A14" s="615"/>
      <c r="B14" s="377" t="s">
        <v>30</v>
      </c>
      <c r="C14" s="378"/>
      <c r="D14" s="379"/>
      <c r="E14" s="380"/>
      <c r="F14" s="381"/>
      <c r="G14" s="379"/>
      <c r="H14" s="379"/>
      <c r="I14" s="382"/>
      <c r="J14" s="383"/>
      <c r="K14" s="384">
        <f>SUM(K16,K22,K32,K38,K40)</f>
        <v>96937.66</v>
      </c>
      <c r="L14" s="379">
        <f>K14/J13*100</f>
        <v>65.854388586956532</v>
      </c>
      <c r="M14" s="524"/>
      <c r="N14" s="532"/>
      <c r="O14" s="10">
        <f>SUM(O16,O22,O32,O38,O40)</f>
        <v>106287.66</v>
      </c>
      <c r="P14" s="11">
        <f>O14/J13*100</f>
        <v>72.206290760869564</v>
      </c>
      <c r="Q14" s="524"/>
      <c r="R14" s="532"/>
      <c r="S14" s="10">
        <f>SUM(S16,S22,S32,S38,S40)</f>
        <v>119722.66</v>
      </c>
      <c r="T14" s="11">
        <f>S14/J13*100</f>
        <v>81.333328804347829</v>
      </c>
      <c r="U14" s="524"/>
      <c r="V14" s="522"/>
      <c r="W14" s="13">
        <f>SUM(W16,W22,W32,W38,W40)</f>
        <v>83977.16</v>
      </c>
      <c r="X14" s="11">
        <f>W14/J13*100</f>
        <v>57.049701086956532</v>
      </c>
      <c r="Y14" s="524"/>
      <c r="Z14" s="522"/>
      <c r="AA14" s="248"/>
      <c r="AB14" s="248"/>
    </row>
    <row r="15" spans="1:28" s="72" customFormat="1" ht="29.45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0</v>
      </c>
      <c r="D15" s="25">
        <f t="shared" ref="D15:E15" si="6">SUM(D43,D71,D99,D127,D155,D183,D211,D239,D267,D295,D323,D351,D379,D407,D435,D463,D491,D519,D547,D575)</f>
        <v>0</v>
      </c>
      <c r="E15" s="26">
        <f t="shared" si="6"/>
        <v>0</v>
      </c>
      <c r="F15" s="27">
        <f>SUM(F43,F71,F99,F127,F155,F183,F211,F239,F267,F295,F323,F351,F379,F407,F435,F463,F491,F519,F547,F575)</f>
        <v>0</v>
      </c>
      <c r="G15" s="25">
        <f t="shared" ref="G15:J15" si="7">SUM(G43,G71,G99,G127,G155,G183,G211,G239,G267,G295,G323,G351,G379,G407,G435,G463,G491,G519,G547,G575)</f>
        <v>0</v>
      </c>
      <c r="H15" s="25">
        <f t="shared" si="7"/>
        <v>0</v>
      </c>
      <c r="I15" s="28">
        <f t="shared" si="7"/>
        <v>0</v>
      </c>
      <c r="J15" s="29">
        <f t="shared" si="7"/>
        <v>0</v>
      </c>
      <c r="K15" s="30">
        <f>SUM(K43,K71,K99,K127,K155,K183,K211,K239,K267,K295,K323,K351,K379,K407,K435,K463,K491,K519,K547,K575)</f>
        <v>0</v>
      </c>
      <c r="L15" s="31" t="e">
        <f>K15/J15*100</f>
        <v>#DIV/0!</v>
      </c>
      <c r="M15" s="478" t="e">
        <f t="shared" si="2"/>
        <v>#DIV/0!</v>
      </c>
      <c r="N15" s="471"/>
      <c r="O15" s="30">
        <f t="shared" ref="O15:O40" si="8">SUM(O43,O71,O99,O127,O155,O183,O211,O239,O267,O295,O323,O351,O379,O407,O435,O463,O491,O519,O547,O575)</f>
        <v>0</v>
      </c>
      <c r="P15" s="31" t="e">
        <f t="shared" ref="P15" si="9">O15/J15*100</f>
        <v>#DIV/0!</v>
      </c>
      <c r="Q15" s="478" t="e">
        <f t="shared" si="3"/>
        <v>#DIV/0!</v>
      </c>
      <c r="R15" s="471"/>
      <c r="S15" s="30">
        <f t="shared" ref="S15:S40" si="10">SUM(S43,S71,S99,S127,S155,S183,S211,S239,S267,S295,S323,S351,S379,S407,S435,S463,S491,S519,S547,S575)</f>
        <v>0</v>
      </c>
      <c r="T15" s="31" t="e">
        <f t="shared" ref="T15" si="11">S15/J15*100</f>
        <v>#DIV/0!</v>
      </c>
      <c r="U15" s="478" t="e">
        <f t="shared" si="4"/>
        <v>#DIV/0!</v>
      </c>
      <c r="V15" s="496"/>
      <c r="W15" s="32">
        <f t="shared" ref="W15:W40" si="12">SUM(W43,W71,W99,W127,W155,W183,W211,W239,W267,W295,W323,W351,W379,W407,W435,W463,W491,W519,W547,W575)</f>
        <v>0</v>
      </c>
      <c r="X15" s="31" t="e">
        <f t="shared" ref="X15" si="13">W15/J15*100</f>
        <v>#DIV/0!</v>
      </c>
      <c r="Y15" s="478" t="e">
        <f t="shared" si="5"/>
        <v>#DIV/0!</v>
      </c>
      <c r="Z15" s="496"/>
      <c r="AA15" s="71"/>
      <c r="AB15" s="71"/>
    </row>
    <row r="16" spans="1:28" s="72" customFormat="1" ht="29.45" customHeight="1" x14ac:dyDescent="0.2">
      <c r="A16" s="33"/>
      <c r="B16" s="34" t="s">
        <v>32</v>
      </c>
      <c r="C16" s="35"/>
      <c r="D16" s="36"/>
      <c r="E16" s="37"/>
      <c r="F16" s="38"/>
      <c r="G16" s="36"/>
      <c r="H16" s="36"/>
      <c r="I16" s="39"/>
      <c r="J16" s="40"/>
      <c r="K16" s="30">
        <f>SUM(K44,K72,K100,K128,K156,K184,K212,K240,K268,K296,K324,K352,K380,K408,K436,K464,K492,K520,K548,K576)</f>
        <v>0</v>
      </c>
      <c r="L16" s="31" t="e">
        <f>K16/J15*100</f>
        <v>#DIV/0!</v>
      </c>
      <c r="M16" s="479"/>
      <c r="N16" s="471"/>
      <c r="O16" s="30">
        <f t="shared" si="8"/>
        <v>0</v>
      </c>
      <c r="P16" s="31" t="e">
        <f t="shared" ref="P16" si="14">O16/J15*100</f>
        <v>#DIV/0!</v>
      </c>
      <c r="Q16" s="479"/>
      <c r="R16" s="471"/>
      <c r="S16" s="30">
        <f t="shared" si="10"/>
        <v>0</v>
      </c>
      <c r="T16" s="31" t="e">
        <f t="shared" ref="T16" si="15">S16/J15*100</f>
        <v>#DIV/0!</v>
      </c>
      <c r="U16" s="479"/>
      <c r="V16" s="496"/>
      <c r="W16" s="32">
        <f t="shared" si="12"/>
        <v>0</v>
      </c>
      <c r="X16" s="31" t="e">
        <f t="shared" ref="X16" si="16">W16/J15*100</f>
        <v>#DIV/0!</v>
      </c>
      <c r="Y16" s="479"/>
      <c r="Z16" s="496"/>
      <c r="AA16" s="71"/>
      <c r="AB16" s="71"/>
    </row>
    <row r="17" spans="1:28" s="72" customFormat="1" ht="29.45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6">
        <f t="shared" si="17"/>
        <v>0</v>
      </c>
      <c r="G17" s="44">
        <f t="shared" si="17"/>
        <v>0</v>
      </c>
      <c r="H17" s="44">
        <f t="shared" si="17"/>
        <v>0</v>
      </c>
      <c r="I17" s="47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19" t="e">
        <f t="shared" si="2"/>
        <v>#DIV/0!</v>
      </c>
      <c r="N17" s="471"/>
      <c r="O17" s="49">
        <f t="shared" si="8"/>
        <v>0</v>
      </c>
      <c r="P17" s="50" t="e">
        <f t="shared" ref="P17" si="18">O17/J17*100</f>
        <v>#DIV/0!</v>
      </c>
      <c r="Q17" s="519" t="e">
        <f t="shared" si="3"/>
        <v>#DIV/0!</v>
      </c>
      <c r="R17" s="471"/>
      <c r="S17" s="49">
        <f t="shared" si="10"/>
        <v>0</v>
      </c>
      <c r="T17" s="50" t="e">
        <f t="shared" ref="T17" si="19">S17/J17*100</f>
        <v>#DIV/0!</v>
      </c>
      <c r="U17" s="519" t="e">
        <f t="shared" si="4"/>
        <v>#DIV/0!</v>
      </c>
      <c r="V17" s="496"/>
      <c r="W17" s="51">
        <f t="shared" si="12"/>
        <v>0</v>
      </c>
      <c r="X17" s="50" t="e">
        <f t="shared" ref="X17" si="20">W17/J17*100</f>
        <v>#DIV/0!</v>
      </c>
      <c r="Y17" s="519" t="e">
        <f t="shared" si="5"/>
        <v>#DIV/0!</v>
      </c>
      <c r="Z17" s="496"/>
      <c r="AA17" s="71"/>
      <c r="AB17" s="71"/>
    </row>
    <row r="18" spans="1:28" s="72" customFormat="1" ht="29.45" customHeight="1" x14ac:dyDescent="0.2">
      <c r="A18" s="52"/>
      <c r="B18" s="53" t="s">
        <v>32</v>
      </c>
      <c r="C18" s="35"/>
      <c r="D18" s="36"/>
      <c r="E18" s="37"/>
      <c r="F18" s="38"/>
      <c r="G18" s="36"/>
      <c r="H18" s="36"/>
      <c r="I18" s="39"/>
      <c r="J18" s="40"/>
      <c r="K18" s="49">
        <f t="shared" si="17"/>
        <v>0</v>
      </c>
      <c r="L18" s="50" t="e">
        <f>K18/J17*100</f>
        <v>#DIV/0!</v>
      </c>
      <c r="M18" s="520"/>
      <c r="N18" s="471"/>
      <c r="O18" s="49">
        <f t="shared" si="8"/>
        <v>0</v>
      </c>
      <c r="P18" s="50" t="e">
        <f t="shared" ref="P18" si="21">O18/J17*100</f>
        <v>#DIV/0!</v>
      </c>
      <c r="Q18" s="520"/>
      <c r="R18" s="471"/>
      <c r="S18" s="49">
        <f t="shared" si="10"/>
        <v>0</v>
      </c>
      <c r="T18" s="50" t="e">
        <f t="shared" ref="T18" si="22">S18/J17*100</f>
        <v>#DIV/0!</v>
      </c>
      <c r="U18" s="520"/>
      <c r="V18" s="496"/>
      <c r="W18" s="51">
        <f t="shared" si="12"/>
        <v>0</v>
      </c>
      <c r="X18" s="50" t="e">
        <f t="shared" ref="X18" si="23">W18/J17*100</f>
        <v>#DIV/0!</v>
      </c>
      <c r="Y18" s="520"/>
      <c r="Z18" s="496"/>
      <c r="AA18" s="71"/>
      <c r="AB18" s="71"/>
    </row>
    <row r="19" spans="1:28" s="72" customFormat="1" ht="29.45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0</v>
      </c>
      <c r="D19" s="44">
        <f t="shared" si="24"/>
        <v>0</v>
      </c>
      <c r="E19" s="45">
        <f t="shared" si="24"/>
        <v>0</v>
      </c>
      <c r="F19" s="46">
        <f t="shared" si="24"/>
        <v>0</v>
      </c>
      <c r="G19" s="44">
        <f t="shared" si="24"/>
        <v>0</v>
      </c>
      <c r="H19" s="44">
        <f t="shared" si="24"/>
        <v>0</v>
      </c>
      <c r="I19" s="47">
        <f t="shared" si="24"/>
        <v>0</v>
      </c>
      <c r="J19" s="48">
        <f t="shared" si="24"/>
        <v>0</v>
      </c>
      <c r="K19" s="49">
        <f t="shared" si="24"/>
        <v>0</v>
      </c>
      <c r="L19" s="50" t="e">
        <f t="shared" ref="L19" si="25">K19/J19*100</f>
        <v>#DIV/0!</v>
      </c>
      <c r="M19" s="519" t="e">
        <f t="shared" si="2"/>
        <v>#DIV/0!</v>
      </c>
      <c r="N19" s="471"/>
      <c r="O19" s="49">
        <f t="shared" si="8"/>
        <v>0</v>
      </c>
      <c r="P19" s="50" t="e">
        <f t="shared" ref="P19" si="26">O19/J19*100</f>
        <v>#DIV/0!</v>
      </c>
      <c r="Q19" s="519" t="e">
        <f t="shared" si="3"/>
        <v>#DIV/0!</v>
      </c>
      <c r="R19" s="471"/>
      <c r="S19" s="49">
        <f t="shared" si="10"/>
        <v>0</v>
      </c>
      <c r="T19" s="50" t="e">
        <f t="shared" ref="T19" si="27">S19/J19*100</f>
        <v>#DIV/0!</v>
      </c>
      <c r="U19" s="519" t="e">
        <f t="shared" si="4"/>
        <v>#DIV/0!</v>
      </c>
      <c r="V19" s="496"/>
      <c r="W19" s="51">
        <f t="shared" si="12"/>
        <v>0</v>
      </c>
      <c r="X19" s="50" t="e">
        <f t="shared" ref="X19" si="28">W19/J19*100</f>
        <v>#DIV/0!</v>
      </c>
      <c r="Y19" s="519" t="e">
        <f t="shared" si="5"/>
        <v>#DIV/0!</v>
      </c>
      <c r="Z19" s="496"/>
      <c r="AA19" s="71"/>
      <c r="AB19" s="71"/>
    </row>
    <row r="20" spans="1:28" s="72" customFormat="1" ht="29.45" customHeight="1" x14ac:dyDescent="0.2">
      <c r="A20" s="52"/>
      <c r="B20" s="53" t="s">
        <v>32</v>
      </c>
      <c r="C20" s="35"/>
      <c r="D20" s="36"/>
      <c r="E20" s="37"/>
      <c r="F20" s="38"/>
      <c r="G20" s="36"/>
      <c r="H20" s="36"/>
      <c r="I20" s="39"/>
      <c r="J20" s="40"/>
      <c r="K20" s="49">
        <f t="shared" si="24"/>
        <v>0</v>
      </c>
      <c r="L20" s="50" t="e">
        <f t="shared" ref="L20" si="29">K20/J19*100</f>
        <v>#DIV/0!</v>
      </c>
      <c r="M20" s="520"/>
      <c r="N20" s="471"/>
      <c r="O20" s="49">
        <f t="shared" si="8"/>
        <v>0</v>
      </c>
      <c r="P20" s="50" t="e">
        <f t="shared" ref="P20" si="30">O20/J19*100</f>
        <v>#DIV/0!</v>
      </c>
      <c r="Q20" s="520"/>
      <c r="R20" s="471"/>
      <c r="S20" s="49">
        <f t="shared" si="10"/>
        <v>0</v>
      </c>
      <c r="T20" s="50" t="e">
        <f t="shared" ref="T20" si="31">S20/J19*100</f>
        <v>#DIV/0!</v>
      </c>
      <c r="U20" s="520"/>
      <c r="V20" s="609"/>
      <c r="W20" s="51">
        <f t="shared" si="12"/>
        <v>0</v>
      </c>
      <c r="X20" s="50" t="e">
        <f t="shared" ref="X20" si="32">W20/J19*100</f>
        <v>#DIV/0!</v>
      </c>
      <c r="Y20" s="520"/>
      <c r="Z20" s="496"/>
      <c r="AA20" s="71"/>
      <c r="AB20" s="71"/>
    </row>
    <row r="21" spans="1:28" s="75" customFormat="1" ht="29.45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147200</v>
      </c>
      <c r="D21" s="25">
        <f t="shared" si="33"/>
        <v>0</v>
      </c>
      <c r="E21" s="26">
        <f t="shared" si="33"/>
        <v>147200</v>
      </c>
      <c r="F21" s="27">
        <f t="shared" si="33"/>
        <v>0</v>
      </c>
      <c r="G21" s="25">
        <f t="shared" si="33"/>
        <v>0</v>
      </c>
      <c r="H21" s="25">
        <f t="shared" si="33"/>
        <v>0</v>
      </c>
      <c r="I21" s="28">
        <f t="shared" si="33"/>
        <v>0</v>
      </c>
      <c r="J21" s="29">
        <f t="shared" si="33"/>
        <v>147200</v>
      </c>
      <c r="K21" s="30">
        <f t="shared" si="33"/>
        <v>92500</v>
      </c>
      <c r="L21" s="31">
        <f t="shared" ref="L21" si="34">K21/J21*100</f>
        <v>62.839673913043484</v>
      </c>
      <c r="M21" s="478">
        <f t="shared" si="2"/>
        <v>3.0147146739130477</v>
      </c>
      <c r="N21" s="643" t="s">
        <v>365</v>
      </c>
      <c r="O21" s="30">
        <f t="shared" si="8"/>
        <v>115300</v>
      </c>
      <c r="P21" s="31">
        <f t="shared" ref="P21" si="35">O21/J21*100</f>
        <v>78.328804347826093</v>
      </c>
      <c r="Q21" s="478">
        <f t="shared" si="3"/>
        <v>-6.1225135869565293</v>
      </c>
      <c r="R21" s="608"/>
      <c r="S21" s="30">
        <f t="shared" si="10"/>
        <v>135650</v>
      </c>
      <c r="T21" s="31">
        <f t="shared" ref="T21" si="36">S21/J21*100</f>
        <v>92.153532608695656</v>
      </c>
      <c r="U21" s="478">
        <f t="shared" si="4"/>
        <v>-10.820203804347827</v>
      </c>
      <c r="V21" s="409"/>
      <c r="W21" s="32">
        <f t="shared" si="12"/>
        <v>147200</v>
      </c>
      <c r="X21" s="31">
        <f t="shared" ref="X21" si="37">W21/J21*100</f>
        <v>100</v>
      </c>
      <c r="Y21" s="478">
        <f t="shared" si="5"/>
        <v>-42.950298913043468</v>
      </c>
      <c r="Z21" s="609"/>
      <c r="AA21" s="74"/>
      <c r="AB21" s="74"/>
    </row>
    <row r="22" spans="1:28" s="75" customFormat="1" ht="29.45" customHeight="1" x14ac:dyDescent="0.2">
      <c r="A22" s="33"/>
      <c r="B22" s="34" t="s">
        <v>32</v>
      </c>
      <c r="C22" s="35"/>
      <c r="D22" s="36"/>
      <c r="E22" s="37"/>
      <c r="F22" s="38"/>
      <c r="G22" s="36"/>
      <c r="H22" s="36"/>
      <c r="I22" s="39"/>
      <c r="J22" s="40"/>
      <c r="K22" s="30">
        <f t="shared" si="33"/>
        <v>96937.66</v>
      </c>
      <c r="L22" s="31">
        <f t="shared" ref="L22" si="38">K22/J21*100</f>
        <v>65.854388586956532</v>
      </c>
      <c r="M22" s="479"/>
      <c r="N22" s="644"/>
      <c r="O22" s="30">
        <f t="shared" si="8"/>
        <v>106287.66</v>
      </c>
      <c r="P22" s="31">
        <f t="shared" ref="P22" si="39">O22/J21*100</f>
        <v>72.206290760869564</v>
      </c>
      <c r="Q22" s="479"/>
      <c r="R22" s="525"/>
      <c r="S22" s="30">
        <f t="shared" si="10"/>
        <v>119722.66</v>
      </c>
      <c r="T22" s="31">
        <f t="shared" ref="T22" si="40">S22/J21*100</f>
        <v>81.333328804347829</v>
      </c>
      <c r="U22" s="479"/>
      <c r="V22" s="410"/>
      <c r="W22" s="32">
        <f t="shared" si="12"/>
        <v>83977.16</v>
      </c>
      <c r="X22" s="31">
        <f t="shared" ref="X22" si="41">W22/J21*100</f>
        <v>57.049701086956532</v>
      </c>
      <c r="Y22" s="479"/>
      <c r="Z22" s="610"/>
      <c r="AA22" s="74"/>
      <c r="AB22" s="74"/>
    </row>
    <row r="23" spans="1:28" s="75" customFormat="1" ht="29.45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25000</v>
      </c>
      <c r="D23" s="44">
        <f t="shared" si="42"/>
        <v>0</v>
      </c>
      <c r="E23" s="45">
        <f t="shared" si="42"/>
        <v>25000</v>
      </c>
      <c r="F23" s="46">
        <f>SUM(F51,F79,F107,F135,F163,F191,F219,F247,F275,F303,F331,F359,F387,F415,F443,F471,F499,F527,F555,F583)</f>
        <v>0</v>
      </c>
      <c r="G23" s="44">
        <f t="shared" si="42"/>
        <v>0</v>
      </c>
      <c r="H23" s="44">
        <f t="shared" si="42"/>
        <v>0</v>
      </c>
      <c r="I23" s="47">
        <f t="shared" si="42"/>
        <v>0</v>
      </c>
      <c r="J23" s="48">
        <f t="shared" si="42"/>
        <v>25000</v>
      </c>
      <c r="K23" s="49">
        <f t="shared" si="42"/>
        <v>7500</v>
      </c>
      <c r="L23" s="50">
        <f t="shared" ref="L23" si="43">K23/J23*100</f>
        <v>30</v>
      </c>
      <c r="M23" s="519">
        <f t="shared" si="2"/>
        <v>-5.6000000000000014</v>
      </c>
      <c r="N23" s="644"/>
      <c r="O23" s="49">
        <f t="shared" si="8"/>
        <v>12500</v>
      </c>
      <c r="P23" s="50">
        <f t="shared" ref="P23" si="44">O23/J23*100</f>
        <v>50</v>
      </c>
      <c r="Q23" s="519">
        <f t="shared" si="3"/>
        <v>-2.6000000000000014</v>
      </c>
      <c r="R23" s="525"/>
      <c r="S23" s="49">
        <f t="shared" si="10"/>
        <v>21250</v>
      </c>
      <c r="T23" s="50">
        <f t="shared" ref="T23" si="45">S23/J23*100</f>
        <v>85</v>
      </c>
      <c r="U23" s="519">
        <f t="shared" si="4"/>
        <v>14.200000000000003</v>
      </c>
      <c r="V23" s="647" t="s">
        <v>365</v>
      </c>
      <c r="W23" s="51">
        <f t="shared" si="12"/>
        <v>25000</v>
      </c>
      <c r="X23" s="50">
        <f t="shared" ref="X23" si="46">W23/J23*100</f>
        <v>100</v>
      </c>
      <c r="Y23" s="519">
        <f t="shared" si="5"/>
        <v>-0.79999999999999716</v>
      </c>
      <c r="Z23" s="609" t="s">
        <v>365</v>
      </c>
      <c r="AA23" s="74"/>
      <c r="AB23" s="74"/>
    </row>
    <row r="24" spans="1:28" s="75" customFormat="1" ht="29.45" customHeight="1" x14ac:dyDescent="0.2">
      <c r="A24" s="52"/>
      <c r="B24" s="53" t="s">
        <v>32</v>
      </c>
      <c r="C24" s="35"/>
      <c r="D24" s="36"/>
      <c r="E24" s="37"/>
      <c r="F24" s="38"/>
      <c r="G24" s="36"/>
      <c r="H24" s="36"/>
      <c r="I24" s="39"/>
      <c r="J24" s="40"/>
      <c r="K24" s="49">
        <f t="shared" si="42"/>
        <v>6100</v>
      </c>
      <c r="L24" s="50">
        <f t="shared" ref="L24" si="47">K24/J23*100</f>
        <v>24.4</v>
      </c>
      <c r="M24" s="520"/>
      <c r="N24" s="644"/>
      <c r="O24" s="49">
        <f t="shared" si="8"/>
        <v>11850</v>
      </c>
      <c r="P24" s="50">
        <f t="shared" ref="P24" si="48">O24/J23*100</f>
        <v>47.4</v>
      </c>
      <c r="Q24" s="520"/>
      <c r="R24" s="525"/>
      <c r="S24" s="49">
        <f t="shared" si="10"/>
        <v>24800</v>
      </c>
      <c r="T24" s="50">
        <f t="shared" ref="T24" si="49">S24/J23*100</f>
        <v>99.2</v>
      </c>
      <c r="U24" s="520"/>
      <c r="V24" s="647"/>
      <c r="W24" s="51">
        <f t="shared" si="12"/>
        <v>24800</v>
      </c>
      <c r="X24" s="50">
        <f t="shared" ref="X24" si="50">W24/J23*100</f>
        <v>99.2</v>
      </c>
      <c r="Y24" s="520"/>
      <c r="Z24" s="610"/>
      <c r="AA24" s="74"/>
      <c r="AB24" s="74"/>
    </row>
    <row r="25" spans="1:28" s="75" customFormat="1" ht="35.25" customHeight="1" x14ac:dyDescent="0.2">
      <c r="A25" s="41" t="s">
        <v>37</v>
      </c>
      <c r="B25" s="42" t="s">
        <v>29</v>
      </c>
      <c r="C25" s="43">
        <f t="shared" ref="C25:K26" si="51">SUM(C53,C81,C109,C137,C165,C193,C221,C249,C277,C305,C333,C361,C389,C417,C445,C473,C501,C529,C557,C585)</f>
        <v>116000</v>
      </c>
      <c r="D25" s="44">
        <f t="shared" si="51"/>
        <v>0</v>
      </c>
      <c r="E25" s="45">
        <f t="shared" si="51"/>
        <v>116000</v>
      </c>
      <c r="F25" s="46">
        <f t="shared" si="51"/>
        <v>0</v>
      </c>
      <c r="G25" s="44">
        <f t="shared" si="51"/>
        <v>0</v>
      </c>
      <c r="H25" s="44">
        <f t="shared" si="51"/>
        <v>0</v>
      </c>
      <c r="I25" s="47">
        <f t="shared" si="51"/>
        <v>0</v>
      </c>
      <c r="J25" s="48">
        <f t="shared" si="51"/>
        <v>116000</v>
      </c>
      <c r="K25" s="49">
        <f t="shared" si="51"/>
        <v>85000</v>
      </c>
      <c r="L25" s="50">
        <f t="shared" ref="L25" si="52">K25/J25*100</f>
        <v>73.275862068965509</v>
      </c>
      <c r="M25" s="519">
        <f t="shared" si="2"/>
        <v>5.0324655172413912</v>
      </c>
      <c r="N25" s="644"/>
      <c r="O25" s="49">
        <f t="shared" si="8"/>
        <v>96600</v>
      </c>
      <c r="P25" s="50">
        <f t="shared" ref="P25" si="53">O25/J25*100</f>
        <v>83.275862068965523</v>
      </c>
      <c r="Q25" s="519">
        <f t="shared" si="3"/>
        <v>-1.8640862068965589</v>
      </c>
      <c r="R25" s="525"/>
      <c r="S25" s="49">
        <f t="shared" si="10"/>
        <v>108200</v>
      </c>
      <c r="T25" s="50">
        <f t="shared" ref="T25" si="54">S25/J25*100</f>
        <v>93.275862068965523</v>
      </c>
      <c r="U25" s="519">
        <f t="shared" si="4"/>
        <v>-11.799431034482751</v>
      </c>
      <c r="V25" s="647" t="s">
        <v>365</v>
      </c>
      <c r="W25" s="51">
        <f t="shared" si="12"/>
        <v>116000</v>
      </c>
      <c r="X25" s="50">
        <f t="shared" ref="X25" si="55">W25/J25*100</f>
        <v>100</v>
      </c>
      <c r="Y25" s="519">
        <f t="shared" si="5"/>
        <v>-53.414172413793104</v>
      </c>
      <c r="Z25" s="649" t="s">
        <v>399</v>
      </c>
      <c r="AA25" s="74"/>
      <c r="AB25" s="74"/>
    </row>
    <row r="26" spans="1:28" s="75" customFormat="1" ht="27" customHeight="1" x14ac:dyDescent="0.2">
      <c r="A26" s="52"/>
      <c r="B26" s="53" t="s">
        <v>32</v>
      </c>
      <c r="C26" s="35"/>
      <c r="D26" s="36"/>
      <c r="E26" s="37"/>
      <c r="F26" s="38"/>
      <c r="G26" s="36"/>
      <c r="H26" s="36"/>
      <c r="I26" s="39"/>
      <c r="J26" s="40"/>
      <c r="K26" s="49">
        <f t="shared" si="51"/>
        <v>90837.66</v>
      </c>
      <c r="L26" s="50">
        <f t="shared" ref="L26" si="56">K26/J25*100</f>
        <v>78.3083275862069</v>
      </c>
      <c r="M26" s="520"/>
      <c r="N26" s="644"/>
      <c r="O26" s="49">
        <f t="shared" si="8"/>
        <v>94437.66</v>
      </c>
      <c r="P26" s="50">
        <f t="shared" ref="P26" si="57">O26/J25*100</f>
        <v>81.411775862068964</v>
      </c>
      <c r="Q26" s="520"/>
      <c r="R26" s="525"/>
      <c r="S26" s="49">
        <f t="shared" si="10"/>
        <v>94512.66</v>
      </c>
      <c r="T26" s="50">
        <f t="shared" ref="T26" si="58">S26/J25*100</f>
        <v>81.476431034482772</v>
      </c>
      <c r="U26" s="520"/>
      <c r="V26" s="647"/>
      <c r="W26" s="51">
        <f t="shared" si="12"/>
        <v>54039.56</v>
      </c>
      <c r="X26" s="50">
        <f t="shared" ref="X26" si="59">W26/J25*100</f>
        <v>46.585827586206896</v>
      </c>
      <c r="Y26" s="520"/>
      <c r="Z26" s="650"/>
      <c r="AA26" s="74"/>
      <c r="AB26" s="74"/>
    </row>
    <row r="27" spans="1:28" s="75" customFormat="1" ht="29.45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6200</v>
      </c>
      <c r="D27" s="44">
        <f t="shared" si="60"/>
        <v>0</v>
      </c>
      <c r="E27" s="45">
        <f t="shared" si="60"/>
        <v>6200</v>
      </c>
      <c r="F27" s="46">
        <f t="shared" si="60"/>
        <v>0</v>
      </c>
      <c r="G27" s="44">
        <f t="shared" si="60"/>
        <v>0</v>
      </c>
      <c r="H27" s="44">
        <f t="shared" si="60"/>
        <v>0</v>
      </c>
      <c r="I27" s="47">
        <f t="shared" si="60"/>
        <v>0</v>
      </c>
      <c r="J27" s="48">
        <f t="shared" si="60"/>
        <v>6200</v>
      </c>
      <c r="K27" s="49">
        <f t="shared" si="60"/>
        <v>0</v>
      </c>
      <c r="L27" s="50">
        <f t="shared" ref="L27" si="61">K27/J27*100</f>
        <v>0</v>
      </c>
      <c r="M27" s="519">
        <f t="shared" si="2"/>
        <v>0</v>
      </c>
      <c r="N27" s="644"/>
      <c r="O27" s="49">
        <f t="shared" si="8"/>
        <v>6200</v>
      </c>
      <c r="P27" s="50">
        <f t="shared" ref="P27" si="62">O27/J27*100</f>
        <v>100</v>
      </c>
      <c r="Q27" s="519">
        <f t="shared" si="3"/>
        <v>-100</v>
      </c>
      <c r="R27" s="525"/>
      <c r="S27" s="49">
        <f t="shared" si="10"/>
        <v>6200</v>
      </c>
      <c r="T27" s="50">
        <f t="shared" ref="T27" si="63">S27/J27*100</f>
        <v>100</v>
      </c>
      <c r="U27" s="519">
        <f t="shared" si="4"/>
        <v>-93.387096774193552</v>
      </c>
      <c r="V27" s="646" t="s">
        <v>374</v>
      </c>
      <c r="W27" s="51">
        <f t="shared" si="12"/>
        <v>6200</v>
      </c>
      <c r="X27" s="50">
        <f t="shared" ref="X27" si="64">W27/J27*100</f>
        <v>100</v>
      </c>
      <c r="Y27" s="519">
        <f t="shared" si="5"/>
        <v>-17.135483870967732</v>
      </c>
      <c r="Z27" s="647" t="s">
        <v>365</v>
      </c>
      <c r="AA27" s="74"/>
      <c r="AB27" s="74"/>
    </row>
    <row r="28" spans="1:28" s="75" customFormat="1" ht="29.45" customHeight="1" x14ac:dyDescent="0.2">
      <c r="A28" s="52"/>
      <c r="B28" s="53" t="s">
        <v>32</v>
      </c>
      <c r="C28" s="35"/>
      <c r="D28" s="36"/>
      <c r="E28" s="37"/>
      <c r="F28" s="38"/>
      <c r="G28" s="36"/>
      <c r="H28" s="36"/>
      <c r="I28" s="39"/>
      <c r="J28" s="40"/>
      <c r="K28" s="49">
        <f t="shared" si="60"/>
        <v>0</v>
      </c>
      <c r="L28" s="50">
        <f t="shared" ref="L28" si="65">K28/J27*100</f>
        <v>0</v>
      </c>
      <c r="M28" s="520"/>
      <c r="N28" s="644"/>
      <c r="O28" s="49">
        <f t="shared" si="8"/>
        <v>0</v>
      </c>
      <c r="P28" s="50">
        <f t="shared" ref="P28" si="66">O28/J27*100</f>
        <v>0</v>
      </c>
      <c r="Q28" s="520"/>
      <c r="R28" s="525"/>
      <c r="S28" s="49">
        <f t="shared" si="10"/>
        <v>410</v>
      </c>
      <c r="T28" s="50">
        <f t="shared" ref="T28" si="67">S28/J27*100</f>
        <v>6.612903225806452</v>
      </c>
      <c r="U28" s="520"/>
      <c r="V28" s="646"/>
      <c r="W28" s="51">
        <f t="shared" si="12"/>
        <v>5137.6000000000004</v>
      </c>
      <c r="X28" s="50">
        <f t="shared" ref="X28" si="68">W28/J27*100</f>
        <v>82.864516129032268</v>
      </c>
      <c r="Y28" s="520"/>
      <c r="Z28" s="647"/>
      <c r="AA28" s="74"/>
      <c r="AB28" s="74"/>
    </row>
    <row r="29" spans="1:28" s="75" customFormat="1" ht="29.4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0</v>
      </c>
      <c r="D29" s="44">
        <f t="shared" si="69"/>
        <v>0</v>
      </c>
      <c r="E29" s="45">
        <f t="shared" si="69"/>
        <v>0</v>
      </c>
      <c r="F29" s="46">
        <f t="shared" si="69"/>
        <v>0</v>
      </c>
      <c r="G29" s="44">
        <f t="shared" si="69"/>
        <v>0</v>
      </c>
      <c r="H29" s="44">
        <f t="shared" si="69"/>
        <v>0</v>
      </c>
      <c r="I29" s="47">
        <f t="shared" si="69"/>
        <v>0</v>
      </c>
      <c r="J29" s="48">
        <f t="shared" si="69"/>
        <v>0</v>
      </c>
      <c r="K29" s="49">
        <f t="shared" si="69"/>
        <v>0</v>
      </c>
      <c r="L29" s="50" t="e">
        <f t="shared" ref="L29" si="70">K29/J29*100</f>
        <v>#DIV/0!</v>
      </c>
      <c r="M29" s="519" t="e">
        <f t="shared" si="2"/>
        <v>#DIV/0!</v>
      </c>
      <c r="N29" s="644"/>
      <c r="O29" s="49">
        <f t="shared" si="8"/>
        <v>0</v>
      </c>
      <c r="P29" s="50" t="e">
        <f t="shared" ref="P29" si="71">O29/J29*100</f>
        <v>#DIV/0!</v>
      </c>
      <c r="Q29" s="519" t="e">
        <f t="shared" si="3"/>
        <v>#DIV/0!</v>
      </c>
      <c r="R29" s="525"/>
      <c r="S29" s="49">
        <f t="shared" si="10"/>
        <v>0</v>
      </c>
      <c r="T29" s="50" t="e">
        <f t="shared" ref="T29" si="72">S29/J29*100</f>
        <v>#DIV/0!</v>
      </c>
      <c r="U29" s="519" t="e">
        <f t="shared" si="4"/>
        <v>#DIV/0!</v>
      </c>
      <c r="V29" s="410"/>
      <c r="W29" s="51">
        <f t="shared" si="12"/>
        <v>0</v>
      </c>
      <c r="X29" s="50" t="e">
        <f t="shared" ref="X29" si="73">W29/J29*100</f>
        <v>#DIV/0!</v>
      </c>
      <c r="Y29" s="519" t="e">
        <f t="shared" si="5"/>
        <v>#DIV/0!</v>
      </c>
      <c r="Z29" s="609"/>
      <c r="AA29" s="74"/>
      <c r="AB29" s="74"/>
    </row>
    <row r="30" spans="1:28" s="75" customFormat="1" ht="29.45" customHeight="1" x14ac:dyDescent="0.2">
      <c r="A30" s="52"/>
      <c r="B30" s="53" t="s">
        <v>32</v>
      </c>
      <c r="C30" s="35"/>
      <c r="D30" s="36"/>
      <c r="E30" s="37"/>
      <c r="F30" s="38"/>
      <c r="G30" s="36"/>
      <c r="H30" s="36"/>
      <c r="I30" s="39"/>
      <c r="J30" s="40"/>
      <c r="K30" s="49">
        <f t="shared" si="69"/>
        <v>0</v>
      </c>
      <c r="L30" s="50" t="e">
        <f t="shared" ref="L30" si="74">K30/J29*100</f>
        <v>#DIV/0!</v>
      </c>
      <c r="M30" s="520"/>
      <c r="N30" s="645"/>
      <c r="O30" s="49">
        <f t="shared" si="8"/>
        <v>0</v>
      </c>
      <c r="P30" s="50" t="e">
        <f t="shared" ref="P30" si="75">O30/J29*100</f>
        <v>#DIV/0!</v>
      </c>
      <c r="Q30" s="520"/>
      <c r="R30" s="526"/>
      <c r="S30" s="49">
        <f t="shared" si="10"/>
        <v>0</v>
      </c>
      <c r="T30" s="50" t="e">
        <f t="shared" ref="T30" si="76">S30/J29*100</f>
        <v>#DIV/0!</v>
      </c>
      <c r="U30" s="520"/>
      <c r="V30" s="410"/>
      <c r="W30" s="51">
        <f t="shared" si="12"/>
        <v>0</v>
      </c>
      <c r="X30" s="50" t="e">
        <f t="shared" ref="X30" si="77">W30/J29*100</f>
        <v>#DIV/0!</v>
      </c>
      <c r="Y30" s="520"/>
      <c r="Z30" s="610"/>
      <c r="AA30" s="74"/>
      <c r="AB30" s="74"/>
    </row>
    <row r="31" spans="1:28" s="75" customFormat="1" ht="24.6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0</v>
      </c>
      <c r="D31" s="25">
        <f t="shared" si="78"/>
        <v>0</v>
      </c>
      <c r="E31" s="26">
        <f t="shared" si="78"/>
        <v>0</v>
      </c>
      <c r="F31" s="27">
        <f t="shared" si="78"/>
        <v>0</v>
      </c>
      <c r="G31" s="25">
        <f t="shared" si="78"/>
        <v>0</v>
      </c>
      <c r="H31" s="25">
        <f t="shared" si="78"/>
        <v>0</v>
      </c>
      <c r="I31" s="28">
        <f t="shared" si="78"/>
        <v>0</v>
      </c>
      <c r="J31" s="29">
        <f t="shared" si="78"/>
        <v>0</v>
      </c>
      <c r="K31" s="30">
        <f t="shared" si="78"/>
        <v>0</v>
      </c>
      <c r="L31" s="31" t="e">
        <f t="shared" ref="L31" si="79">K31/J31*100</f>
        <v>#DIV/0!</v>
      </c>
      <c r="M31" s="478" t="e">
        <f t="shared" si="2"/>
        <v>#DIV/0!</v>
      </c>
      <c r="N31" s="471"/>
      <c r="O31" s="30">
        <f t="shared" si="8"/>
        <v>0</v>
      </c>
      <c r="P31" s="31" t="e">
        <f t="shared" ref="P31" si="80">O31/J31*100</f>
        <v>#DIV/0!</v>
      </c>
      <c r="Q31" s="478" t="e">
        <f t="shared" si="3"/>
        <v>#DIV/0!</v>
      </c>
      <c r="R31" s="471"/>
      <c r="S31" s="30">
        <f t="shared" si="10"/>
        <v>0</v>
      </c>
      <c r="T31" s="31" t="e">
        <f t="shared" ref="T31" si="81">S31/J31*100</f>
        <v>#DIV/0!</v>
      </c>
      <c r="U31" s="478" t="e">
        <f t="shared" si="4"/>
        <v>#DIV/0!</v>
      </c>
      <c r="V31" s="610"/>
      <c r="W31" s="32">
        <f t="shared" si="12"/>
        <v>0</v>
      </c>
      <c r="X31" s="31" t="e">
        <f t="shared" ref="X31" si="82">W31/J31*100</f>
        <v>#DIV/0!</v>
      </c>
      <c r="Y31" s="478" t="e">
        <f t="shared" si="5"/>
        <v>#DIV/0!</v>
      </c>
      <c r="Z31" s="496"/>
      <c r="AA31" s="74"/>
      <c r="AB31" s="74"/>
    </row>
    <row r="32" spans="1:28" s="75" customFormat="1" ht="29.45" customHeight="1" x14ac:dyDescent="0.2">
      <c r="A32" s="33"/>
      <c r="B32" s="34" t="s">
        <v>32</v>
      </c>
      <c r="C32" s="35"/>
      <c r="D32" s="36"/>
      <c r="E32" s="37"/>
      <c r="F32" s="38"/>
      <c r="G32" s="36"/>
      <c r="H32" s="36"/>
      <c r="I32" s="39"/>
      <c r="J32" s="40"/>
      <c r="K32" s="30">
        <f t="shared" si="78"/>
        <v>0</v>
      </c>
      <c r="L32" s="31" t="e">
        <f t="shared" ref="L32" si="83">K32/J31*100</f>
        <v>#DIV/0!</v>
      </c>
      <c r="M32" s="479"/>
      <c r="N32" s="471"/>
      <c r="O32" s="30">
        <f t="shared" si="8"/>
        <v>0</v>
      </c>
      <c r="P32" s="31" t="e">
        <f t="shared" ref="P32" si="84">O32/J31*100</f>
        <v>#DIV/0!</v>
      </c>
      <c r="Q32" s="479"/>
      <c r="R32" s="471"/>
      <c r="S32" s="30">
        <f t="shared" si="10"/>
        <v>0</v>
      </c>
      <c r="T32" s="31" t="e">
        <f t="shared" ref="T32" si="85">S32/J31*100</f>
        <v>#DIV/0!</v>
      </c>
      <c r="U32" s="479"/>
      <c r="V32" s="496"/>
      <c r="W32" s="32">
        <f t="shared" si="12"/>
        <v>0</v>
      </c>
      <c r="X32" s="31" t="e">
        <f t="shared" ref="X32" si="86">W32/J31*100</f>
        <v>#DIV/0!</v>
      </c>
      <c r="Y32" s="479"/>
      <c r="Z32" s="496"/>
      <c r="AA32" s="74"/>
      <c r="AB32" s="74"/>
    </row>
    <row r="33" spans="1:28" s="75" customFormat="1" ht="29.45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0</v>
      </c>
      <c r="D33" s="44">
        <f t="shared" si="87"/>
        <v>0</v>
      </c>
      <c r="E33" s="45">
        <f t="shared" si="87"/>
        <v>0</v>
      </c>
      <c r="F33" s="46">
        <f t="shared" si="87"/>
        <v>0</v>
      </c>
      <c r="G33" s="44">
        <f t="shared" si="87"/>
        <v>0</v>
      </c>
      <c r="H33" s="44">
        <f t="shared" si="87"/>
        <v>0</v>
      </c>
      <c r="I33" s="47">
        <f t="shared" si="87"/>
        <v>0</v>
      </c>
      <c r="J33" s="48">
        <f t="shared" si="87"/>
        <v>0</v>
      </c>
      <c r="K33" s="49">
        <f t="shared" si="87"/>
        <v>0</v>
      </c>
      <c r="L33" s="50" t="e">
        <f t="shared" ref="L33" si="88">K33/J33*100</f>
        <v>#DIV/0!</v>
      </c>
      <c r="M33" s="519" t="e">
        <f t="shared" si="2"/>
        <v>#DIV/0!</v>
      </c>
      <c r="N33" s="471"/>
      <c r="O33" s="49">
        <f t="shared" si="8"/>
        <v>0</v>
      </c>
      <c r="P33" s="50" t="e">
        <f t="shared" ref="P33" si="89">O33/J33*100</f>
        <v>#DIV/0!</v>
      </c>
      <c r="Q33" s="519" t="e">
        <f t="shared" si="3"/>
        <v>#DIV/0!</v>
      </c>
      <c r="R33" s="471"/>
      <c r="S33" s="49">
        <f t="shared" si="10"/>
        <v>0</v>
      </c>
      <c r="T33" s="50" t="e">
        <f t="shared" ref="T33" si="90">S33/J33*100</f>
        <v>#DIV/0!</v>
      </c>
      <c r="U33" s="519" t="e">
        <f t="shared" si="4"/>
        <v>#DIV/0!</v>
      </c>
      <c r="V33" s="496"/>
      <c r="W33" s="51">
        <f t="shared" si="12"/>
        <v>0</v>
      </c>
      <c r="X33" s="50" t="e">
        <f t="shared" ref="X33" si="91">W33/J33*100</f>
        <v>#DIV/0!</v>
      </c>
      <c r="Y33" s="519" t="e">
        <f t="shared" si="5"/>
        <v>#DIV/0!</v>
      </c>
      <c r="Z33" s="496"/>
      <c r="AA33" s="74"/>
      <c r="AB33" s="74"/>
    </row>
    <row r="34" spans="1:28" s="75" customFormat="1" ht="29.45" customHeight="1" x14ac:dyDescent="0.2">
      <c r="A34" s="52"/>
      <c r="B34" s="53" t="s">
        <v>32</v>
      </c>
      <c r="C34" s="35"/>
      <c r="D34" s="36"/>
      <c r="E34" s="37"/>
      <c r="F34" s="38"/>
      <c r="G34" s="36"/>
      <c r="H34" s="36"/>
      <c r="I34" s="39"/>
      <c r="J34" s="40"/>
      <c r="K34" s="49">
        <f t="shared" si="87"/>
        <v>0</v>
      </c>
      <c r="L34" s="50" t="e">
        <f t="shared" ref="L34" si="92">K34/J33*100</f>
        <v>#DIV/0!</v>
      </c>
      <c r="M34" s="520"/>
      <c r="N34" s="471"/>
      <c r="O34" s="49">
        <f t="shared" si="8"/>
        <v>0</v>
      </c>
      <c r="P34" s="50" t="e">
        <f t="shared" ref="P34" si="93">O34/J33*100</f>
        <v>#DIV/0!</v>
      </c>
      <c r="Q34" s="520"/>
      <c r="R34" s="471"/>
      <c r="S34" s="49">
        <f t="shared" si="10"/>
        <v>0</v>
      </c>
      <c r="T34" s="50" t="e">
        <f t="shared" ref="T34" si="94">S34/J33*100</f>
        <v>#DIV/0!</v>
      </c>
      <c r="U34" s="520"/>
      <c r="V34" s="496"/>
      <c r="W34" s="51">
        <f t="shared" si="12"/>
        <v>0</v>
      </c>
      <c r="X34" s="50" t="e">
        <f t="shared" ref="X34" si="95">W34/J33*100</f>
        <v>#DIV/0!</v>
      </c>
      <c r="Y34" s="520"/>
      <c r="Z34" s="496"/>
      <c r="AA34" s="74"/>
      <c r="AB34" s="74"/>
    </row>
    <row r="35" spans="1:28" s="75" customFormat="1" ht="29.45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6">
        <f t="shared" si="96"/>
        <v>0</v>
      </c>
      <c r="G35" s="44">
        <f t="shared" si="96"/>
        <v>0</v>
      </c>
      <c r="H35" s="44">
        <f t="shared" si="96"/>
        <v>0</v>
      </c>
      <c r="I35" s="47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19" t="e">
        <f t="shared" si="2"/>
        <v>#DIV/0!</v>
      </c>
      <c r="N35" s="471"/>
      <c r="O35" s="49">
        <f t="shared" si="8"/>
        <v>0</v>
      </c>
      <c r="P35" s="50" t="e">
        <f t="shared" ref="P35" si="98">O35/J35*100</f>
        <v>#DIV/0!</v>
      </c>
      <c r="Q35" s="519" t="e">
        <f t="shared" si="3"/>
        <v>#DIV/0!</v>
      </c>
      <c r="R35" s="471"/>
      <c r="S35" s="49">
        <f t="shared" si="10"/>
        <v>0</v>
      </c>
      <c r="T35" s="50" t="e">
        <f t="shared" ref="T35" si="99">S35/J35*100</f>
        <v>#DIV/0!</v>
      </c>
      <c r="U35" s="519" t="e">
        <f t="shared" si="4"/>
        <v>#DIV/0!</v>
      </c>
      <c r="V35" s="496"/>
      <c r="W35" s="51">
        <f t="shared" si="12"/>
        <v>0</v>
      </c>
      <c r="X35" s="50" t="e">
        <f t="shared" ref="X35" si="100">W35/J35*100</f>
        <v>#DIV/0!</v>
      </c>
      <c r="Y35" s="519" t="e">
        <f t="shared" si="5"/>
        <v>#DIV/0!</v>
      </c>
      <c r="Z35" s="496"/>
      <c r="AA35" s="74"/>
      <c r="AB35" s="74"/>
    </row>
    <row r="36" spans="1:28" s="75" customFormat="1" ht="29.45" customHeight="1" x14ac:dyDescent="0.2">
      <c r="A36" s="52"/>
      <c r="B36" s="53" t="s">
        <v>32</v>
      </c>
      <c r="C36" s="35"/>
      <c r="D36" s="36"/>
      <c r="E36" s="37"/>
      <c r="F36" s="38"/>
      <c r="G36" s="36"/>
      <c r="H36" s="36"/>
      <c r="I36" s="39"/>
      <c r="J36" s="40"/>
      <c r="K36" s="49">
        <f t="shared" si="96"/>
        <v>0</v>
      </c>
      <c r="L36" s="50" t="e">
        <f t="shared" ref="L36" si="101">K36/J35*100</f>
        <v>#DIV/0!</v>
      </c>
      <c r="M36" s="520"/>
      <c r="N36" s="471"/>
      <c r="O36" s="49">
        <f t="shared" si="8"/>
        <v>0</v>
      </c>
      <c r="P36" s="50" t="e">
        <f t="shared" ref="P36" si="102">O36/J35*100</f>
        <v>#DIV/0!</v>
      </c>
      <c r="Q36" s="520"/>
      <c r="R36" s="471"/>
      <c r="S36" s="49">
        <f t="shared" si="10"/>
        <v>0</v>
      </c>
      <c r="T36" s="50" t="e">
        <f t="shared" ref="T36" si="103">S36/J35*100</f>
        <v>#DIV/0!</v>
      </c>
      <c r="U36" s="520"/>
      <c r="V36" s="496"/>
      <c r="W36" s="51">
        <f t="shared" si="12"/>
        <v>0</v>
      </c>
      <c r="X36" s="50" t="e">
        <f t="shared" ref="X36" si="104">W36/J35*100</f>
        <v>#DIV/0!</v>
      </c>
      <c r="Y36" s="520"/>
      <c r="Z36" s="496"/>
      <c r="AA36" s="74"/>
      <c r="AB36" s="74"/>
    </row>
    <row r="37" spans="1:28" s="75" customFormat="1" ht="25.9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0</v>
      </c>
      <c r="D37" s="25">
        <f t="shared" si="105"/>
        <v>0</v>
      </c>
      <c r="E37" s="26">
        <f t="shared" si="105"/>
        <v>0</v>
      </c>
      <c r="F37" s="27">
        <f t="shared" si="105"/>
        <v>0</v>
      </c>
      <c r="G37" s="25">
        <f t="shared" si="105"/>
        <v>0</v>
      </c>
      <c r="H37" s="25">
        <f t="shared" si="105"/>
        <v>0</v>
      </c>
      <c r="I37" s="28">
        <f t="shared" si="105"/>
        <v>0</v>
      </c>
      <c r="J37" s="29">
        <f t="shared" si="105"/>
        <v>0</v>
      </c>
      <c r="K37" s="30">
        <f t="shared" si="105"/>
        <v>0</v>
      </c>
      <c r="L37" s="31" t="e">
        <f t="shared" ref="L37" si="106">K37/J37*100</f>
        <v>#DIV/0!</v>
      </c>
      <c r="M37" s="478" t="e">
        <f t="shared" si="2"/>
        <v>#DIV/0!</v>
      </c>
      <c r="N37" s="474"/>
      <c r="O37" s="30">
        <f t="shared" si="8"/>
        <v>0</v>
      </c>
      <c r="P37" s="31" t="e">
        <f t="shared" ref="P37" si="107">O37/J37*100</f>
        <v>#DIV/0!</v>
      </c>
      <c r="Q37" s="478" t="e">
        <f t="shared" si="3"/>
        <v>#DIV/0!</v>
      </c>
      <c r="R37" s="474"/>
      <c r="S37" s="30">
        <f t="shared" si="10"/>
        <v>0</v>
      </c>
      <c r="T37" s="31" t="e">
        <f t="shared" ref="T37" si="108">S37/J37*100</f>
        <v>#DIV/0!</v>
      </c>
      <c r="U37" s="478" t="e">
        <f t="shared" si="4"/>
        <v>#DIV/0!</v>
      </c>
      <c r="V37" s="497"/>
      <c r="W37" s="32">
        <f t="shared" si="12"/>
        <v>0</v>
      </c>
      <c r="X37" s="31" t="e">
        <f t="shared" ref="X37" si="109">W37/J37*100</f>
        <v>#DIV/0!</v>
      </c>
      <c r="Y37" s="478" t="e">
        <f t="shared" si="5"/>
        <v>#DIV/0!</v>
      </c>
      <c r="Z37" s="497"/>
      <c r="AA37" s="74"/>
      <c r="AB37" s="74"/>
    </row>
    <row r="38" spans="1:28" s="75" customFormat="1" ht="25.9" customHeight="1" x14ac:dyDescent="0.2">
      <c r="A38" s="33"/>
      <c r="B38" s="34" t="s">
        <v>32</v>
      </c>
      <c r="C38" s="35"/>
      <c r="D38" s="36"/>
      <c r="E38" s="37"/>
      <c r="F38" s="38"/>
      <c r="G38" s="36"/>
      <c r="H38" s="36"/>
      <c r="I38" s="39"/>
      <c r="J38" s="40"/>
      <c r="K38" s="30">
        <f t="shared" si="105"/>
        <v>0</v>
      </c>
      <c r="L38" s="31" t="e">
        <f t="shared" ref="L38" si="110">K38/J37*100</f>
        <v>#DIV/0!</v>
      </c>
      <c r="M38" s="479"/>
      <c r="N38" s="474"/>
      <c r="O38" s="30">
        <f t="shared" si="8"/>
        <v>0</v>
      </c>
      <c r="P38" s="31" t="e">
        <f t="shared" ref="P38" si="111">O38/J37*100</f>
        <v>#DIV/0!</v>
      </c>
      <c r="Q38" s="479"/>
      <c r="R38" s="474"/>
      <c r="S38" s="30">
        <f t="shared" si="10"/>
        <v>0</v>
      </c>
      <c r="T38" s="31" t="e">
        <f t="shared" ref="T38" si="112">S38/J37*100</f>
        <v>#DIV/0!</v>
      </c>
      <c r="U38" s="479"/>
      <c r="V38" s="497"/>
      <c r="W38" s="32">
        <f t="shared" si="12"/>
        <v>0</v>
      </c>
      <c r="X38" s="31" t="e">
        <f t="shared" ref="X38" si="113">W38/J37*100</f>
        <v>#DIV/0!</v>
      </c>
      <c r="Y38" s="479"/>
      <c r="Z38" s="497"/>
      <c r="AA38" s="74"/>
      <c r="AB38" s="74"/>
    </row>
    <row r="39" spans="1:28" s="75" customFormat="1" ht="29.45" customHeight="1" x14ac:dyDescent="0.2">
      <c r="A39" s="22" t="s">
        <v>44</v>
      </c>
      <c r="B39" s="23" t="s">
        <v>29</v>
      </c>
      <c r="C39" s="24">
        <f t="shared" ref="C39:K40" si="114">SUM(C67,C95,C123,C151,C179,C207,C235,C263,C291,C319,C347,C375,C403,C431,C459,C487,C515,C543,C571,C599)</f>
        <v>0</v>
      </c>
      <c r="D39" s="25">
        <f t="shared" si="114"/>
        <v>0</v>
      </c>
      <c r="E39" s="26">
        <f t="shared" si="114"/>
        <v>0</v>
      </c>
      <c r="F39" s="27">
        <f t="shared" si="114"/>
        <v>0</v>
      </c>
      <c r="G39" s="25">
        <f t="shared" si="114"/>
        <v>0</v>
      </c>
      <c r="H39" s="25">
        <f t="shared" si="114"/>
        <v>0</v>
      </c>
      <c r="I39" s="28">
        <f t="shared" si="114"/>
        <v>0</v>
      </c>
      <c r="J39" s="29">
        <f t="shared" si="114"/>
        <v>0</v>
      </c>
      <c r="K39" s="30">
        <f t="shared" si="114"/>
        <v>0</v>
      </c>
      <c r="L39" s="31" t="e">
        <f t="shared" ref="L39" si="115">K39/J39*100</f>
        <v>#DIV/0!</v>
      </c>
      <c r="M39" s="478" t="e">
        <f t="shared" si="2"/>
        <v>#DIV/0!</v>
      </c>
      <c r="N39" s="474"/>
      <c r="O39" s="30">
        <f t="shared" si="8"/>
        <v>0</v>
      </c>
      <c r="P39" s="31" t="e">
        <f t="shared" ref="P39" si="116">O39/J39*100</f>
        <v>#DIV/0!</v>
      </c>
      <c r="Q39" s="478" t="e">
        <f t="shared" si="3"/>
        <v>#DIV/0!</v>
      </c>
      <c r="R39" s="474"/>
      <c r="S39" s="30">
        <f t="shared" si="10"/>
        <v>0</v>
      </c>
      <c r="T39" s="31" t="e">
        <f t="shared" ref="T39" si="117">S39/J39*100</f>
        <v>#DIV/0!</v>
      </c>
      <c r="U39" s="478" t="e">
        <f t="shared" si="4"/>
        <v>#DIV/0!</v>
      </c>
      <c r="V39" s="497"/>
      <c r="W39" s="32">
        <f t="shared" si="12"/>
        <v>0</v>
      </c>
      <c r="X39" s="31" t="e">
        <f t="shared" ref="X39" si="118">W39/J39*100</f>
        <v>#DIV/0!</v>
      </c>
      <c r="Y39" s="478" t="e">
        <f t="shared" si="5"/>
        <v>#DIV/0!</v>
      </c>
      <c r="Z39" s="497"/>
      <c r="AA39" s="74"/>
      <c r="AB39" s="74"/>
    </row>
    <row r="40" spans="1:28" s="75" customFormat="1" ht="29.45" customHeight="1" x14ac:dyDescent="0.2">
      <c r="A40" s="33"/>
      <c r="B40" s="34" t="s">
        <v>32</v>
      </c>
      <c r="C40" s="35"/>
      <c r="D40" s="36"/>
      <c r="E40" s="37"/>
      <c r="F40" s="38"/>
      <c r="G40" s="36"/>
      <c r="H40" s="36"/>
      <c r="I40" s="39"/>
      <c r="J40" s="40"/>
      <c r="K40" s="30">
        <f t="shared" si="114"/>
        <v>0</v>
      </c>
      <c r="L40" s="31" t="e">
        <f t="shared" ref="L40" si="119">K40/J39*100</f>
        <v>#DIV/0!</v>
      </c>
      <c r="M40" s="479"/>
      <c r="N40" s="474"/>
      <c r="O40" s="30">
        <f t="shared" si="8"/>
        <v>0</v>
      </c>
      <c r="P40" s="31" t="e">
        <f t="shared" ref="P40" si="120">O40/J39*100</f>
        <v>#DIV/0!</v>
      </c>
      <c r="Q40" s="479"/>
      <c r="R40" s="474"/>
      <c r="S40" s="30">
        <f t="shared" si="10"/>
        <v>0</v>
      </c>
      <c r="T40" s="31" t="e">
        <f t="shared" ref="T40" si="121">S40/J39*100</f>
        <v>#DIV/0!</v>
      </c>
      <c r="U40" s="479"/>
      <c r="V40" s="497"/>
      <c r="W40" s="32">
        <f t="shared" si="12"/>
        <v>0</v>
      </c>
      <c r="X40" s="31" t="e">
        <f t="shared" ref="X40" si="122">W40/J39*100</f>
        <v>#DIV/0!</v>
      </c>
      <c r="Y40" s="479"/>
      <c r="Z40" s="497"/>
      <c r="AA40" s="74"/>
      <c r="AB40" s="74"/>
    </row>
    <row r="41" spans="1:28" s="251" customFormat="1" ht="34.9" customHeight="1" x14ac:dyDescent="0.2">
      <c r="A41" s="598" t="s">
        <v>103</v>
      </c>
      <c r="B41" s="54" t="s">
        <v>29</v>
      </c>
      <c r="C41" s="55">
        <f t="shared" ref="C41:K42" si="123">SUM(C43,C49,C59,C65,C67)</f>
        <v>147200</v>
      </c>
      <c r="D41" s="56">
        <f t="shared" si="123"/>
        <v>0</v>
      </c>
      <c r="E41" s="57">
        <f t="shared" si="123"/>
        <v>147200</v>
      </c>
      <c r="F41" s="58">
        <f t="shared" si="123"/>
        <v>0</v>
      </c>
      <c r="G41" s="56">
        <f t="shared" si="123"/>
        <v>0</v>
      </c>
      <c r="H41" s="56">
        <f t="shared" si="123"/>
        <v>0</v>
      </c>
      <c r="I41" s="59">
        <f t="shared" si="123"/>
        <v>0</v>
      </c>
      <c r="J41" s="60">
        <f t="shared" si="123"/>
        <v>147200</v>
      </c>
      <c r="K41" s="55">
        <f t="shared" si="123"/>
        <v>92500</v>
      </c>
      <c r="L41" s="56">
        <f>K41/J41*100</f>
        <v>62.839673913043484</v>
      </c>
      <c r="M41" s="482">
        <f t="shared" si="2"/>
        <v>3.0147146739130477</v>
      </c>
      <c r="N41" s="476"/>
      <c r="O41" s="55">
        <f>SUM(O43,O49,O59,O65,O67)</f>
        <v>115300</v>
      </c>
      <c r="P41" s="56">
        <f t="shared" ref="P41" si="124">O41/J41*100</f>
        <v>78.328804347826093</v>
      </c>
      <c r="Q41" s="482">
        <f t="shared" si="3"/>
        <v>-6.1225135869565293</v>
      </c>
      <c r="R41" s="476"/>
      <c r="S41" s="55">
        <f>SUM(S43,S49,S59,S65,S67)</f>
        <v>135650</v>
      </c>
      <c r="T41" s="56">
        <f t="shared" ref="T41" si="125">S41/J41*100</f>
        <v>92.153532608695656</v>
      </c>
      <c r="U41" s="482">
        <f t="shared" si="4"/>
        <v>-10.820203804347827</v>
      </c>
      <c r="V41" s="597"/>
      <c r="W41" s="58">
        <f>SUM(W43,W49,W59,W65,W67)</f>
        <v>147200</v>
      </c>
      <c r="X41" s="56">
        <f t="shared" ref="X41" si="126">W41/J41*100</f>
        <v>100</v>
      </c>
      <c r="Y41" s="482">
        <f t="shared" si="5"/>
        <v>-42.950298913043468</v>
      </c>
      <c r="Z41" s="597"/>
      <c r="AA41" s="250"/>
      <c r="AB41" s="250"/>
    </row>
    <row r="42" spans="1:28" s="251" customFormat="1" ht="34.9" customHeight="1" x14ac:dyDescent="0.2">
      <c r="A42" s="599"/>
      <c r="B42" s="54" t="s">
        <v>30</v>
      </c>
      <c r="C42" s="16"/>
      <c r="D42" s="17"/>
      <c r="E42" s="18"/>
      <c r="F42" s="19"/>
      <c r="G42" s="17"/>
      <c r="H42" s="17"/>
      <c r="I42" s="20"/>
      <c r="J42" s="21"/>
      <c r="K42" s="55">
        <f t="shared" si="123"/>
        <v>96937.66</v>
      </c>
      <c r="L42" s="56">
        <f>K42/J41*100</f>
        <v>65.854388586956532</v>
      </c>
      <c r="M42" s="483"/>
      <c r="N42" s="477"/>
      <c r="O42" s="55">
        <f>SUM(O44,O50,O60,O66,O68)</f>
        <v>106287.66</v>
      </c>
      <c r="P42" s="56">
        <f t="shared" ref="P42" si="127">O42/J41*100</f>
        <v>72.206290760869564</v>
      </c>
      <c r="Q42" s="483"/>
      <c r="R42" s="477"/>
      <c r="S42" s="55">
        <f>SUM(S44,S50,S60,S66,S68)</f>
        <v>119722.66</v>
      </c>
      <c r="T42" s="56">
        <f t="shared" ref="T42" si="128">S42/J41*100</f>
        <v>81.333328804347829</v>
      </c>
      <c r="U42" s="483"/>
      <c r="V42" s="501"/>
      <c r="W42" s="58">
        <f>SUM(W44,W50,W60,W66,W68)</f>
        <v>83977.16</v>
      </c>
      <c r="X42" s="56">
        <f t="shared" ref="X42" si="129">W42/J41*100</f>
        <v>57.049701086956532</v>
      </c>
      <c r="Y42" s="483"/>
      <c r="Z42" s="501"/>
      <c r="AA42" s="250"/>
      <c r="AB42" s="250"/>
    </row>
    <row r="43" spans="1:28" s="72" customFormat="1" ht="34.9" customHeight="1" x14ac:dyDescent="0.2">
      <c r="A43" s="22" t="s">
        <v>31</v>
      </c>
      <c r="B43" s="61" t="s">
        <v>29</v>
      </c>
      <c r="C43" s="24">
        <f>SUM(C45,C47)</f>
        <v>0</v>
      </c>
      <c r="D43" s="25">
        <f>SUM(D45,D47)</f>
        <v>0</v>
      </c>
      <c r="E43" s="26">
        <f>+C43+D43</f>
        <v>0</v>
      </c>
      <c r="F43" s="27">
        <f>SUM(F45,F47)</f>
        <v>0</v>
      </c>
      <c r="G43" s="25">
        <f>SUM(G45,G47)</f>
        <v>0</v>
      </c>
      <c r="H43" s="25">
        <f t="shared" ref="H43:I43" si="130">SUM(H45,H47)</f>
        <v>0</v>
      </c>
      <c r="I43" s="28">
        <f t="shared" si="130"/>
        <v>0</v>
      </c>
      <c r="J43" s="29">
        <f>+E43+I43+F43+G43+H43</f>
        <v>0</v>
      </c>
      <c r="K43" s="30">
        <f>SUM(K45,K47)</f>
        <v>0</v>
      </c>
      <c r="L43" s="31" t="e">
        <f t="shared" ref="L43" si="131">K43/J43*100</f>
        <v>#DIV/0!</v>
      </c>
      <c r="M43" s="478" t="e">
        <f t="shared" si="2"/>
        <v>#DIV/0!</v>
      </c>
      <c r="N43" s="474"/>
      <c r="O43" s="30">
        <f>SUM(O45,O47)</f>
        <v>0</v>
      </c>
      <c r="P43" s="31" t="e">
        <f t="shared" ref="P43" si="132">O43/J43*100</f>
        <v>#DIV/0!</v>
      </c>
      <c r="Q43" s="478" t="e">
        <f t="shared" si="3"/>
        <v>#DIV/0!</v>
      </c>
      <c r="R43" s="474"/>
      <c r="S43" s="30">
        <f>SUM(S45,S47)</f>
        <v>0</v>
      </c>
      <c r="T43" s="31" t="e">
        <f t="shared" ref="T43" si="133">S43/J43*100</f>
        <v>#DIV/0!</v>
      </c>
      <c r="U43" s="478" t="e">
        <f t="shared" si="4"/>
        <v>#DIV/0!</v>
      </c>
      <c r="V43" s="497"/>
      <c r="W43" s="32">
        <f>SUM(W45,W47)</f>
        <v>0</v>
      </c>
      <c r="X43" s="31" t="e">
        <f t="shared" ref="X43" si="134">W43/J43*100</f>
        <v>#DIV/0!</v>
      </c>
      <c r="Y43" s="478" t="e">
        <f t="shared" si="5"/>
        <v>#DIV/0!</v>
      </c>
      <c r="Z43" s="497"/>
      <c r="AA43" s="71"/>
      <c r="AB43" s="71"/>
    </row>
    <row r="44" spans="1:28" s="72" customFormat="1" ht="34.9" customHeight="1" x14ac:dyDescent="0.2">
      <c r="A44" s="33"/>
      <c r="B44" s="62" t="s">
        <v>32</v>
      </c>
      <c r="C44" s="35"/>
      <c r="D44" s="36"/>
      <c r="E44" s="37"/>
      <c r="F44" s="38"/>
      <c r="G44" s="36"/>
      <c r="H44" s="36"/>
      <c r="I44" s="37"/>
      <c r="J44" s="40"/>
      <c r="K44" s="30">
        <f>SUM(K46,K48)</f>
        <v>0</v>
      </c>
      <c r="L44" s="31" t="e">
        <f>K44/J43*100</f>
        <v>#DIV/0!</v>
      </c>
      <c r="M44" s="479"/>
      <c r="N44" s="474"/>
      <c r="O44" s="30">
        <f>SUM(O46,O48)</f>
        <v>0</v>
      </c>
      <c r="P44" s="31" t="e">
        <f t="shared" ref="P44" si="135">O44/J43*100</f>
        <v>#DIV/0!</v>
      </c>
      <c r="Q44" s="479"/>
      <c r="R44" s="474"/>
      <c r="S44" s="30">
        <f>SUM(S46,S48)</f>
        <v>0</v>
      </c>
      <c r="T44" s="31" t="e">
        <f t="shared" ref="T44" si="136">S44/J43*100</f>
        <v>#DIV/0!</v>
      </c>
      <c r="U44" s="479"/>
      <c r="V44" s="497"/>
      <c r="W44" s="32">
        <f>SUM(W46,W48)</f>
        <v>0</v>
      </c>
      <c r="X44" s="31" t="e">
        <f t="shared" ref="X44" si="137">W44/J43*100</f>
        <v>#DIV/0!</v>
      </c>
      <c r="Y44" s="479"/>
      <c r="Z44" s="497"/>
      <c r="AA44" s="71"/>
      <c r="AB44" s="71"/>
    </row>
    <row r="45" spans="1:28" s="72" customFormat="1" ht="34.9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63"/>
      <c r="G45" s="64"/>
      <c r="H45" s="64"/>
      <c r="I45" s="65"/>
      <c r="J45" s="66">
        <f>+E45+I45+F45+G45+H45</f>
        <v>0</v>
      </c>
      <c r="K45" s="67">
        <f>F45+0</f>
        <v>0</v>
      </c>
      <c r="L45" s="68" t="e">
        <f>K45/J45*100</f>
        <v>#DIV/0!</v>
      </c>
      <c r="M45" s="470" t="e">
        <f t="shared" ref="M45" si="139">L46-L45</f>
        <v>#DIV/0!</v>
      </c>
      <c r="N45" s="471"/>
      <c r="O45" s="67">
        <f>G45+F45+0</f>
        <v>0</v>
      </c>
      <c r="P45" s="69" t="e">
        <f t="shared" ref="P45" si="140">O45/J45*100</f>
        <v>#DIV/0!</v>
      </c>
      <c r="Q45" s="470" t="e">
        <f t="shared" ref="Q45" si="141">P46-P45</f>
        <v>#DIV/0!</v>
      </c>
      <c r="R45" s="471"/>
      <c r="S45" s="67">
        <f>H45+F45+G45+0</f>
        <v>0</v>
      </c>
      <c r="T45" s="69" t="e">
        <f t="shared" ref="T45" si="142">S45/J45*100</f>
        <v>#DIV/0!</v>
      </c>
      <c r="U45" s="470" t="e">
        <f t="shared" ref="U45" si="143">T46-T45</f>
        <v>#DIV/0!</v>
      </c>
      <c r="V45" s="496"/>
      <c r="W45" s="70">
        <f>H45+F45+G45+I45+0</f>
        <v>0</v>
      </c>
      <c r="X45" s="69" t="e">
        <f>W45/J45*100</f>
        <v>#DIV/0!</v>
      </c>
      <c r="Y45" s="470" t="e">
        <f t="shared" ref="Y45" si="144">X46-X45</f>
        <v>#DIV/0!</v>
      </c>
      <c r="Z45" s="496"/>
      <c r="AA45" s="71"/>
      <c r="AB45" s="71"/>
    </row>
    <row r="46" spans="1:28" s="72" customFormat="1" ht="34.9" customHeight="1" x14ac:dyDescent="0.2">
      <c r="A46" s="52"/>
      <c r="B46" s="62" t="s">
        <v>32</v>
      </c>
      <c r="C46" s="35"/>
      <c r="D46" s="36"/>
      <c r="E46" s="37"/>
      <c r="F46" s="38"/>
      <c r="G46" s="36"/>
      <c r="H46" s="36"/>
      <c r="I46" s="39"/>
      <c r="J46" s="40"/>
      <c r="K46" s="16"/>
      <c r="L46" s="17" t="e">
        <f>K46/J45*100</f>
        <v>#DIV/0!</v>
      </c>
      <c r="M46" s="470"/>
      <c r="N46" s="471"/>
      <c r="O46" s="16"/>
      <c r="P46" s="73" t="e">
        <f>O46/J45*100</f>
        <v>#DIV/0!</v>
      </c>
      <c r="Q46" s="470"/>
      <c r="R46" s="471"/>
      <c r="S46" s="16"/>
      <c r="T46" s="73" t="e">
        <f>S46/J45*100</f>
        <v>#DIV/0!</v>
      </c>
      <c r="U46" s="470"/>
      <c r="V46" s="496"/>
      <c r="W46" s="19"/>
      <c r="X46" s="73" t="e">
        <f>W46/J45*100</f>
        <v>#DIV/0!</v>
      </c>
      <c r="Y46" s="470"/>
      <c r="Z46" s="496"/>
      <c r="AA46" s="71"/>
      <c r="AB46" s="71"/>
    </row>
    <row r="47" spans="1:28" s="72" customFormat="1" ht="34.9" customHeight="1" x14ac:dyDescent="0.2">
      <c r="A47" s="41" t="s">
        <v>34</v>
      </c>
      <c r="B47" s="61" t="s">
        <v>29</v>
      </c>
      <c r="C47" s="63"/>
      <c r="D47" s="64"/>
      <c r="E47" s="65">
        <f t="shared" ref="E47" si="145">+C47+D47</f>
        <v>0</v>
      </c>
      <c r="F47" s="63"/>
      <c r="G47" s="64"/>
      <c r="H47" s="64"/>
      <c r="I47" s="65"/>
      <c r="J47" s="66">
        <f>+E47+I47+F47+G47+H47</f>
        <v>0</v>
      </c>
      <c r="K47" s="67">
        <f>F47+0</f>
        <v>0</v>
      </c>
      <c r="L47" s="68" t="e">
        <f>K47/J47*100</f>
        <v>#DIV/0!</v>
      </c>
      <c r="M47" s="470" t="e">
        <f t="shared" si="2"/>
        <v>#DIV/0!</v>
      </c>
      <c r="N47" s="471"/>
      <c r="O47" s="67">
        <f>G47+F47+0</f>
        <v>0</v>
      </c>
      <c r="P47" s="69" t="e">
        <f t="shared" ref="P47" si="146">O47/J47*100</f>
        <v>#DIV/0!</v>
      </c>
      <c r="Q47" s="470" t="e">
        <f t="shared" si="3"/>
        <v>#DIV/0!</v>
      </c>
      <c r="R47" s="471"/>
      <c r="S47" s="67">
        <f>H47+F47+G47+0</f>
        <v>0</v>
      </c>
      <c r="T47" s="69" t="e">
        <f t="shared" ref="T47" si="147">S47/J47*100</f>
        <v>#DIV/0!</v>
      </c>
      <c r="U47" s="470" t="e">
        <f t="shared" si="4"/>
        <v>#DIV/0!</v>
      </c>
      <c r="V47" s="496"/>
      <c r="W47" s="70">
        <f>H47+F47+G47+I47+0</f>
        <v>0</v>
      </c>
      <c r="X47" s="69" t="e">
        <f>W47/J47*100</f>
        <v>#DIV/0!</v>
      </c>
      <c r="Y47" s="470" t="e">
        <f t="shared" si="5"/>
        <v>#DIV/0!</v>
      </c>
      <c r="Z47" s="496"/>
      <c r="AA47" s="71"/>
      <c r="AB47" s="71"/>
    </row>
    <row r="48" spans="1:28" s="72" customFormat="1" ht="34.9" customHeight="1" x14ac:dyDescent="0.2">
      <c r="A48" s="52"/>
      <c r="B48" s="62" t="s">
        <v>32</v>
      </c>
      <c r="C48" s="35"/>
      <c r="D48" s="36"/>
      <c r="E48" s="37"/>
      <c r="F48" s="38"/>
      <c r="G48" s="36"/>
      <c r="H48" s="36"/>
      <c r="I48" s="39"/>
      <c r="J48" s="40"/>
      <c r="K48" s="16"/>
      <c r="L48" s="17" t="e">
        <f>K48/J47*100</f>
        <v>#DIV/0!</v>
      </c>
      <c r="M48" s="470"/>
      <c r="N48" s="471"/>
      <c r="O48" s="16"/>
      <c r="P48" s="73" t="e">
        <f>O48/J47*100</f>
        <v>#DIV/0!</v>
      </c>
      <c r="Q48" s="470"/>
      <c r="R48" s="471"/>
      <c r="S48" s="16"/>
      <c r="T48" s="73" t="e">
        <f>S48/J47*100</f>
        <v>#DIV/0!</v>
      </c>
      <c r="U48" s="470"/>
      <c r="V48" s="496"/>
      <c r="W48" s="19"/>
      <c r="X48" s="73" t="e">
        <f>W48/J47*100</f>
        <v>#DIV/0!</v>
      </c>
      <c r="Y48" s="470"/>
      <c r="Z48" s="496"/>
      <c r="AA48" s="71"/>
      <c r="AB48" s="71"/>
    </row>
    <row r="49" spans="1:28" s="75" customFormat="1" ht="34.9" customHeight="1" x14ac:dyDescent="0.2">
      <c r="A49" s="22" t="s">
        <v>35</v>
      </c>
      <c r="B49" s="61" t="s">
        <v>29</v>
      </c>
      <c r="C49" s="24">
        <f>SUM(C51+C53+C55)</f>
        <v>147200</v>
      </c>
      <c r="D49" s="25">
        <f>SUM(D51,D53,D55,D57)</f>
        <v>0</v>
      </c>
      <c r="E49" s="26">
        <f>+C49+D49</f>
        <v>147200</v>
      </c>
      <c r="F49" s="27">
        <f>SUM(F51,F53,F55,F57)</f>
        <v>0</v>
      </c>
      <c r="G49" s="25">
        <f t="shared" ref="G49:I49" si="148">SUM(G51,G53,G55,G57)</f>
        <v>0</v>
      </c>
      <c r="H49" s="25">
        <f t="shared" si="148"/>
        <v>0</v>
      </c>
      <c r="I49" s="28">
        <f t="shared" si="148"/>
        <v>0</v>
      </c>
      <c r="J49" s="29">
        <f t="shared" ref="J49" si="149">+E49+I49+F49+G49+H49</f>
        <v>147200</v>
      </c>
      <c r="K49" s="30">
        <f>SUM(K51,K53,K55,K57)</f>
        <v>92500</v>
      </c>
      <c r="L49" s="31">
        <f t="shared" ref="L49" si="150">K49/J49*100</f>
        <v>62.839673913043484</v>
      </c>
      <c r="M49" s="473">
        <f t="shared" si="2"/>
        <v>3.0147146739130477</v>
      </c>
      <c r="N49" s="474"/>
      <c r="O49" s="30">
        <f>SUM(O51,O53,O55,O57)</f>
        <v>115300</v>
      </c>
      <c r="P49" s="31">
        <f t="shared" ref="P49" si="151">O49/J49*100</f>
        <v>78.328804347826093</v>
      </c>
      <c r="Q49" s="473">
        <f t="shared" si="3"/>
        <v>-6.1225135869565293</v>
      </c>
      <c r="R49" s="474"/>
      <c r="S49" s="30">
        <f>SUM(S51,S53,S55,S57)</f>
        <v>135650</v>
      </c>
      <c r="T49" s="31">
        <f t="shared" ref="T49" si="152">S49/J49*100</f>
        <v>92.153532608695656</v>
      </c>
      <c r="U49" s="473">
        <f t="shared" si="4"/>
        <v>-10.820203804347827</v>
      </c>
      <c r="V49" s="497"/>
      <c r="W49" s="32">
        <f>SUM(W51,W53,W55,W57)</f>
        <v>147200</v>
      </c>
      <c r="X49" s="31">
        <f t="shared" ref="X49" si="153">W49/J49*100</f>
        <v>100</v>
      </c>
      <c r="Y49" s="473">
        <f t="shared" si="5"/>
        <v>-42.950298913043468</v>
      </c>
      <c r="Z49" s="497"/>
      <c r="AA49" s="74"/>
      <c r="AB49" s="74"/>
    </row>
    <row r="50" spans="1:28" s="75" customFormat="1" ht="34.9" customHeight="1" x14ac:dyDescent="0.2">
      <c r="A50" s="33"/>
      <c r="B50" s="62" t="s">
        <v>32</v>
      </c>
      <c r="C50" s="35"/>
      <c r="D50" s="36"/>
      <c r="E50" s="37"/>
      <c r="F50" s="38"/>
      <c r="G50" s="36"/>
      <c r="H50" s="36"/>
      <c r="I50" s="37"/>
      <c r="J50" s="40"/>
      <c r="K50" s="30">
        <f>SUM(K52,K54,K56,K58)</f>
        <v>96937.66</v>
      </c>
      <c r="L50" s="31">
        <f t="shared" ref="L50" si="154">K50/J49*100</f>
        <v>65.854388586956532</v>
      </c>
      <c r="M50" s="473"/>
      <c r="N50" s="474"/>
      <c r="O50" s="30">
        <f>SUM(O52,O54,O56,O58)</f>
        <v>106287.66</v>
      </c>
      <c r="P50" s="31">
        <f t="shared" ref="P50" si="155">O50/J49*100</f>
        <v>72.206290760869564</v>
      </c>
      <c r="Q50" s="473"/>
      <c r="R50" s="474"/>
      <c r="S50" s="30">
        <f>SUM(S52,S54,S56,S58)</f>
        <v>119722.66</v>
      </c>
      <c r="T50" s="31">
        <f t="shared" ref="T50" si="156">S50/J49*100</f>
        <v>81.333328804347829</v>
      </c>
      <c r="U50" s="473"/>
      <c r="V50" s="497"/>
      <c r="W50" s="32">
        <f>SUM(W52,W54,W56,W58)</f>
        <v>83977.16</v>
      </c>
      <c r="X50" s="31">
        <f t="shared" ref="X50" si="157">W50/J49*100</f>
        <v>57.049701086956532</v>
      </c>
      <c r="Y50" s="473"/>
      <c r="Z50" s="497"/>
      <c r="AA50" s="74"/>
      <c r="AB50" s="74"/>
    </row>
    <row r="51" spans="1:28" s="75" customFormat="1" ht="34.9" customHeight="1" x14ac:dyDescent="0.2">
      <c r="A51" s="41" t="s">
        <v>36</v>
      </c>
      <c r="B51" s="61" t="s">
        <v>29</v>
      </c>
      <c r="C51" s="63">
        <v>25000</v>
      </c>
      <c r="D51" s="64"/>
      <c r="E51" s="65">
        <f t="shared" ref="E51" si="158">+C51+D51</f>
        <v>25000</v>
      </c>
      <c r="F51" s="63"/>
      <c r="G51" s="64"/>
      <c r="H51" s="64"/>
      <c r="I51" s="65"/>
      <c r="J51" s="66">
        <f>+E51+I51+F51+G51+H51</f>
        <v>25000</v>
      </c>
      <c r="K51" s="67">
        <f>F51+7500</f>
        <v>7500</v>
      </c>
      <c r="L51" s="68">
        <f>K51/J51*100</f>
        <v>30</v>
      </c>
      <c r="M51" s="470">
        <f t="shared" ref="M51" si="159">L52-L51</f>
        <v>-5.6000000000000014</v>
      </c>
      <c r="N51" s="471"/>
      <c r="O51" s="67">
        <f>G51+F51+K51+5000</f>
        <v>12500</v>
      </c>
      <c r="P51" s="247">
        <f t="shared" ref="P51" si="160">O51/J51*100</f>
        <v>50</v>
      </c>
      <c r="Q51" s="470">
        <f t="shared" ref="Q51" si="161">P52-P51</f>
        <v>-2.6000000000000014</v>
      </c>
      <c r="R51" s="641" t="s">
        <v>365</v>
      </c>
      <c r="S51" s="67">
        <f>H51+F51+G51++O51+8750</f>
        <v>21250</v>
      </c>
      <c r="T51" s="247">
        <f t="shared" ref="T51" si="162">S51/J51*100</f>
        <v>85</v>
      </c>
      <c r="U51" s="470">
        <f t="shared" ref="U51" si="163">T52-T51</f>
        <v>14.200000000000003</v>
      </c>
      <c r="V51" s="496" t="s">
        <v>365</v>
      </c>
      <c r="W51" s="70">
        <f>H51+F51+G51+I51+S51+3750</f>
        <v>25000</v>
      </c>
      <c r="X51" s="247">
        <f>W51/J51*100</f>
        <v>100</v>
      </c>
      <c r="Y51" s="470">
        <f t="shared" ref="Y51" si="164">X52-X51</f>
        <v>-0.79999999999999716</v>
      </c>
      <c r="Z51" s="496" t="s">
        <v>365</v>
      </c>
      <c r="AA51" s="74"/>
      <c r="AB51" s="74"/>
    </row>
    <row r="52" spans="1:28" s="75" customFormat="1" ht="30" customHeight="1" x14ac:dyDescent="0.2">
      <c r="A52" s="52"/>
      <c r="B52" s="62" t="s">
        <v>32</v>
      </c>
      <c r="C52" s="35"/>
      <c r="D52" s="36"/>
      <c r="E52" s="37"/>
      <c r="F52" s="38"/>
      <c r="G52" s="36"/>
      <c r="H52" s="36"/>
      <c r="I52" s="39"/>
      <c r="J52" s="40"/>
      <c r="K52" s="16">
        <v>6100</v>
      </c>
      <c r="L52" s="17">
        <f>K52/J51*100</f>
        <v>24.4</v>
      </c>
      <c r="M52" s="470"/>
      <c r="N52" s="471"/>
      <c r="O52" s="16">
        <v>11850</v>
      </c>
      <c r="P52" s="73">
        <f>O52/J51*100</f>
        <v>47.4</v>
      </c>
      <c r="Q52" s="470"/>
      <c r="R52" s="641"/>
      <c r="S52" s="16">
        <v>24800</v>
      </c>
      <c r="T52" s="73">
        <f>S52/J51*100</f>
        <v>99.2</v>
      </c>
      <c r="U52" s="470"/>
      <c r="V52" s="496"/>
      <c r="W52" s="19">
        <v>24800</v>
      </c>
      <c r="X52" s="73">
        <f>W52/J51*100</f>
        <v>99.2</v>
      </c>
      <c r="Y52" s="470"/>
      <c r="Z52" s="496"/>
      <c r="AA52" s="74"/>
      <c r="AB52" s="74"/>
    </row>
    <row r="53" spans="1:28" s="75" customFormat="1" ht="34.9" customHeight="1" x14ac:dyDescent="0.2">
      <c r="A53" s="41" t="s">
        <v>37</v>
      </c>
      <c r="B53" s="61" t="s">
        <v>29</v>
      </c>
      <c r="C53" s="63">
        <v>116000</v>
      </c>
      <c r="D53" s="64"/>
      <c r="E53" s="65">
        <f t="shared" ref="E53" si="165">+C53+D53</f>
        <v>116000</v>
      </c>
      <c r="F53" s="63"/>
      <c r="G53" s="64"/>
      <c r="H53" s="64"/>
      <c r="I53" s="65"/>
      <c r="J53" s="66">
        <f>+E53+I53+F53+G53+H53</f>
        <v>116000</v>
      </c>
      <c r="K53" s="67">
        <f>F53+85000</f>
        <v>85000</v>
      </c>
      <c r="L53" s="68">
        <f>K53/J53*100</f>
        <v>73.275862068965509</v>
      </c>
      <c r="M53" s="470">
        <f t="shared" ref="M53" si="166">L54-L53</f>
        <v>5.0324655172413912</v>
      </c>
      <c r="N53" s="471"/>
      <c r="O53" s="67">
        <f>G53+F53+K53+11600</f>
        <v>96600</v>
      </c>
      <c r="P53" s="247">
        <f t="shared" ref="P53" si="167">O53/J53*100</f>
        <v>83.275862068965523</v>
      </c>
      <c r="Q53" s="470">
        <f t="shared" ref="Q53" si="168">P54-P53</f>
        <v>-1.8640862068965589</v>
      </c>
      <c r="R53" s="641" t="s">
        <v>365</v>
      </c>
      <c r="S53" s="67">
        <f>H53+F53+G53++O53+11600</f>
        <v>108200</v>
      </c>
      <c r="T53" s="247">
        <f t="shared" ref="T53" si="169">S53/J53*100</f>
        <v>93.275862068965523</v>
      </c>
      <c r="U53" s="470">
        <f t="shared" ref="U53" si="170">T54-T53</f>
        <v>-11.799431034482751</v>
      </c>
      <c r="V53" s="496" t="s">
        <v>365</v>
      </c>
      <c r="W53" s="70">
        <f>H53+F53+G53+I53+S53+7800</f>
        <v>116000</v>
      </c>
      <c r="X53" s="247">
        <f>W53/J53*100</f>
        <v>100</v>
      </c>
      <c r="Y53" s="470">
        <f t="shared" ref="Y53" si="171">X54-X53</f>
        <v>-53.414172413793104</v>
      </c>
      <c r="Z53" s="642" t="s">
        <v>399</v>
      </c>
      <c r="AA53" s="74"/>
      <c r="AB53" s="74"/>
    </row>
    <row r="54" spans="1:28" s="75" customFormat="1" ht="43.5" customHeight="1" x14ac:dyDescent="0.2">
      <c r="A54" s="52"/>
      <c r="B54" s="62" t="s">
        <v>32</v>
      </c>
      <c r="C54" s="35"/>
      <c r="D54" s="36"/>
      <c r="E54" s="37"/>
      <c r="F54" s="38"/>
      <c r="G54" s="36"/>
      <c r="H54" s="36"/>
      <c r="I54" s="39"/>
      <c r="J54" s="40"/>
      <c r="K54" s="16">
        <v>90837.66</v>
      </c>
      <c r="L54" s="17">
        <f>K54/J53*100</f>
        <v>78.3083275862069</v>
      </c>
      <c r="M54" s="470"/>
      <c r="N54" s="471"/>
      <c r="O54" s="16">
        <v>94437.66</v>
      </c>
      <c r="P54" s="73">
        <f>O54/J53*100</f>
        <v>81.411775862068964</v>
      </c>
      <c r="Q54" s="470"/>
      <c r="R54" s="641"/>
      <c r="S54" s="16">
        <v>94512.66</v>
      </c>
      <c r="T54" s="408">
        <f>S54/J53*100</f>
        <v>81.476431034482772</v>
      </c>
      <c r="U54" s="470"/>
      <c r="V54" s="496"/>
      <c r="W54" s="19">
        <v>54039.56</v>
      </c>
      <c r="X54" s="408">
        <f>W54/J53*100</f>
        <v>46.585827586206896</v>
      </c>
      <c r="Y54" s="470"/>
      <c r="Z54" s="496"/>
      <c r="AA54" s="74"/>
      <c r="AB54" s="74"/>
    </row>
    <row r="55" spans="1:28" s="75" customFormat="1" ht="34.9" customHeight="1" x14ac:dyDescent="0.2">
      <c r="A55" s="41" t="s">
        <v>38</v>
      </c>
      <c r="B55" s="61" t="s">
        <v>29</v>
      </c>
      <c r="C55" s="63">
        <v>6200</v>
      </c>
      <c r="D55" s="64"/>
      <c r="E55" s="65">
        <f t="shared" ref="E55" si="172">+C55+D55</f>
        <v>6200</v>
      </c>
      <c r="F55" s="63"/>
      <c r="G55" s="64"/>
      <c r="H55" s="64"/>
      <c r="I55" s="65"/>
      <c r="J55" s="66">
        <f>+E55+I55+F55+G55+H55</f>
        <v>6200</v>
      </c>
      <c r="K55" s="67">
        <f>F55+0</f>
        <v>0</v>
      </c>
      <c r="L55" s="68">
        <f>K55/J55*100</f>
        <v>0</v>
      </c>
      <c r="M55" s="470">
        <f t="shared" ref="M55" si="173">L56-L55</f>
        <v>0</v>
      </c>
      <c r="N55" s="471"/>
      <c r="O55" s="67">
        <f>G55+F55+K55+6200</f>
        <v>6200</v>
      </c>
      <c r="P55" s="247">
        <f t="shared" ref="P55" si="174">O55/J55*100</f>
        <v>100</v>
      </c>
      <c r="Q55" s="470">
        <f t="shared" ref="Q55" si="175">P56-P55</f>
        <v>-100</v>
      </c>
      <c r="R55" s="641" t="s">
        <v>375</v>
      </c>
      <c r="S55" s="67">
        <f>H55+F55+G55++O55+0</f>
        <v>6200</v>
      </c>
      <c r="T55" s="247">
        <f t="shared" ref="T55" si="176">S55/J55*100</f>
        <v>100</v>
      </c>
      <c r="U55" s="470">
        <f t="shared" ref="U55" si="177">T56-T55</f>
        <v>-93.387096774193552</v>
      </c>
      <c r="V55" s="642" t="s">
        <v>374</v>
      </c>
      <c r="W55" s="70">
        <f>H55+F55+G55+I55+S55+0</f>
        <v>6200</v>
      </c>
      <c r="X55" s="247">
        <f>W55/J55*100</f>
        <v>100</v>
      </c>
      <c r="Y55" s="470">
        <f t="shared" ref="Y55" si="178">X56-X55</f>
        <v>-17.135483870967732</v>
      </c>
      <c r="Z55" s="496" t="s">
        <v>365</v>
      </c>
      <c r="AA55" s="74"/>
      <c r="AB55" s="74"/>
    </row>
    <row r="56" spans="1:28" s="75" customFormat="1" ht="34.9" customHeight="1" x14ac:dyDescent="0.2">
      <c r="A56" s="52"/>
      <c r="B56" s="62" t="s">
        <v>32</v>
      </c>
      <c r="C56" s="35"/>
      <c r="D56" s="36"/>
      <c r="E56" s="37"/>
      <c r="F56" s="38"/>
      <c r="G56" s="36"/>
      <c r="H56" s="36"/>
      <c r="I56" s="39"/>
      <c r="J56" s="40"/>
      <c r="K56" s="16">
        <v>0</v>
      </c>
      <c r="L56" s="17">
        <f>K56/J55*100</f>
        <v>0</v>
      </c>
      <c r="M56" s="470"/>
      <c r="N56" s="471"/>
      <c r="O56" s="16">
        <v>0</v>
      </c>
      <c r="P56" s="73">
        <f>O56/J55*100</f>
        <v>0</v>
      </c>
      <c r="Q56" s="470"/>
      <c r="R56" s="471"/>
      <c r="S56" s="16">
        <v>410</v>
      </c>
      <c r="T56" s="408">
        <f>S56/J55*100</f>
        <v>6.612903225806452</v>
      </c>
      <c r="U56" s="470"/>
      <c r="V56" s="496"/>
      <c r="W56" s="19">
        <v>5137.6000000000004</v>
      </c>
      <c r="X56" s="408">
        <f>W56/J55*100</f>
        <v>82.864516129032268</v>
      </c>
      <c r="Y56" s="470"/>
      <c r="Z56" s="496"/>
      <c r="AA56" s="74"/>
      <c r="AB56" s="74"/>
    </row>
    <row r="57" spans="1:28" s="75" customFormat="1" ht="34.9" customHeight="1" x14ac:dyDescent="0.2">
      <c r="A57" s="41" t="s">
        <v>39</v>
      </c>
      <c r="B57" s="61" t="s">
        <v>29</v>
      </c>
      <c r="C57" s="63"/>
      <c r="D57" s="64"/>
      <c r="E57" s="65">
        <f t="shared" ref="E57" si="179">+C57+D57</f>
        <v>0</v>
      </c>
      <c r="F57" s="63"/>
      <c r="G57" s="64"/>
      <c r="H57" s="64"/>
      <c r="I57" s="65"/>
      <c r="J57" s="66">
        <f>+E57+I57+F57+G57+H57</f>
        <v>0</v>
      </c>
      <c r="K57" s="67">
        <v>0</v>
      </c>
      <c r="L57" s="68" t="e">
        <f>K57/J57*100</f>
        <v>#DIV/0!</v>
      </c>
      <c r="M57" s="470" t="e">
        <f t="shared" si="2"/>
        <v>#DIV/0!</v>
      </c>
      <c r="N57" s="471"/>
      <c r="O57" s="67">
        <f>G57+F57+0</f>
        <v>0</v>
      </c>
      <c r="P57" s="68" t="e">
        <f t="shared" ref="P57" si="180">O57/J57*100</f>
        <v>#DIV/0!</v>
      </c>
      <c r="Q57" s="470" t="e">
        <f t="shared" si="3"/>
        <v>#DIV/0!</v>
      </c>
      <c r="R57" s="471"/>
      <c r="S57" s="67">
        <f>H57+F57+G57+0</f>
        <v>0</v>
      </c>
      <c r="T57" s="68" t="e">
        <f t="shared" ref="T57" si="181">S57/J57*100</f>
        <v>#DIV/0!</v>
      </c>
      <c r="U57" s="470" t="e">
        <f t="shared" si="4"/>
        <v>#DIV/0!</v>
      </c>
      <c r="V57" s="496"/>
      <c r="W57" s="70">
        <f>H57+F57+G57+I57+0</f>
        <v>0</v>
      </c>
      <c r="X57" s="68" t="e">
        <f>W57/J57*100</f>
        <v>#DIV/0!</v>
      </c>
      <c r="Y57" s="470" t="e">
        <f t="shared" si="5"/>
        <v>#DIV/0!</v>
      </c>
      <c r="Z57" s="496"/>
      <c r="AA57" s="74"/>
      <c r="AB57" s="74"/>
    </row>
    <row r="58" spans="1:28" s="75" customFormat="1" ht="34.9" customHeight="1" x14ac:dyDescent="0.2">
      <c r="A58" s="52"/>
      <c r="B58" s="62" t="s">
        <v>32</v>
      </c>
      <c r="C58" s="35"/>
      <c r="D58" s="36"/>
      <c r="E58" s="37"/>
      <c r="F58" s="38"/>
      <c r="G58" s="36"/>
      <c r="H58" s="36"/>
      <c r="I58" s="39"/>
      <c r="J58" s="40"/>
      <c r="K58" s="16"/>
      <c r="L58" s="17" t="e">
        <f>K58/J57*100</f>
        <v>#DIV/0!</v>
      </c>
      <c r="M58" s="470"/>
      <c r="N58" s="471"/>
      <c r="O58" s="16"/>
      <c r="P58" s="17" t="e">
        <f>O58/J57*100</f>
        <v>#DIV/0!</v>
      </c>
      <c r="Q58" s="470"/>
      <c r="R58" s="471"/>
      <c r="S58" s="16"/>
      <c r="T58" s="17" t="e">
        <f>S58/J57*100</f>
        <v>#DIV/0!</v>
      </c>
      <c r="U58" s="470"/>
      <c r="V58" s="496"/>
      <c r="W58" s="19"/>
      <c r="X58" s="17" t="e">
        <f>W58/J57*100</f>
        <v>#DIV/0!</v>
      </c>
      <c r="Y58" s="470"/>
      <c r="Z58" s="496"/>
      <c r="AA58" s="74"/>
      <c r="AB58" s="74"/>
    </row>
    <row r="59" spans="1:28" s="75" customFormat="1" ht="34.9" customHeight="1" x14ac:dyDescent="0.2">
      <c r="A59" s="22" t="s">
        <v>40</v>
      </c>
      <c r="B59" s="61" t="s">
        <v>29</v>
      </c>
      <c r="C59" s="24">
        <f>SUM(C61,C63)</f>
        <v>0</v>
      </c>
      <c r="D59" s="25">
        <f>SUM(D61,D63)</f>
        <v>0</v>
      </c>
      <c r="E59" s="26">
        <f>+C59+D59</f>
        <v>0</v>
      </c>
      <c r="F59" s="27">
        <f>SUM(F61,F63)</f>
        <v>0</v>
      </c>
      <c r="G59" s="25">
        <f t="shared" ref="G59:I59" si="182">SUM(G61,G63)</f>
        <v>0</v>
      </c>
      <c r="H59" s="25">
        <f t="shared" si="182"/>
        <v>0</v>
      </c>
      <c r="I59" s="28">
        <f t="shared" si="182"/>
        <v>0</v>
      </c>
      <c r="J59" s="29">
        <f>+E59+I59+F59+G59+H59</f>
        <v>0</v>
      </c>
      <c r="K59" s="30">
        <f>SUM(K61,K63)</f>
        <v>0</v>
      </c>
      <c r="L59" s="31" t="e">
        <f t="shared" ref="L59" si="183">K59/J59*100</f>
        <v>#DIV/0!</v>
      </c>
      <c r="M59" s="473" t="e">
        <f t="shared" si="2"/>
        <v>#DIV/0!</v>
      </c>
      <c r="N59" s="474"/>
      <c r="O59" s="30">
        <f>SUM(O61,O63)</f>
        <v>0</v>
      </c>
      <c r="P59" s="31" t="e">
        <f t="shared" ref="P59" si="184">O59/J59*100</f>
        <v>#DIV/0!</v>
      </c>
      <c r="Q59" s="473" t="e">
        <f t="shared" si="3"/>
        <v>#DIV/0!</v>
      </c>
      <c r="R59" s="474"/>
      <c r="S59" s="30">
        <f>SUM(S61,S63)</f>
        <v>0</v>
      </c>
      <c r="T59" s="31" t="e">
        <f t="shared" ref="T59" si="185">S59/J59*100</f>
        <v>#DIV/0!</v>
      </c>
      <c r="U59" s="473" t="e">
        <f t="shared" si="4"/>
        <v>#DIV/0!</v>
      </c>
      <c r="V59" s="497"/>
      <c r="W59" s="32">
        <f>SUM(W61,W63)</f>
        <v>0</v>
      </c>
      <c r="X59" s="31" t="e">
        <f t="shared" ref="X59" si="186">W59/J59*100</f>
        <v>#DIV/0!</v>
      </c>
      <c r="Y59" s="473" t="e">
        <f t="shared" si="5"/>
        <v>#DIV/0!</v>
      </c>
      <c r="Z59" s="497"/>
      <c r="AA59" s="74"/>
      <c r="AB59" s="74"/>
    </row>
    <row r="60" spans="1:28" s="75" customFormat="1" ht="34.9" customHeight="1" x14ac:dyDescent="0.2">
      <c r="A60" s="33"/>
      <c r="B60" s="62" t="s">
        <v>32</v>
      </c>
      <c r="C60" s="35"/>
      <c r="D60" s="36"/>
      <c r="E60" s="37"/>
      <c r="F60" s="38"/>
      <c r="G60" s="36"/>
      <c r="H60" s="36"/>
      <c r="I60" s="37"/>
      <c r="J60" s="40"/>
      <c r="K60" s="30">
        <f>SUM(K62,K64)</f>
        <v>0</v>
      </c>
      <c r="L60" s="31" t="e">
        <f t="shared" ref="L60" si="187">K60/J59*100</f>
        <v>#DIV/0!</v>
      </c>
      <c r="M60" s="473"/>
      <c r="N60" s="474"/>
      <c r="O60" s="30">
        <f>SUM(O62,O64)</f>
        <v>0</v>
      </c>
      <c r="P60" s="31" t="e">
        <f t="shared" ref="P60" si="188">O60/J59*100</f>
        <v>#DIV/0!</v>
      </c>
      <c r="Q60" s="473"/>
      <c r="R60" s="474"/>
      <c r="S60" s="30">
        <f>SUM(S62,S64)</f>
        <v>0</v>
      </c>
      <c r="T60" s="31" t="e">
        <f t="shared" ref="T60" si="189">S60/J59*100</f>
        <v>#DIV/0!</v>
      </c>
      <c r="U60" s="473"/>
      <c r="V60" s="497"/>
      <c r="W60" s="32">
        <f>SUM(W62,W64)</f>
        <v>0</v>
      </c>
      <c r="X60" s="31" t="e">
        <f t="shared" ref="X60" si="190">W60/J59*100</f>
        <v>#DIV/0!</v>
      </c>
      <c r="Y60" s="473"/>
      <c r="Z60" s="497"/>
      <c r="AA60" s="74"/>
      <c r="AB60" s="74"/>
    </row>
    <row r="61" spans="1:28" s="75" customFormat="1" ht="34.9" customHeight="1" x14ac:dyDescent="0.2">
      <c r="A61" s="41" t="s">
        <v>41</v>
      </c>
      <c r="B61" s="61" t="s">
        <v>29</v>
      </c>
      <c r="C61" s="63"/>
      <c r="D61" s="64"/>
      <c r="E61" s="65">
        <f t="shared" ref="E61" si="191">+C61+D61</f>
        <v>0</v>
      </c>
      <c r="F61" s="63"/>
      <c r="G61" s="64"/>
      <c r="H61" s="64"/>
      <c r="I61" s="65"/>
      <c r="J61" s="66">
        <f>+E61+I61+F61+G61+H61</f>
        <v>0</v>
      </c>
      <c r="K61" s="67">
        <f>F61+0</f>
        <v>0</v>
      </c>
      <c r="L61" s="68" t="e">
        <f>K61/J61*100</f>
        <v>#DIV/0!</v>
      </c>
      <c r="M61" s="470" t="e">
        <f t="shared" si="2"/>
        <v>#DIV/0!</v>
      </c>
      <c r="N61" s="471"/>
      <c r="O61" s="67">
        <f>G61+F61+0</f>
        <v>0</v>
      </c>
      <c r="P61" s="68" t="e">
        <f t="shared" ref="P61" si="192">O61/J61*100</f>
        <v>#DIV/0!</v>
      </c>
      <c r="Q61" s="470" t="e">
        <f t="shared" si="3"/>
        <v>#DIV/0!</v>
      </c>
      <c r="R61" s="471"/>
      <c r="S61" s="67">
        <f>H61+F61+G61+0</f>
        <v>0</v>
      </c>
      <c r="T61" s="68" t="e">
        <f t="shared" ref="T61" si="193">S61/J61*100</f>
        <v>#DIV/0!</v>
      </c>
      <c r="U61" s="470" t="e">
        <f t="shared" si="4"/>
        <v>#DIV/0!</v>
      </c>
      <c r="V61" s="496"/>
      <c r="W61" s="70">
        <f>H61+F61+G61+I61+0</f>
        <v>0</v>
      </c>
      <c r="X61" s="68" t="e">
        <f>W61/J61*100</f>
        <v>#DIV/0!</v>
      </c>
      <c r="Y61" s="470" t="e">
        <f t="shared" si="5"/>
        <v>#DIV/0!</v>
      </c>
      <c r="Z61" s="496"/>
      <c r="AA61" s="74"/>
      <c r="AB61" s="74"/>
    </row>
    <row r="62" spans="1:28" s="75" customFormat="1" ht="34.9" customHeight="1" x14ac:dyDescent="0.2">
      <c r="A62" s="52"/>
      <c r="B62" s="62" t="s">
        <v>32</v>
      </c>
      <c r="C62" s="35"/>
      <c r="D62" s="36"/>
      <c r="E62" s="37"/>
      <c r="F62" s="38"/>
      <c r="G62" s="36"/>
      <c r="H62" s="36"/>
      <c r="I62" s="39"/>
      <c r="J62" s="40"/>
      <c r="K62" s="16"/>
      <c r="L62" s="17" t="e">
        <f>K62/J61*100</f>
        <v>#DIV/0!</v>
      </c>
      <c r="M62" s="470"/>
      <c r="N62" s="471"/>
      <c r="O62" s="16"/>
      <c r="P62" s="17" t="e">
        <f>O62/J61*100</f>
        <v>#DIV/0!</v>
      </c>
      <c r="Q62" s="470"/>
      <c r="R62" s="471"/>
      <c r="S62" s="16"/>
      <c r="T62" s="17" t="e">
        <f>S62/J61*100</f>
        <v>#DIV/0!</v>
      </c>
      <c r="U62" s="470"/>
      <c r="V62" s="496"/>
      <c r="W62" s="19"/>
      <c r="X62" s="17" t="e">
        <f>W62/J61*100</f>
        <v>#DIV/0!</v>
      </c>
      <c r="Y62" s="470"/>
      <c r="Z62" s="496"/>
      <c r="AA62" s="74"/>
      <c r="AB62" s="74"/>
    </row>
    <row r="63" spans="1:28" s="75" customFormat="1" ht="34.9" customHeight="1" x14ac:dyDescent="0.2">
      <c r="A63" s="41" t="s">
        <v>42</v>
      </c>
      <c r="B63" s="61" t="s">
        <v>29</v>
      </c>
      <c r="C63" s="63"/>
      <c r="D63" s="64"/>
      <c r="E63" s="65">
        <f t="shared" ref="E63" si="194">+C63+D63</f>
        <v>0</v>
      </c>
      <c r="F63" s="63"/>
      <c r="G63" s="64"/>
      <c r="H63" s="64"/>
      <c r="I63" s="65"/>
      <c r="J63" s="66">
        <f>+E63+I63+F63+G63+H63</f>
        <v>0</v>
      </c>
      <c r="K63" s="67">
        <f>F63+0</f>
        <v>0</v>
      </c>
      <c r="L63" s="68" t="e">
        <f>K63/J63*100</f>
        <v>#DIV/0!</v>
      </c>
      <c r="M63" s="470" t="e">
        <f t="shared" si="2"/>
        <v>#DIV/0!</v>
      </c>
      <c r="N63" s="471"/>
      <c r="O63" s="67">
        <f>G63+F63+0</f>
        <v>0</v>
      </c>
      <c r="P63" s="68" t="e">
        <f t="shared" ref="P63" si="195">O63/J63*100</f>
        <v>#DIV/0!</v>
      </c>
      <c r="Q63" s="470" t="e">
        <f t="shared" si="3"/>
        <v>#DIV/0!</v>
      </c>
      <c r="R63" s="471"/>
      <c r="S63" s="67">
        <f>H63+F63+G63+0</f>
        <v>0</v>
      </c>
      <c r="T63" s="68" t="e">
        <f t="shared" ref="T63" si="196">S63/J63*100</f>
        <v>#DIV/0!</v>
      </c>
      <c r="U63" s="470" t="e">
        <f t="shared" si="4"/>
        <v>#DIV/0!</v>
      </c>
      <c r="V63" s="496"/>
      <c r="W63" s="70">
        <f>H63+F63+G63+I63+0</f>
        <v>0</v>
      </c>
      <c r="X63" s="68" t="e">
        <f>W63/J63*100</f>
        <v>#DIV/0!</v>
      </c>
      <c r="Y63" s="470" t="e">
        <f t="shared" si="5"/>
        <v>#DIV/0!</v>
      </c>
      <c r="Z63" s="496"/>
      <c r="AA63" s="74"/>
      <c r="AB63" s="74"/>
    </row>
    <row r="64" spans="1:28" s="75" customFormat="1" ht="34.9" customHeight="1" x14ac:dyDescent="0.2">
      <c r="A64" s="52"/>
      <c r="B64" s="62" t="s">
        <v>32</v>
      </c>
      <c r="C64" s="35"/>
      <c r="D64" s="36"/>
      <c r="E64" s="37"/>
      <c r="F64" s="38"/>
      <c r="G64" s="36"/>
      <c r="H64" s="36"/>
      <c r="I64" s="39"/>
      <c r="J64" s="40"/>
      <c r="K64" s="16"/>
      <c r="L64" s="17" t="e">
        <f>K64/J63*100</f>
        <v>#DIV/0!</v>
      </c>
      <c r="M64" s="470"/>
      <c r="N64" s="471"/>
      <c r="O64" s="16"/>
      <c r="P64" s="17" t="e">
        <f>O64/J63*100</f>
        <v>#DIV/0!</v>
      </c>
      <c r="Q64" s="470"/>
      <c r="R64" s="471"/>
      <c r="S64" s="16"/>
      <c r="T64" s="17" t="e">
        <f>S64/J63*100</f>
        <v>#DIV/0!</v>
      </c>
      <c r="U64" s="470"/>
      <c r="V64" s="496"/>
      <c r="W64" s="19"/>
      <c r="X64" s="17" t="e">
        <f>W64/J63*100</f>
        <v>#DIV/0!</v>
      </c>
      <c r="Y64" s="470"/>
      <c r="Z64" s="496"/>
      <c r="AA64" s="74"/>
      <c r="AB64" s="74"/>
    </row>
    <row r="65" spans="1:28" s="75" customFormat="1" ht="34.9" customHeight="1" x14ac:dyDescent="0.2">
      <c r="A65" s="22" t="s">
        <v>43</v>
      </c>
      <c r="B65" s="61" t="s">
        <v>29</v>
      </c>
      <c r="C65" s="63"/>
      <c r="D65" s="64"/>
      <c r="E65" s="65">
        <f t="shared" ref="E65" si="197">+C65+D65</f>
        <v>0</v>
      </c>
      <c r="F65" s="63"/>
      <c r="G65" s="64"/>
      <c r="H65" s="64"/>
      <c r="I65" s="65"/>
      <c r="J65" s="66">
        <f>+E65+I65+F65+G65+H65</f>
        <v>0</v>
      </c>
      <c r="K65" s="67">
        <f>F65+0</f>
        <v>0</v>
      </c>
      <c r="L65" s="68" t="e">
        <f>K65/J65*100</f>
        <v>#DIV/0!</v>
      </c>
      <c r="M65" s="470" t="e">
        <f t="shared" si="2"/>
        <v>#DIV/0!</v>
      </c>
      <c r="N65" s="471"/>
      <c r="O65" s="67">
        <f>G65+F65+0</f>
        <v>0</v>
      </c>
      <c r="P65" s="68" t="e">
        <f t="shared" ref="P65" si="198">O65/J65*100</f>
        <v>#DIV/0!</v>
      </c>
      <c r="Q65" s="470" t="e">
        <f t="shared" si="3"/>
        <v>#DIV/0!</v>
      </c>
      <c r="R65" s="471"/>
      <c r="S65" s="67">
        <f>H65+F65+G65+0</f>
        <v>0</v>
      </c>
      <c r="T65" s="68" t="e">
        <f t="shared" ref="T65" si="199">S65/J65*100</f>
        <v>#DIV/0!</v>
      </c>
      <c r="U65" s="470" t="e">
        <f t="shared" si="4"/>
        <v>#DIV/0!</v>
      </c>
      <c r="V65" s="496"/>
      <c r="W65" s="70">
        <f>H65+F65+G65+I65+0</f>
        <v>0</v>
      </c>
      <c r="X65" s="68" t="e">
        <f>W65/J65*100</f>
        <v>#DIV/0!</v>
      </c>
      <c r="Y65" s="470" t="e">
        <f t="shared" si="5"/>
        <v>#DIV/0!</v>
      </c>
      <c r="Z65" s="496"/>
      <c r="AA65" s="74"/>
      <c r="AB65" s="74"/>
    </row>
    <row r="66" spans="1:28" s="75" customFormat="1" ht="34.9" customHeight="1" x14ac:dyDescent="0.2">
      <c r="A66" s="33"/>
      <c r="B66" s="62" t="s">
        <v>32</v>
      </c>
      <c r="C66" s="35"/>
      <c r="D66" s="36"/>
      <c r="E66" s="37"/>
      <c r="F66" s="38"/>
      <c r="G66" s="36"/>
      <c r="H66" s="36"/>
      <c r="I66" s="37"/>
      <c r="J66" s="40"/>
      <c r="K66" s="16"/>
      <c r="L66" s="17" t="e">
        <f>K66/J65*100</f>
        <v>#DIV/0!</v>
      </c>
      <c r="M66" s="470"/>
      <c r="N66" s="471"/>
      <c r="O66" s="16"/>
      <c r="P66" s="17" t="e">
        <f>O66/J65*100</f>
        <v>#DIV/0!</v>
      </c>
      <c r="Q66" s="470"/>
      <c r="R66" s="471"/>
      <c r="S66" s="16"/>
      <c r="T66" s="17" t="e">
        <f>S66/J65*100</f>
        <v>#DIV/0!</v>
      </c>
      <c r="U66" s="470"/>
      <c r="V66" s="496"/>
      <c r="W66" s="19"/>
      <c r="X66" s="17" t="e">
        <f>W66/J65*100</f>
        <v>#DIV/0!</v>
      </c>
      <c r="Y66" s="470"/>
      <c r="Z66" s="496"/>
      <c r="AA66" s="74"/>
      <c r="AB66" s="74"/>
    </row>
    <row r="67" spans="1:28" s="75" customFormat="1" ht="34.9" customHeight="1" x14ac:dyDescent="0.2">
      <c r="A67" s="22" t="s">
        <v>44</v>
      </c>
      <c r="B67" s="61" t="s">
        <v>29</v>
      </c>
      <c r="C67" s="63"/>
      <c r="D67" s="64"/>
      <c r="E67" s="65">
        <f t="shared" ref="E67" si="200">+C67+D67</f>
        <v>0</v>
      </c>
      <c r="F67" s="63"/>
      <c r="G67" s="64"/>
      <c r="H67" s="64"/>
      <c r="I67" s="65"/>
      <c r="J67" s="66">
        <f>+E67+I67+F67+G67+H67</f>
        <v>0</v>
      </c>
      <c r="K67" s="67">
        <f>F67+0</f>
        <v>0</v>
      </c>
      <c r="L67" s="68" t="e">
        <f>K67/J67*100</f>
        <v>#DIV/0!</v>
      </c>
      <c r="M67" s="470" t="e">
        <f t="shared" si="2"/>
        <v>#DIV/0!</v>
      </c>
      <c r="N67" s="471"/>
      <c r="O67" s="67">
        <f>G67+F67+0</f>
        <v>0</v>
      </c>
      <c r="P67" s="68" t="e">
        <f t="shared" ref="P67" si="201">O67/J67*100</f>
        <v>#DIV/0!</v>
      </c>
      <c r="Q67" s="470" t="e">
        <f t="shared" si="3"/>
        <v>#DIV/0!</v>
      </c>
      <c r="R67" s="471"/>
      <c r="S67" s="67">
        <f>H67+F67+G67+0</f>
        <v>0</v>
      </c>
      <c r="T67" s="68" t="e">
        <f t="shared" ref="T67" si="202">S67/J67*100</f>
        <v>#DIV/0!</v>
      </c>
      <c r="U67" s="470" t="e">
        <f t="shared" si="4"/>
        <v>#DIV/0!</v>
      </c>
      <c r="V67" s="496"/>
      <c r="W67" s="70">
        <f>H67+F67+G67+I67+0</f>
        <v>0</v>
      </c>
      <c r="X67" s="68" t="e">
        <f>W67/J67*100</f>
        <v>#DIV/0!</v>
      </c>
      <c r="Y67" s="470" t="e">
        <f t="shared" si="5"/>
        <v>#DIV/0!</v>
      </c>
      <c r="Z67" s="496"/>
      <c r="AA67" s="74"/>
      <c r="AB67" s="74"/>
    </row>
    <row r="68" spans="1:28" s="75" customFormat="1" ht="34.9" customHeight="1" x14ac:dyDescent="0.2">
      <c r="A68" s="33"/>
      <c r="B68" s="62" t="s">
        <v>32</v>
      </c>
      <c r="C68" s="35"/>
      <c r="D68" s="36"/>
      <c r="E68" s="37"/>
      <c r="F68" s="38"/>
      <c r="G68" s="36"/>
      <c r="H68" s="36"/>
      <c r="I68" s="37"/>
      <c r="J68" s="40"/>
      <c r="K68" s="16"/>
      <c r="L68" s="17" t="e">
        <f>K68/J67*100</f>
        <v>#DIV/0!</v>
      </c>
      <c r="M68" s="470"/>
      <c r="N68" s="471"/>
      <c r="O68" s="16"/>
      <c r="P68" s="17" t="e">
        <f>O68/J67*100</f>
        <v>#DIV/0!</v>
      </c>
      <c r="Q68" s="470"/>
      <c r="R68" s="471"/>
      <c r="S68" s="16"/>
      <c r="T68" s="17" t="e">
        <f>S68/J67*100</f>
        <v>#DIV/0!</v>
      </c>
      <c r="U68" s="470"/>
      <c r="V68" s="496"/>
      <c r="W68" s="19"/>
      <c r="X68" s="17" t="e">
        <f>W68/J67*100</f>
        <v>#DIV/0!</v>
      </c>
      <c r="Y68" s="470"/>
      <c r="Z68" s="496"/>
      <c r="AA68" s="74"/>
      <c r="AB68" s="74"/>
    </row>
    <row r="69" spans="1:28" s="251" customFormat="1" ht="21.75" hidden="1" customHeight="1" x14ac:dyDescent="0.2">
      <c r="A69" s="480" t="s">
        <v>45</v>
      </c>
      <c r="B69" s="54" t="s">
        <v>29</v>
      </c>
      <c r="C69" s="55">
        <f t="shared" ref="C69:K70" si="203">SUM(C71,C77,C87,C93,C95)</f>
        <v>0</v>
      </c>
      <c r="D69" s="56">
        <f t="shared" si="203"/>
        <v>0</v>
      </c>
      <c r="E69" s="57">
        <f t="shared" si="203"/>
        <v>0</v>
      </c>
      <c r="F69" s="58">
        <f t="shared" si="203"/>
        <v>0</v>
      </c>
      <c r="G69" s="56">
        <f t="shared" si="203"/>
        <v>0</v>
      </c>
      <c r="H69" s="56">
        <f t="shared" si="203"/>
        <v>0</v>
      </c>
      <c r="I69" s="59">
        <f t="shared" si="203"/>
        <v>0</v>
      </c>
      <c r="J69" s="60">
        <f t="shared" si="203"/>
        <v>0</v>
      </c>
      <c r="K69" s="55">
        <f t="shared" si="203"/>
        <v>0</v>
      </c>
      <c r="L69" s="56" t="e">
        <f>K69/J69*100</f>
        <v>#DIV/0!</v>
      </c>
      <c r="M69" s="482" t="e">
        <f t="shared" si="2"/>
        <v>#DIV/0!</v>
      </c>
      <c r="N69" s="476"/>
      <c r="O69" s="55">
        <f>SUM(O71,O77,O87,O93,O95)</f>
        <v>0</v>
      </c>
      <c r="P69" s="56" t="e">
        <f t="shared" ref="P69" si="204">O69/J69*100</f>
        <v>#DIV/0!</v>
      </c>
      <c r="Q69" s="482" t="e">
        <f t="shared" si="3"/>
        <v>#DIV/0!</v>
      </c>
      <c r="R69" s="476"/>
      <c r="S69" s="58">
        <f>SUM(S71,S77,S87,S93,S95)</f>
        <v>0</v>
      </c>
      <c r="T69" s="56" t="e">
        <f t="shared" ref="T69" si="205">S69/J69*100</f>
        <v>#DIV/0!</v>
      </c>
      <c r="U69" s="482" t="e">
        <f t="shared" si="4"/>
        <v>#DIV/0!</v>
      </c>
      <c r="V69" s="484"/>
      <c r="W69" s="55">
        <f>SUM(W71,W77,W87,W93,W95)</f>
        <v>0</v>
      </c>
      <c r="X69" s="56" t="e">
        <f t="shared" ref="X69" si="206">W69/J69*100</f>
        <v>#DIV/0!</v>
      </c>
      <c r="Y69" s="482" t="e">
        <f t="shared" si="5"/>
        <v>#DIV/0!</v>
      </c>
      <c r="Z69" s="597"/>
      <c r="AA69" s="250"/>
      <c r="AB69" s="250"/>
    </row>
    <row r="70" spans="1:28" s="251" customFormat="1" ht="21.75" hidden="1" customHeight="1" x14ac:dyDescent="0.2">
      <c r="A70" s="481"/>
      <c r="B70" s="54" t="s">
        <v>30</v>
      </c>
      <c r="C70" s="16"/>
      <c r="D70" s="17"/>
      <c r="E70" s="18"/>
      <c r="F70" s="19"/>
      <c r="G70" s="17"/>
      <c r="H70" s="17"/>
      <c r="I70" s="20"/>
      <c r="J70" s="21"/>
      <c r="K70" s="55">
        <f t="shared" si="203"/>
        <v>0</v>
      </c>
      <c r="L70" s="56" t="e">
        <f t="shared" ref="L70" si="207">K70/J69*100</f>
        <v>#DIV/0!</v>
      </c>
      <c r="M70" s="483"/>
      <c r="N70" s="477"/>
      <c r="O70" s="55">
        <f>SUM(O72,O78,O88,O94,O96)</f>
        <v>0</v>
      </c>
      <c r="P70" s="56" t="e">
        <f t="shared" ref="P70" si="208">O70/J69*100</f>
        <v>#DIV/0!</v>
      </c>
      <c r="Q70" s="483"/>
      <c r="R70" s="477"/>
      <c r="S70" s="58">
        <f>SUM(S72,S78,S88,S94,S96)</f>
        <v>0</v>
      </c>
      <c r="T70" s="56" t="e">
        <f t="shared" ref="T70" si="209">S70/J69*100</f>
        <v>#DIV/0!</v>
      </c>
      <c r="U70" s="483"/>
      <c r="V70" s="485"/>
      <c r="W70" s="55">
        <f>SUM(W72,W78,W88,W94,W96)</f>
        <v>0</v>
      </c>
      <c r="X70" s="56" t="e">
        <f t="shared" ref="X70" si="210">W70/J69*100</f>
        <v>#DIV/0!</v>
      </c>
      <c r="Y70" s="483"/>
      <c r="Z70" s="501"/>
      <c r="AA70" s="250"/>
      <c r="AB70" s="250"/>
    </row>
    <row r="71" spans="1:28" s="72" customFormat="1" ht="21.75" hidden="1" customHeight="1" x14ac:dyDescent="0.2">
      <c r="A71" s="22" t="s">
        <v>31</v>
      </c>
      <c r="B71" s="61" t="s">
        <v>29</v>
      </c>
      <c r="C71" s="24">
        <f>SUM(C73,C75)</f>
        <v>0</v>
      </c>
      <c r="D71" s="25">
        <f>SUM(D73,D75)</f>
        <v>0</v>
      </c>
      <c r="E71" s="26">
        <f>+C71+D71</f>
        <v>0</v>
      </c>
      <c r="F71" s="27">
        <f>SUM(F73,F75)</f>
        <v>0</v>
      </c>
      <c r="G71" s="25">
        <f>SUM(G73,G75)</f>
        <v>0</v>
      </c>
      <c r="H71" s="25">
        <f t="shared" ref="H71:I71" si="211">SUM(H73,H75)</f>
        <v>0</v>
      </c>
      <c r="I71" s="28">
        <f t="shared" si="211"/>
        <v>0</v>
      </c>
      <c r="J71" s="29">
        <f>+E71+I71+F71+G71+H71</f>
        <v>0</v>
      </c>
      <c r="K71" s="30">
        <f>SUM(K73,K75)</f>
        <v>0</v>
      </c>
      <c r="L71" s="31" t="e">
        <f t="shared" ref="L71" si="212">K71/J71*100</f>
        <v>#DIV/0!</v>
      </c>
      <c r="M71" s="478" t="e">
        <f t="shared" si="2"/>
        <v>#DIV/0!</v>
      </c>
      <c r="N71" s="474"/>
      <c r="O71" s="30">
        <f>SUM(O73,O75)</f>
        <v>0</v>
      </c>
      <c r="P71" s="31" t="e">
        <f t="shared" ref="P71" si="213">O71/J71*100</f>
        <v>#DIV/0!</v>
      </c>
      <c r="Q71" s="478" t="e">
        <f t="shared" si="3"/>
        <v>#DIV/0!</v>
      </c>
      <c r="R71" s="474"/>
      <c r="S71" s="32">
        <f>SUM(S73,S75)</f>
        <v>0</v>
      </c>
      <c r="T71" s="31" t="e">
        <f t="shared" ref="T71" si="214">S71/J71*100</f>
        <v>#DIV/0!</v>
      </c>
      <c r="U71" s="478" t="e">
        <f t="shared" si="4"/>
        <v>#DIV/0!</v>
      </c>
      <c r="V71" s="475"/>
      <c r="W71" s="30">
        <f>SUM(W73,W75)</f>
        <v>0</v>
      </c>
      <c r="X71" s="31" t="e">
        <f t="shared" ref="X71" si="215">W71/J71*100</f>
        <v>#DIV/0!</v>
      </c>
      <c r="Y71" s="478" t="e">
        <f t="shared" si="5"/>
        <v>#DIV/0!</v>
      </c>
      <c r="Z71" s="497"/>
      <c r="AA71" s="71"/>
      <c r="AB71" s="71"/>
    </row>
    <row r="72" spans="1:28" s="72" customFormat="1" ht="21.75" hidden="1" customHeight="1" x14ac:dyDescent="0.2">
      <c r="A72" s="33"/>
      <c r="B72" s="62" t="s">
        <v>32</v>
      </c>
      <c r="C72" s="35"/>
      <c r="D72" s="36"/>
      <c r="E72" s="37"/>
      <c r="F72" s="38"/>
      <c r="G72" s="36"/>
      <c r="H72" s="36"/>
      <c r="I72" s="37"/>
      <c r="J72" s="40"/>
      <c r="K72" s="30">
        <f>SUM(K74,K76)</f>
        <v>0</v>
      </c>
      <c r="L72" s="31" t="e">
        <f>K72/J71*100</f>
        <v>#DIV/0!</v>
      </c>
      <c r="M72" s="479"/>
      <c r="N72" s="474"/>
      <c r="O72" s="30">
        <f>SUM(O74,O76)</f>
        <v>0</v>
      </c>
      <c r="P72" s="31" t="e">
        <f t="shared" ref="P72" si="216">O72/J71*100</f>
        <v>#DIV/0!</v>
      </c>
      <c r="Q72" s="479"/>
      <c r="R72" s="474"/>
      <c r="S72" s="32">
        <f>SUM(S74,S76)</f>
        <v>0</v>
      </c>
      <c r="T72" s="31" t="e">
        <f t="shared" ref="T72" si="217">S72/J71*100</f>
        <v>#DIV/0!</v>
      </c>
      <c r="U72" s="479"/>
      <c r="V72" s="475"/>
      <c r="W72" s="30">
        <f>SUM(W74,W76)</f>
        <v>0</v>
      </c>
      <c r="X72" s="31" t="e">
        <f t="shared" ref="X72" si="218">W72/J71*100</f>
        <v>#DIV/0!</v>
      </c>
      <c r="Y72" s="479"/>
      <c r="Z72" s="497"/>
      <c r="AA72" s="71"/>
      <c r="AB72" s="71"/>
    </row>
    <row r="73" spans="1:28" s="72" customFormat="1" ht="21.75" hidden="1" customHeight="1" x14ac:dyDescent="0.2">
      <c r="A73" s="41" t="s">
        <v>33</v>
      </c>
      <c r="B73" s="61" t="s">
        <v>29</v>
      </c>
      <c r="C73" s="63"/>
      <c r="D73" s="64"/>
      <c r="E73" s="65">
        <f t="shared" ref="E73" si="219">+C73+D73</f>
        <v>0</v>
      </c>
      <c r="F73" s="63"/>
      <c r="G73" s="64"/>
      <c r="H73" s="64"/>
      <c r="I73" s="65"/>
      <c r="J73" s="66">
        <f>+E73+I73+F73+G73+H73</f>
        <v>0</v>
      </c>
      <c r="K73" s="67">
        <f>F73+0</f>
        <v>0</v>
      </c>
      <c r="L73" s="68" t="e">
        <f>K73/J73*100</f>
        <v>#DIV/0!</v>
      </c>
      <c r="M73" s="470" t="e">
        <f t="shared" si="2"/>
        <v>#DIV/0!</v>
      </c>
      <c r="N73" s="471"/>
      <c r="O73" s="67">
        <f>G73+F73+0</f>
        <v>0</v>
      </c>
      <c r="P73" s="69" t="e">
        <f t="shared" ref="P73" si="220">O73/J73*100</f>
        <v>#DIV/0!</v>
      </c>
      <c r="Q73" s="470" t="e">
        <f t="shared" si="3"/>
        <v>#DIV/0!</v>
      </c>
      <c r="R73" s="471"/>
      <c r="S73" s="70">
        <f>H73+F73+G73+0</f>
        <v>0</v>
      </c>
      <c r="T73" s="69" t="e">
        <f t="shared" ref="T73" si="221">S73/J73*100</f>
        <v>#DIV/0!</v>
      </c>
      <c r="U73" s="470" t="e">
        <f t="shared" si="4"/>
        <v>#DIV/0!</v>
      </c>
      <c r="V73" s="472"/>
      <c r="W73" s="67">
        <f>H73+F73+G73+I73+0</f>
        <v>0</v>
      </c>
      <c r="X73" s="69" t="e">
        <f>W73/J73*100</f>
        <v>#DIV/0!</v>
      </c>
      <c r="Y73" s="470" t="e">
        <f t="shared" si="5"/>
        <v>#DIV/0!</v>
      </c>
      <c r="Z73" s="496"/>
      <c r="AA73" s="71"/>
      <c r="AB73" s="71"/>
    </row>
    <row r="74" spans="1:28" s="72" customFormat="1" ht="21.75" hidden="1" customHeight="1" x14ac:dyDescent="0.2">
      <c r="A74" s="52"/>
      <c r="B74" s="62" t="s">
        <v>32</v>
      </c>
      <c r="C74" s="35"/>
      <c r="D74" s="36"/>
      <c r="E74" s="37"/>
      <c r="F74" s="38"/>
      <c r="G74" s="36"/>
      <c r="H74" s="36"/>
      <c r="I74" s="39"/>
      <c r="J74" s="40"/>
      <c r="K74" s="16"/>
      <c r="L74" s="17" t="e">
        <f>K74/J73*100</f>
        <v>#DIV/0!</v>
      </c>
      <c r="M74" s="470"/>
      <c r="N74" s="471"/>
      <c r="O74" s="16"/>
      <c r="P74" s="73" t="e">
        <f>O74/J73*100</f>
        <v>#DIV/0!</v>
      </c>
      <c r="Q74" s="470"/>
      <c r="R74" s="471"/>
      <c r="S74" s="19"/>
      <c r="T74" s="73" t="e">
        <f>S74/J73*100</f>
        <v>#DIV/0!</v>
      </c>
      <c r="U74" s="470"/>
      <c r="V74" s="472"/>
      <c r="W74" s="16"/>
      <c r="X74" s="73" t="e">
        <f>W74/J73*100</f>
        <v>#DIV/0!</v>
      </c>
      <c r="Y74" s="470"/>
      <c r="Z74" s="496"/>
      <c r="AA74" s="71"/>
      <c r="AB74" s="71"/>
    </row>
    <row r="75" spans="1:28" s="72" customFormat="1" ht="21.75" hidden="1" customHeight="1" x14ac:dyDescent="0.2">
      <c r="A75" s="41" t="s">
        <v>34</v>
      </c>
      <c r="B75" s="61" t="s">
        <v>29</v>
      </c>
      <c r="C75" s="63"/>
      <c r="D75" s="64"/>
      <c r="E75" s="65">
        <f t="shared" ref="E75" si="222">+C75+D75</f>
        <v>0</v>
      </c>
      <c r="F75" s="63"/>
      <c r="G75" s="64"/>
      <c r="H75" s="64"/>
      <c r="I75" s="65"/>
      <c r="J75" s="66">
        <f>+E75+I75+F75+G75+H75</f>
        <v>0</v>
      </c>
      <c r="K75" s="67">
        <f>F75+0</f>
        <v>0</v>
      </c>
      <c r="L75" s="68" t="e">
        <f>K75/J75*100</f>
        <v>#DIV/0!</v>
      </c>
      <c r="M75" s="470" t="e">
        <f t="shared" si="2"/>
        <v>#DIV/0!</v>
      </c>
      <c r="N75" s="471"/>
      <c r="O75" s="67">
        <f>G75+F75+0</f>
        <v>0</v>
      </c>
      <c r="P75" s="69" t="e">
        <f t="shared" ref="P75" si="223">O75/J75*100</f>
        <v>#DIV/0!</v>
      </c>
      <c r="Q75" s="470" t="e">
        <f t="shared" si="3"/>
        <v>#DIV/0!</v>
      </c>
      <c r="R75" s="471"/>
      <c r="S75" s="70">
        <f>H75+F75+G75+0</f>
        <v>0</v>
      </c>
      <c r="T75" s="69" t="e">
        <f t="shared" ref="T75" si="224">S75/J75*100</f>
        <v>#DIV/0!</v>
      </c>
      <c r="U75" s="470" t="e">
        <f t="shared" si="4"/>
        <v>#DIV/0!</v>
      </c>
      <c r="V75" s="472"/>
      <c r="W75" s="67">
        <f>H75+F75+G75+I75+0</f>
        <v>0</v>
      </c>
      <c r="X75" s="69" t="e">
        <f>W75/J75*100</f>
        <v>#DIV/0!</v>
      </c>
      <c r="Y75" s="470" t="e">
        <f t="shared" si="5"/>
        <v>#DIV/0!</v>
      </c>
      <c r="Z75" s="496"/>
      <c r="AA75" s="71"/>
      <c r="AB75" s="71"/>
    </row>
    <row r="76" spans="1:28" s="72" customFormat="1" ht="24" hidden="1" customHeight="1" x14ac:dyDescent="0.2">
      <c r="A76" s="52"/>
      <c r="B76" s="62" t="s">
        <v>32</v>
      </c>
      <c r="C76" s="35"/>
      <c r="D76" s="36"/>
      <c r="E76" s="37"/>
      <c r="F76" s="38"/>
      <c r="G76" s="36"/>
      <c r="H76" s="36"/>
      <c r="I76" s="39"/>
      <c r="J76" s="40"/>
      <c r="K76" s="16"/>
      <c r="L76" s="17" t="e">
        <f>K76/J75*100</f>
        <v>#DIV/0!</v>
      </c>
      <c r="M76" s="470"/>
      <c r="N76" s="471"/>
      <c r="O76" s="16"/>
      <c r="P76" s="73" t="e">
        <f>O76/J75*100</f>
        <v>#DIV/0!</v>
      </c>
      <c r="Q76" s="470"/>
      <c r="R76" s="471"/>
      <c r="S76" s="19"/>
      <c r="T76" s="73" t="e">
        <f>S76/J75*100</f>
        <v>#DIV/0!</v>
      </c>
      <c r="U76" s="470"/>
      <c r="V76" s="472"/>
      <c r="W76" s="16"/>
      <c r="X76" s="73" t="e">
        <f>W76/J75*100</f>
        <v>#DIV/0!</v>
      </c>
      <c r="Y76" s="470"/>
      <c r="Z76" s="496"/>
      <c r="AA76" s="71"/>
      <c r="AB76" s="71"/>
    </row>
    <row r="77" spans="1:28" s="75" customFormat="1" ht="21.75" hidden="1" customHeight="1" x14ac:dyDescent="0.2">
      <c r="A77" s="22" t="s">
        <v>35</v>
      </c>
      <c r="B77" s="61" t="s">
        <v>29</v>
      </c>
      <c r="C77" s="24">
        <f>SUM(C79,C81,C83,C85)</f>
        <v>0</v>
      </c>
      <c r="D77" s="25">
        <f>SUM(D79,D81,D83,D85)</f>
        <v>0</v>
      </c>
      <c r="E77" s="26">
        <f>+C77+D77</f>
        <v>0</v>
      </c>
      <c r="F77" s="27">
        <f>SUM(F79,F81,F83,F85)</f>
        <v>0</v>
      </c>
      <c r="G77" s="25">
        <f t="shared" ref="G77:I77" si="225">SUM(G79,G81,G83,G85)</f>
        <v>0</v>
      </c>
      <c r="H77" s="25">
        <f t="shared" si="225"/>
        <v>0</v>
      </c>
      <c r="I77" s="28">
        <f t="shared" si="225"/>
        <v>0</v>
      </c>
      <c r="J77" s="29">
        <f t="shared" ref="J77" si="226">+E77+I77+F77+G77+H77</f>
        <v>0</v>
      </c>
      <c r="K77" s="30">
        <f>SUM(K79,K81,K83,K85)</f>
        <v>0</v>
      </c>
      <c r="L77" s="31" t="e">
        <f t="shared" ref="L77" si="227">K77/J77*100</f>
        <v>#DIV/0!</v>
      </c>
      <c r="M77" s="473" t="e">
        <f t="shared" ref="M77:M139" si="228">L78-L77</f>
        <v>#DIV/0!</v>
      </c>
      <c r="N77" s="474"/>
      <c r="O77" s="30">
        <f>SUM(O79,O81,O83,O85)</f>
        <v>0</v>
      </c>
      <c r="P77" s="31" t="e">
        <f t="shared" ref="P77" si="229">O77/J77*100</f>
        <v>#DIV/0!</v>
      </c>
      <c r="Q77" s="473" t="e">
        <f t="shared" ref="Q77:Q139" si="230">P78-P77</f>
        <v>#DIV/0!</v>
      </c>
      <c r="R77" s="474"/>
      <c r="S77" s="32">
        <f>SUM(S79,S81,S83,S85)</f>
        <v>0</v>
      </c>
      <c r="T77" s="31" t="e">
        <f t="shared" ref="T77" si="231">S77/J77*100</f>
        <v>#DIV/0!</v>
      </c>
      <c r="U77" s="473" t="e">
        <f t="shared" ref="U77:U139" si="232">T78-T77</f>
        <v>#DIV/0!</v>
      </c>
      <c r="V77" s="475"/>
      <c r="W77" s="30">
        <f>SUM(W79,W81,W83,W85)</f>
        <v>0</v>
      </c>
      <c r="X77" s="31" t="e">
        <f t="shared" ref="X77" si="233">W77/J77*100</f>
        <v>#DIV/0!</v>
      </c>
      <c r="Y77" s="473" t="e">
        <f t="shared" ref="Y77:Y139" si="234">X78-X77</f>
        <v>#DIV/0!</v>
      </c>
      <c r="Z77" s="497"/>
      <c r="AA77" s="74"/>
      <c r="AB77" s="74"/>
    </row>
    <row r="78" spans="1:28" s="75" customFormat="1" ht="21.75" hidden="1" customHeight="1" x14ac:dyDescent="0.2">
      <c r="A78" s="33"/>
      <c r="B78" s="62" t="s">
        <v>32</v>
      </c>
      <c r="C78" s="35"/>
      <c r="D78" s="36"/>
      <c r="E78" s="37"/>
      <c r="F78" s="38"/>
      <c r="G78" s="36"/>
      <c r="H78" s="36"/>
      <c r="I78" s="37"/>
      <c r="J78" s="40"/>
      <c r="K78" s="30">
        <f>SUM(K80,K82,K84,K86)</f>
        <v>0</v>
      </c>
      <c r="L78" s="31" t="e">
        <f t="shared" ref="L78" si="235">K78/J77*100</f>
        <v>#DIV/0!</v>
      </c>
      <c r="M78" s="473"/>
      <c r="N78" s="474"/>
      <c r="O78" s="30">
        <f>SUM(O80,O82,O84,O86)</f>
        <v>0</v>
      </c>
      <c r="P78" s="31" t="e">
        <f t="shared" ref="P78" si="236">O78/J77*100</f>
        <v>#DIV/0!</v>
      </c>
      <c r="Q78" s="473"/>
      <c r="R78" s="474"/>
      <c r="S78" s="32">
        <f>SUM(S80,S82,S84,S86)</f>
        <v>0</v>
      </c>
      <c r="T78" s="31" t="e">
        <f t="shared" ref="T78" si="237">S78/J77*100</f>
        <v>#DIV/0!</v>
      </c>
      <c r="U78" s="473"/>
      <c r="V78" s="475"/>
      <c r="W78" s="30">
        <f>SUM(W80,W82,W84,W86)</f>
        <v>0</v>
      </c>
      <c r="X78" s="31" t="e">
        <f t="shared" ref="X78" si="238">W78/J77*100</f>
        <v>#DIV/0!</v>
      </c>
      <c r="Y78" s="473"/>
      <c r="Z78" s="497"/>
      <c r="AA78" s="74"/>
      <c r="AB78" s="74"/>
    </row>
    <row r="79" spans="1:28" s="75" customFormat="1" ht="21.75" hidden="1" customHeight="1" x14ac:dyDescent="0.2">
      <c r="A79" s="41" t="s">
        <v>36</v>
      </c>
      <c r="B79" s="61" t="s">
        <v>29</v>
      </c>
      <c r="C79" s="63"/>
      <c r="D79" s="64"/>
      <c r="E79" s="65">
        <f t="shared" ref="E79" si="239">+C79+D79</f>
        <v>0</v>
      </c>
      <c r="F79" s="63"/>
      <c r="G79" s="64"/>
      <c r="H79" s="64"/>
      <c r="I79" s="65"/>
      <c r="J79" s="66">
        <f>+E79+I79+F79+G79+H79</f>
        <v>0</v>
      </c>
      <c r="K79" s="67">
        <f>F79+0</f>
        <v>0</v>
      </c>
      <c r="L79" s="68" t="e">
        <f>K79/J79*100</f>
        <v>#DIV/0!</v>
      </c>
      <c r="M79" s="470" t="e">
        <f t="shared" si="228"/>
        <v>#DIV/0!</v>
      </c>
      <c r="N79" s="471"/>
      <c r="O79" s="67">
        <f>G79+F79+0</f>
        <v>0</v>
      </c>
      <c r="P79" s="68" t="e">
        <f t="shared" ref="P79" si="240">O79/J79*100</f>
        <v>#DIV/0!</v>
      </c>
      <c r="Q79" s="470" t="e">
        <f t="shared" si="230"/>
        <v>#DIV/0!</v>
      </c>
      <c r="R79" s="471"/>
      <c r="S79" s="70">
        <f>H79+F79+G79+0</f>
        <v>0</v>
      </c>
      <c r="T79" s="68" t="e">
        <f t="shared" ref="T79" si="241">S79/J79*100</f>
        <v>#DIV/0!</v>
      </c>
      <c r="U79" s="470" t="e">
        <f t="shared" si="232"/>
        <v>#DIV/0!</v>
      </c>
      <c r="V79" s="472"/>
      <c r="W79" s="67">
        <f>H79+F79+G79+I79+0</f>
        <v>0</v>
      </c>
      <c r="X79" s="68" t="e">
        <f>W79/J79*100</f>
        <v>#DIV/0!</v>
      </c>
      <c r="Y79" s="470" t="e">
        <f t="shared" si="234"/>
        <v>#DIV/0!</v>
      </c>
      <c r="Z79" s="496"/>
      <c r="AA79" s="74"/>
      <c r="AB79" s="74"/>
    </row>
    <row r="80" spans="1:28" s="75" customFormat="1" ht="21.75" hidden="1" customHeight="1" x14ac:dyDescent="0.2">
      <c r="A80" s="52"/>
      <c r="B80" s="62" t="s">
        <v>32</v>
      </c>
      <c r="C80" s="35"/>
      <c r="D80" s="36"/>
      <c r="E80" s="37"/>
      <c r="F80" s="38"/>
      <c r="G80" s="36"/>
      <c r="H80" s="36"/>
      <c r="I80" s="39"/>
      <c r="J80" s="40"/>
      <c r="K80" s="16"/>
      <c r="L80" s="17" t="e">
        <f>K80/J79*100</f>
        <v>#DIV/0!</v>
      </c>
      <c r="M80" s="470"/>
      <c r="N80" s="471"/>
      <c r="O80" s="16"/>
      <c r="P80" s="17" t="e">
        <f>O80/J79*100</f>
        <v>#DIV/0!</v>
      </c>
      <c r="Q80" s="470"/>
      <c r="R80" s="471"/>
      <c r="S80" s="19"/>
      <c r="T80" s="17" t="e">
        <f>S80/J79*100</f>
        <v>#DIV/0!</v>
      </c>
      <c r="U80" s="470"/>
      <c r="V80" s="472"/>
      <c r="W80" s="16"/>
      <c r="X80" s="17" t="e">
        <f>W80/J79*100</f>
        <v>#DIV/0!</v>
      </c>
      <c r="Y80" s="470"/>
      <c r="Z80" s="496"/>
      <c r="AA80" s="74"/>
      <c r="AB80" s="74"/>
    </row>
    <row r="81" spans="1:28" s="75" customFormat="1" ht="21.75" hidden="1" customHeight="1" x14ac:dyDescent="0.2">
      <c r="A81" s="41" t="s">
        <v>37</v>
      </c>
      <c r="B81" s="61" t="s">
        <v>29</v>
      </c>
      <c r="C81" s="63"/>
      <c r="D81" s="64"/>
      <c r="E81" s="65">
        <f t="shared" ref="E81" si="242">+C81+D81</f>
        <v>0</v>
      </c>
      <c r="F81" s="63"/>
      <c r="G81" s="64"/>
      <c r="H81" s="64"/>
      <c r="I81" s="65"/>
      <c r="J81" s="66">
        <f>+E81+I81+F81+G81+H81</f>
        <v>0</v>
      </c>
      <c r="K81" s="67">
        <f>F81+0</f>
        <v>0</v>
      </c>
      <c r="L81" s="68" t="e">
        <f>K81/J81*100</f>
        <v>#DIV/0!</v>
      </c>
      <c r="M81" s="470" t="e">
        <f t="shared" si="228"/>
        <v>#DIV/0!</v>
      </c>
      <c r="N81" s="471"/>
      <c r="O81" s="67">
        <f>G81+F81+0</f>
        <v>0</v>
      </c>
      <c r="P81" s="68" t="e">
        <f t="shared" ref="P81" si="243">O81/J81*100</f>
        <v>#DIV/0!</v>
      </c>
      <c r="Q81" s="470" t="e">
        <f t="shared" si="230"/>
        <v>#DIV/0!</v>
      </c>
      <c r="R81" s="471"/>
      <c r="S81" s="70">
        <f>H81+F81+G81+0</f>
        <v>0</v>
      </c>
      <c r="T81" s="68" t="e">
        <f t="shared" ref="T81" si="244">S81/J81*100</f>
        <v>#DIV/0!</v>
      </c>
      <c r="U81" s="470" t="e">
        <f t="shared" si="232"/>
        <v>#DIV/0!</v>
      </c>
      <c r="V81" s="472"/>
      <c r="W81" s="67">
        <f>H81+F81+G81+I81+0</f>
        <v>0</v>
      </c>
      <c r="X81" s="68" t="e">
        <f>W81/J81*100</f>
        <v>#DIV/0!</v>
      </c>
      <c r="Y81" s="470" t="e">
        <f t="shared" si="234"/>
        <v>#DIV/0!</v>
      </c>
      <c r="Z81" s="496"/>
      <c r="AA81" s="74"/>
      <c r="AB81" s="74"/>
    </row>
    <row r="82" spans="1:28" s="75" customFormat="1" ht="21.75" hidden="1" customHeight="1" x14ac:dyDescent="0.2">
      <c r="A82" s="52"/>
      <c r="B82" s="62" t="s">
        <v>32</v>
      </c>
      <c r="C82" s="35"/>
      <c r="D82" s="36"/>
      <c r="E82" s="37"/>
      <c r="F82" s="38"/>
      <c r="G82" s="36"/>
      <c r="H82" s="36"/>
      <c r="I82" s="39"/>
      <c r="J82" s="40"/>
      <c r="K82" s="16"/>
      <c r="L82" s="17" t="e">
        <f>K82/J81*100</f>
        <v>#DIV/0!</v>
      </c>
      <c r="M82" s="470"/>
      <c r="N82" s="471"/>
      <c r="O82" s="16"/>
      <c r="P82" s="17" t="e">
        <f>O82/J81*100</f>
        <v>#DIV/0!</v>
      </c>
      <c r="Q82" s="470"/>
      <c r="R82" s="471"/>
      <c r="S82" s="19"/>
      <c r="T82" s="17" t="e">
        <f>S82/J81*100</f>
        <v>#DIV/0!</v>
      </c>
      <c r="U82" s="470"/>
      <c r="V82" s="472"/>
      <c r="W82" s="16"/>
      <c r="X82" s="17" t="e">
        <f>W82/J81*100</f>
        <v>#DIV/0!</v>
      </c>
      <c r="Y82" s="470"/>
      <c r="Z82" s="496"/>
      <c r="AA82" s="74"/>
      <c r="AB82" s="74"/>
    </row>
    <row r="83" spans="1:28" s="75" customFormat="1" ht="21.75" hidden="1" customHeight="1" x14ac:dyDescent="0.2">
      <c r="A83" s="41" t="s">
        <v>38</v>
      </c>
      <c r="B83" s="61" t="s">
        <v>29</v>
      </c>
      <c r="C83" s="63"/>
      <c r="D83" s="64"/>
      <c r="E83" s="65">
        <f t="shared" ref="E83" si="245">+C83+D83</f>
        <v>0</v>
      </c>
      <c r="F83" s="63"/>
      <c r="G83" s="64"/>
      <c r="H83" s="64"/>
      <c r="I83" s="65"/>
      <c r="J83" s="66">
        <f>+E83+I83+F83+G83+H83</f>
        <v>0</v>
      </c>
      <c r="K83" s="67">
        <f>F83+0</f>
        <v>0</v>
      </c>
      <c r="L83" s="68" t="e">
        <f>K83/J83*100</f>
        <v>#DIV/0!</v>
      </c>
      <c r="M83" s="470" t="e">
        <f t="shared" si="228"/>
        <v>#DIV/0!</v>
      </c>
      <c r="N83" s="471"/>
      <c r="O83" s="67">
        <f>G83+F83+0</f>
        <v>0</v>
      </c>
      <c r="P83" s="68" t="e">
        <f t="shared" ref="P83" si="246">O83/J83*100</f>
        <v>#DIV/0!</v>
      </c>
      <c r="Q83" s="470" t="e">
        <f t="shared" si="230"/>
        <v>#DIV/0!</v>
      </c>
      <c r="R83" s="471"/>
      <c r="S83" s="70">
        <f>H83+F83+G83+0</f>
        <v>0</v>
      </c>
      <c r="T83" s="68" t="e">
        <f t="shared" ref="T83" si="247">S83/J83*100</f>
        <v>#DIV/0!</v>
      </c>
      <c r="U83" s="470" t="e">
        <f t="shared" si="232"/>
        <v>#DIV/0!</v>
      </c>
      <c r="V83" s="472"/>
      <c r="W83" s="67">
        <f>H83+F83+G83+I83+0</f>
        <v>0</v>
      </c>
      <c r="X83" s="68" t="e">
        <f>W83/J83*100</f>
        <v>#DIV/0!</v>
      </c>
      <c r="Y83" s="470" t="e">
        <f t="shared" si="234"/>
        <v>#DIV/0!</v>
      </c>
      <c r="Z83" s="496"/>
      <c r="AA83" s="74"/>
      <c r="AB83" s="74"/>
    </row>
    <row r="84" spans="1:28" s="75" customFormat="1" ht="21.75" hidden="1" customHeight="1" x14ac:dyDescent="0.2">
      <c r="A84" s="52"/>
      <c r="B84" s="62" t="s">
        <v>32</v>
      </c>
      <c r="C84" s="35"/>
      <c r="D84" s="36"/>
      <c r="E84" s="37"/>
      <c r="F84" s="38"/>
      <c r="G84" s="36"/>
      <c r="H84" s="36"/>
      <c r="I84" s="39"/>
      <c r="J84" s="40"/>
      <c r="K84" s="16"/>
      <c r="L84" s="17" t="e">
        <f>K84/J83*100</f>
        <v>#DIV/0!</v>
      </c>
      <c r="M84" s="470"/>
      <c r="N84" s="471"/>
      <c r="O84" s="16"/>
      <c r="P84" s="17" t="e">
        <f>O84/J83*100</f>
        <v>#DIV/0!</v>
      </c>
      <c r="Q84" s="470"/>
      <c r="R84" s="471"/>
      <c r="S84" s="19"/>
      <c r="T84" s="17" t="e">
        <f>S84/J83*100</f>
        <v>#DIV/0!</v>
      </c>
      <c r="U84" s="470"/>
      <c r="V84" s="472"/>
      <c r="W84" s="16"/>
      <c r="X84" s="17" t="e">
        <f>W84/J83*100</f>
        <v>#DIV/0!</v>
      </c>
      <c r="Y84" s="470"/>
      <c r="Z84" s="496"/>
      <c r="AA84" s="74"/>
      <c r="AB84" s="74"/>
    </row>
    <row r="85" spans="1:28" s="75" customFormat="1" ht="21.75" hidden="1" customHeight="1" x14ac:dyDescent="0.2">
      <c r="A85" s="41" t="s">
        <v>39</v>
      </c>
      <c r="B85" s="61" t="s">
        <v>29</v>
      </c>
      <c r="C85" s="63"/>
      <c r="D85" s="64"/>
      <c r="E85" s="65">
        <f t="shared" ref="E85" si="248">+C85+D85</f>
        <v>0</v>
      </c>
      <c r="F85" s="63"/>
      <c r="G85" s="64"/>
      <c r="H85" s="64"/>
      <c r="I85" s="65"/>
      <c r="J85" s="66">
        <f>+E85+I85+F85+G85+H85</f>
        <v>0</v>
      </c>
      <c r="K85" s="67">
        <f>F85+0</f>
        <v>0</v>
      </c>
      <c r="L85" s="68" t="e">
        <f>K85/J85*100</f>
        <v>#DIV/0!</v>
      </c>
      <c r="M85" s="470" t="e">
        <f t="shared" si="228"/>
        <v>#DIV/0!</v>
      </c>
      <c r="N85" s="471"/>
      <c r="O85" s="67">
        <f>G85+F85+0</f>
        <v>0</v>
      </c>
      <c r="P85" s="68" t="e">
        <f t="shared" ref="P85" si="249">O85/J85*100</f>
        <v>#DIV/0!</v>
      </c>
      <c r="Q85" s="470" t="e">
        <f t="shared" si="230"/>
        <v>#DIV/0!</v>
      </c>
      <c r="R85" s="471"/>
      <c r="S85" s="70">
        <f>H85+F85+G85+0</f>
        <v>0</v>
      </c>
      <c r="T85" s="68" t="e">
        <f t="shared" ref="T85" si="250">S85/J85*100</f>
        <v>#DIV/0!</v>
      </c>
      <c r="U85" s="470" t="e">
        <f t="shared" si="232"/>
        <v>#DIV/0!</v>
      </c>
      <c r="V85" s="472"/>
      <c r="W85" s="67">
        <f>H85+F85+G85+I85+0</f>
        <v>0</v>
      </c>
      <c r="X85" s="68" t="e">
        <f>W85/J85*100</f>
        <v>#DIV/0!</v>
      </c>
      <c r="Y85" s="470" t="e">
        <f t="shared" si="234"/>
        <v>#DIV/0!</v>
      </c>
      <c r="Z85" s="496"/>
      <c r="AA85" s="74"/>
      <c r="AB85" s="74"/>
    </row>
    <row r="86" spans="1:28" s="75" customFormat="1" ht="21.75" hidden="1" customHeight="1" x14ac:dyDescent="0.2">
      <c r="A86" s="52"/>
      <c r="B86" s="62" t="s">
        <v>32</v>
      </c>
      <c r="C86" s="35"/>
      <c r="D86" s="36"/>
      <c r="E86" s="37"/>
      <c r="F86" s="38"/>
      <c r="G86" s="36"/>
      <c r="H86" s="36"/>
      <c r="I86" s="39"/>
      <c r="J86" s="40"/>
      <c r="K86" s="16"/>
      <c r="L86" s="17" t="e">
        <f>K86/J85*100</f>
        <v>#DIV/0!</v>
      </c>
      <c r="M86" s="470"/>
      <c r="N86" s="471"/>
      <c r="O86" s="16"/>
      <c r="P86" s="17" t="e">
        <f>O86/J85*100</f>
        <v>#DIV/0!</v>
      </c>
      <c r="Q86" s="470"/>
      <c r="R86" s="471"/>
      <c r="S86" s="19"/>
      <c r="T86" s="17" t="e">
        <f>S86/J85*100</f>
        <v>#DIV/0!</v>
      </c>
      <c r="U86" s="470"/>
      <c r="V86" s="472"/>
      <c r="W86" s="16"/>
      <c r="X86" s="17" t="e">
        <f>W86/J85*100</f>
        <v>#DIV/0!</v>
      </c>
      <c r="Y86" s="470"/>
      <c r="Z86" s="496"/>
      <c r="AA86" s="74"/>
      <c r="AB86" s="74"/>
    </row>
    <row r="87" spans="1:28" s="75" customFormat="1" ht="21.75" hidden="1" customHeight="1" x14ac:dyDescent="0.2">
      <c r="A87" s="22" t="s">
        <v>40</v>
      </c>
      <c r="B87" s="61" t="s">
        <v>29</v>
      </c>
      <c r="C87" s="24">
        <f>SUM(C89,C91)</f>
        <v>0</v>
      </c>
      <c r="D87" s="25">
        <f>SUM(D89,D91)</f>
        <v>0</v>
      </c>
      <c r="E87" s="26">
        <f>+C87+D87</f>
        <v>0</v>
      </c>
      <c r="F87" s="27">
        <f>SUM(F89,F91)</f>
        <v>0</v>
      </c>
      <c r="G87" s="25">
        <f t="shared" ref="G87:I87" si="251">SUM(G89,G91)</f>
        <v>0</v>
      </c>
      <c r="H87" s="25">
        <f t="shared" si="251"/>
        <v>0</v>
      </c>
      <c r="I87" s="28">
        <f t="shared" si="251"/>
        <v>0</v>
      </c>
      <c r="J87" s="29">
        <f>+E87+I87+F87+G87+H87</f>
        <v>0</v>
      </c>
      <c r="K87" s="30">
        <f>SUM(K89,K91)</f>
        <v>0</v>
      </c>
      <c r="L87" s="31" t="e">
        <f t="shared" ref="L87" si="252">K87/J87*100</f>
        <v>#DIV/0!</v>
      </c>
      <c r="M87" s="473" t="e">
        <f t="shared" si="228"/>
        <v>#DIV/0!</v>
      </c>
      <c r="N87" s="474"/>
      <c r="O87" s="30">
        <f>SUM(O89,O91)</f>
        <v>0</v>
      </c>
      <c r="P87" s="31" t="e">
        <f t="shared" ref="P87" si="253">O87/J87*100</f>
        <v>#DIV/0!</v>
      </c>
      <c r="Q87" s="473" t="e">
        <f t="shared" si="230"/>
        <v>#DIV/0!</v>
      </c>
      <c r="R87" s="474"/>
      <c r="S87" s="32">
        <f>SUM(S89,S91)</f>
        <v>0</v>
      </c>
      <c r="T87" s="31" t="e">
        <f t="shared" ref="T87" si="254">S87/J87*100</f>
        <v>#DIV/0!</v>
      </c>
      <c r="U87" s="473" t="e">
        <f t="shared" si="232"/>
        <v>#DIV/0!</v>
      </c>
      <c r="V87" s="475"/>
      <c r="W87" s="30">
        <f>SUM(W89,W91)</f>
        <v>0</v>
      </c>
      <c r="X87" s="31" t="e">
        <f t="shared" ref="X87" si="255">W87/J87*100</f>
        <v>#DIV/0!</v>
      </c>
      <c r="Y87" s="473" t="e">
        <f t="shared" si="234"/>
        <v>#DIV/0!</v>
      </c>
      <c r="Z87" s="497"/>
      <c r="AA87" s="74"/>
      <c r="AB87" s="74"/>
    </row>
    <row r="88" spans="1:28" s="75" customFormat="1" ht="21.75" hidden="1" customHeight="1" x14ac:dyDescent="0.2">
      <c r="A88" s="33"/>
      <c r="B88" s="62" t="s">
        <v>32</v>
      </c>
      <c r="C88" s="35"/>
      <c r="D88" s="36"/>
      <c r="E88" s="37"/>
      <c r="F88" s="38"/>
      <c r="G88" s="36"/>
      <c r="H88" s="36"/>
      <c r="I88" s="37"/>
      <c r="J88" s="40"/>
      <c r="K88" s="30">
        <f>SUM(K90,K92)</f>
        <v>0</v>
      </c>
      <c r="L88" s="31" t="e">
        <f t="shared" ref="L88" si="256">K88/J87*100</f>
        <v>#DIV/0!</v>
      </c>
      <c r="M88" s="473"/>
      <c r="N88" s="474"/>
      <c r="O88" s="30">
        <f>SUM(O90,O92)</f>
        <v>0</v>
      </c>
      <c r="P88" s="31" t="e">
        <f t="shared" ref="P88" si="257">O88/J87*100</f>
        <v>#DIV/0!</v>
      </c>
      <c r="Q88" s="473"/>
      <c r="R88" s="474"/>
      <c r="S88" s="32">
        <f>SUM(S90,S92)</f>
        <v>0</v>
      </c>
      <c r="T88" s="31" t="e">
        <f t="shared" ref="T88" si="258">S88/J87*100</f>
        <v>#DIV/0!</v>
      </c>
      <c r="U88" s="473"/>
      <c r="V88" s="475"/>
      <c r="W88" s="30">
        <f>SUM(W90,W92)</f>
        <v>0</v>
      </c>
      <c r="X88" s="31" t="e">
        <f t="shared" ref="X88" si="259">W88/J87*100</f>
        <v>#DIV/0!</v>
      </c>
      <c r="Y88" s="473"/>
      <c r="Z88" s="497"/>
      <c r="AA88" s="74"/>
      <c r="AB88" s="74"/>
    </row>
    <row r="89" spans="1:28" s="75" customFormat="1" ht="21.75" hidden="1" customHeight="1" x14ac:dyDescent="0.2">
      <c r="A89" s="41" t="s">
        <v>41</v>
      </c>
      <c r="B89" s="61" t="s">
        <v>29</v>
      </c>
      <c r="C89" s="63"/>
      <c r="D89" s="64"/>
      <c r="E89" s="65">
        <f t="shared" ref="E89" si="260">+C89+D89</f>
        <v>0</v>
      </c>
      <c r="F89" s="63"/>
      <c r="G89" s="64"/>
      <c r="H89" s="64"/>
      <c r="I89" s="65"/>
      <c r="J89" s="66">
        <f>+E89+I89+F89+G89+H89</f>
        <v>0</v>
      </c>
      <c r="K89" s="67">
        <f>F89+0</f>
        <v>0</v>
      </c>
      <c r="L89" s="68" t="e">
        <f>K89/J89*100</f>
        <v>#DIV/0!</v>
      </c>
      <c r="M89" s="470" t="e">
        <f t="shared" si="228"/>
        <v>#DIV/0!</v>
      </c>
      <c r="N89" s="471"/>
      <c r="O89" s="67">
        <f>G89+F89+0</f>
        <v>0</v>
      </c>
      <c r="P89" s="68" t="e">
        <f t="shared" ref="P89" si="261">O89/J89*100</f>
        <v>#DIV/0!</v>
      </c>
      <c r="Q89" s="470" t="e">
        <f t="shared" si="230"/>
        <v>#DIV/0!</v>
      </c>
      <c r="R89" s="471"/>
      <c r="S89" s="70">
        <f>H89+F89+G89+0</f>
        <v>0</v>
      </c>
      <c r="T89" s="68" t="e">
        <f t="shared" ref="T89" si="262">S89/J89*100</f>
        <v>#DIV/0!</v>
      </c>
      <c r="U89" s="470" t="e">
        <f t="shared" si="232"/>
        <v>#DIV/0!</v>
      </c>
      <c r="V89" s="472"/>
      <c r="W89" s="67">
        <f>H89+F89+G89+I89+0</f>
        <v>0</v>
      </c>
      <c r="X89" s="68" t="e">
        <f>W89/J89*100</f>
        <v>#DIV/0!</v>
      </c>
      <c r="Y89" s="470" t="e">
        <f t="shared" si="234"/>
        <v>#DIV/0!</v>
      </c>
      <c r="Z89" s="496"/>
      <c r="AA89" s="74"/>
      <c r="AB89" s="74"/>
    </row>
    <row r="90" spans="1:28" s="75" customFormat="1" ht="21.75" hidden="1" customHeight="1" x14ac:dyDescent="0.2">
      <c r="A90" s="52"/>
      <c r="B90" s="62" t="s">
        <v>32</v>
      </c>
      <c r="C90" s="35"/>
      <c r="D90" s="36"/>
      <c r="E90" s="37"/>
      <c r="F90" s="38"/>
      <c r="G90" s="36"/>
      <c r="H90" s="36"/>
      <c r="I90" s="39"/>
      <c r="J90" s="40"/>
      <c r="K90" s="16"/>
      <c r="L90" s="17" t="e">
        <f>K90/J89*100</f>
        <v>#DIV/0!</v>
      </c>
      <c r="M90" s="470"/>
      <c r="N90" s="471"/>
      <c r="O90" s="16"/>
      <c r="P90" s="17" t="e">
        <f>O90/J89*100</f>
        <v>#DIV/0!</v>
      </c>
      <c r="Q90" s="470"/>
      <c r="R90" s="471"/>
      <c r="S90" s="19"/>
      <c r="T90" s="17" t="e">
        <f>S90/J89*100</f>
        <v>#DIV/0!</v>
      </c>
      <c r="U90" s="470"/>
      <c r="V90" s="472"/>
      <c r="W90" s="16"/>
      <c r="X90" s="17" t="e">
        <f>W90/J89*100</f>
        <v>#DIV/0!</v>
      </c>
      <c r="Y90" s="470"/>
      <c r="Z90" s="496"/>
      <c r="AA90" s="74"/>
      <c r="AB90" s="74"/>
    </row>
    <row r="91" spans="1:28" s="75" customFormat="1" ht="21.75" hidden="1" customHeight="1" x14ac:dyDescent="0.2">
      <c r="A91" s="41" t="s">
        <v>42</v>
      </c>
      <c r="B91" s="61" t="s">
        <v>29</v>
      </c>
      <c r="C91" s="63"/>
      <c r="D91" s="64"/>
      <c r="E91" s="65">
        <f t="shared" ref="E91" si="263">+C91+D91</f>
        <v>0</v>
      </c>
      <c r="F91" s="63"/>
      <c r="G91" s="64"/>
      <c r="H91" s="64"/>
      <c r="I91" s="65"/>
      <c r="J91" s="66">
        <f>+E91+I91+F91+G91+H91</f>
        <v>0</v>
      </c>
      <c r="K91" s="67">
        <f>F91+0</f>
        <v>0</v>
      </c>
      <c r="L91" s="68" t="e">
        <f>K91/J91*100</f>
        <v>#DIV/0!</v>
      </c>
      <c r="M91" s="470" t="e">
        <f t="shared" si="228"/>
        <v>#DIV/0!</v>
      </c>
      <c r="N91" s="471"/>
      <c r="O91" s="67">
        <f>G91+F91+0</f>
        <v>0</v>
      </c>
      <c r="P91" s="68" t="e">
        <f t="shared" ref="P91" si="264">O91/J91*100</f>
        <v>#DIV/0!</v>
      </c>
      <c r="Q91" s="470" t="e">
        <f t="shared" si="230"/>
        <v>#DIV/0!</v>
      </c>
      <c r="R91" s="471"/>
      <c r="S91" s="70">
        <f>H91+F91+G91+0</f>
        <v>0</v>
      </c>
      <c r="T91" s="68" t="e">
        <f t="shared" ref="T91" si="265">S91/J91*100</f>
        <v>#DIV/0!</v>
      </c>
      <c r="U91" s="470" t="e">
        <f t="shared" si="232"/>
        <v>#DIV/0!</v>
      </c>
      <c r="V91" s="472"/>
      <c r="W91" s="67">
        <f>H91+F91+G91+I91+0</f>
        <v>0</v>
      </c>
      <c r="X91" s="68" t="e">
        <f>W91/J91*100</f>
        <v>#DIV/0!</v>
      </c>
      <c r="Y91" s="470" t="e">
        <f t="shared" si="234"/>
        <v>#DIV/0!</v>
      </c>
      <c r="Z91" s="496"/>
      <c r="AA91" s="74"/>
      <c r="AB91" s="74"/>
    </row>
    <row r="92" spans="1:28" s="75" customFormat="1" ht="21.75" hidden="1" customHeight="1" x14ac:dyDescent="0.2">
      <c r="A92" s="52"/>
      <c r="B92" s="62" t="s">
        <v>32</v>
      </c>
      <c r="C92" s="35"/>
      <c r="D92" s="36"/>
      <c r="E92" s="37"/>
      <c r="F92" s="38"/>
      <c r="G92" s="36"/>
      <c r="H92" s="36"/>
      <c r="I92" s="39"/>
      <c r="J92" s="40"/>
      <c r="K92" s="16"/>
      <c r="L92" s="17" t="e">
        <f>K92/J91*100</f>
        <v>#DIV/0!</v>
      </c>
      <c r="M92" s="470"/>
      <c r="N92" s="471"/>
      <c r="O92" s="16"/>
      <c r="P92" s="17" t="e">
        <f>O92/J91*100</f>
        <v>#DIV/0!</v>
      </c>
      <c r="Q92" s="470"/>
      <c r="R92" s="471"/>
      <c r="S92" s="19"/>
      <c r="T92" s="17" t="e">
        <f>S92/J91*100</f>
        <v>#DIV/0!</v>
      </c>
      <c r="U92" s="470"/>
      <c r="V92" s="472"/>
      <c r="W92" s="16"/>
      <c r="X92" s="17" t="e">
        <f>W92/J91*100</f>
        <v>#DIV/0!</v>
      </c>
      <c r="Y92" s="470"/>
      <c r="Z92" s="496"/>
      <c r="AA92" s="74"/>
      <c r="AB92" s="74"/>
    </row>
    <row r="93" spans="1:28" s="75" customFormat="1" ht="21.75" hidden="1" customHeight="1" x14ac:dyDescent="0.2">
      <c r="A93" s="22" t="s">
        <v>43</v>
      </c>
      <c r="B93" s="61" t="s">
        <v>29</v>
      </c>
      <c r="C93" s="63"/>
      <c r="D93" s="64"/>
      <c r="E93" s="65">
        <f t="shared" ref="E93" si="266">+C93+D93</f>
        <v>0</v>
      </c>
      <c r="F93" s="63"/>
      <c r="G93" s="64"/>
      <c r="H93" s="64"/>
      <c r="I93" s="65"/>
      <c r="J93" s="66">
        <f>+E93+I93+F93+G93+H93</f>
        <v>0</v>
      </c>
      <c r="K93" s="67">
        <f>F93+0</f>
        <v>0</v>
      </c>
      <c r="L93" s="68" t="e">
        <f>K93/J93*100</f>
        <v>#DIV/0!</v>
      </c>
      <c r="M93" s="470" t="e">
        <f t="shared" si="228"/>
        <v>#DIV/0!</v>
      </c>
      <c r="N93" s="471"/>
      <c r="O93" s="67">
        <f>G93+F93+0</f>
        <v>0</v>
      </c>
      <c r="P93" s="68" t="e">
        <f t="shared" ref="P93" si="267">O93/J93*100</f>
        <v>#DIV/0!</v>
      </c>
      <c r="Q93" s="470" t="e">
        <f t="shared" si="230"/>
        <v>#DIV/0!</v>
      </c>
      <c r="R93" s="471"/>
      <c r="S93" s="70">
        <f>H93+F93+G93+0</f>
        <v>0</v>
      </c>
      <c r="T93" s="68" t="e">
        <f t="shared" ref="T93" si="268">S93/J93*100</f>
        <v>#DIV/0!</v>
      </c>
      <c r="U93" s="470" t="e">
        <f t="shared" si="232"/>
        <v>#DIV/0!</v>
      </c>
      <c r="V93" s="472"/>
      <c r="W93" s="67">
        <f>H93+F93+G93+I93+0</f>
        <v>0</v>
      </c>
      <c r="X93" s="68" t="e">
        <f>W93/J93*100</f>
        <v>#DIV/0!</v>
      </c>
      <c r="Y93" s="470" t="e">
        <f t="shared" si="234"/>
        <v>#DIV/0!</v>
      </c>
      <c r="Z93" s="496"/>
      <c r="AA93" s="74"/>
      <c r="AB93" s="74"/>
    </row>
    <row r="94" spans="1:28" s="75" customFormat="1" ht="21.75" hidden="1" customHeight="1" x14ac:dyDescent="0.2">
      <c r="A94" s="33"/>
      <c r="B94" s="62" t="s">
        <v>32</v>
      </c>
      <c r="C94" s="35"/>
      <c r="D94" s="36"/>
      <c r="E94" s="37"/>
      <c r="F94" s="38"/>
      <c r="G94" s="36"/>
      <c r="H94" s="36"/>
      <c r="I94" s="37"/>
      <c r="J94" s="40"/>
      <c r="K94" s="16"/>
      <c r="L94" s="17" t="e">
        <f>K94/J93*100</f>
        <v>#DIV/0!</v>
      </c>
      <c r="M94" s="470"/>
      <c r="N94" s="471"/>
      <c r="O94" s="16"/>
      <c r="P94" s="17" t="e">
        <f>O94/J93*100</f>
        <v>#DIV/0!</v>
      </c>
      <c r="Q94" s="470"/>
      <c r="R94" s="471"/>
      <c r="S94" s="19"/>
      <c r="T94" s="17" t="e">
        <f>S94/J93*100</f>
        <v>#DIV/0!</v>
      </c>
      <c r="U94" s="470"/>
      <c r="V94" s="472"/>
      <c r="W94" s="16"/>
      <c r="X94" s="17" t="e">
        <f>W94/J93*100</f>
        <v>#DIV/0!</v>
      </c>
      <c r="Y94" s="470"/>
      <c r="Z94" s="496"/>
      <c r="AA94" s="74"/>
      <c r="AB94" s="74"/>
    </row>
    <row r="95" spans="1:28" s="75" customFormat="1" ht="21.75" hidden="1" customHeight="1" x14ac:dyDescent="0.2">
      <c r="A95" s="22" t="s">
        <v>44</v>
      </c>
      <c r="B95" s="61" t="s">
        <v>29</v>
      </c>
      <c r="C95" s="63"/>
      <c r="D95" s="64"/>
      <c r="E95" s="65">
        <f t="shared" ref="E95" si="269">+C95+D95</f>
        <v>0</v>
      </c>
      <c r="F95" s="63"/>
      <c r="G95" s="64"/>
      <c r="H95" s="64"/>
      <c r="I95" s="65"/>
      <c r="J95" s="66">
        <f>+E95+I95+F95+G95+H95</f>
        <v>0</v>
      </c>
      <c r="K95" s="67">
        <f>F95+0</f>
        <v>0</v>
      </c>
      <c r="L95" s="68" t="e">
        <f>K95/J95*100</f>
        <v>#DIV/0!</v>
      </c>
      <c r="M95" s="470" t="e">
        <f t="shared" si="228"/>
        <v>#DIV/0!</v>
      </c>
      <c r="N95" s="471"/>
      <c r="O95" s="67">
        <f>G95+F95+0</f>
        <v>0</v>
      </c>
      <c r="P95" s="68" t="e">
        <f t="shared" ref="P95" si="270">O95/J95*100</f>
        <v>#DIV/0!</v>
      </c>
      <c r="Q95" s="470" t="e">
        <f t="shared" si="230"/>
        <v>#DIV/0!</v>
      </c>
      <c r="R95" s="471"/>
      <c r="S95" s="70">
        <f>H95+F95+G95+0</f>
        <v>0</v>
      </c>
      <c r="T95" s="68" t="e">
        <f t="shared" ref="T95" si="271">S95/J95*100</f>
        <v>#DIV/0!</v>
      </c>
      <c r="U95" s="470" t="e">
        <f t="shared" si="232"/>
        <v>#DIV/0!</v>
      </c>
      <c r="V95" s="472"/>
      <c r="W95" s="67">
        <f>H95+F95+G95+I95+0</f>
        <v>0</v>
      </c>
      <c r="X95" s="68" t="e">
        <f>W95/J95*100</f>
        <v>#DIV/0!</v>
      </c>
      <c r="Y95" s="470" t="e">
        <f t="shared" si="234"/>
        <v>#DIV/0!</v>
      </c>
      <c r="Z95" s="496"/>
      <c r="AA95" s="74"/>
      <c r="AB95" s="74"/>
    </row>
    <row r="96" spans="1:28" s="75" customFormat="1" ht="21.75" hidden="1" customHeight="1" x14ac:dyDescent="0.2">
      <c r="A96" s="33"/>
      <c r="B96" s="62" t="s">
        <v>32</v>
      </c>
      <c r="C96" s="35"/>
      <c r="D96" s="36"/>
      <c r="E96" s="37"/>
      <c r="F96" s="38"/>
      <c r="G96" s="36"/>
      <c r="H96" s="36"/>
      <c r="I96" s="37"/>
      <c r="J96" s="40"/>
      <c r="K96" s="16"/>
      <c r="L96" s="17" t="e">
        <f>K96/J95*100</f>
        <v>#DIV/0!</v>
      </c>
      <c r="M96" s="470"/>
      <c r="N96" s="471"/>
      <c r="O96" s="16"/>
      <c r="P96" s="17" t="e">
        <f>O96/J95*100</f>
        <v>#DIV/0!</v>
      </c>
      <c r="Q96" s="470"/>
      <c r="R96" s="471"/>
      <c r="S96" s="19"/>
      <c r="T96" s="17" t="e">
        <f>S96/J95*100</f>
        <v>#DIV/0!</v>
      </c>
      <c r="U96" s="470"/>
      <c r="V96" s="472"/>
      <c r="W96" s="16"/>
      <c r="X96" s="17" t="e">
        <f>W96/J95*100</f>
        <v>#DIV/0!</v>
      </c>
      <c r="Y96" s="470"/>
      <c r="Z96" s="496"/>
      <c r="AA96" s="74"/>
      <c r="AB96" s="74"/>
    </row>
    <row r="97" spans="1:28" s="251" customFormat="1" ht="21.75" hidden="1" customHeight="1" x14ac:dyDescent="0.2">
      <c r="A97" s="480" t="s">
        <v>45</v>
      </c>
      <c r="B97" s="54" t="s">
        <v>29</v>
      </c>
      <c r="C97" s="55">
        <f t="shared" ref="C97:K98" si="272">SUM(C99,C105,C115,C121,C123)</f>
        <v>0</v>
      </c>
      <c r="D97" s="56">
        <f t="shared" si="272"/>
        <v>0</v>
      </c>
      <c r="E97" s="57">
        <f t="shared" si="272"/>
        <v>0</v>
      </c>
      <c r="F97" s="58">
        <f t="shared" si="272"/>
        <v>0</v>
      </c>
      <c r="G97" s="56">
        <f t="shared" si="272"/>
        <v>0</v>
      </c>
      <c r="H97" s="56">
        <f t="shared" si="272"/>
        <v>0</v>
      </c>
      <c r="I97" s="59">
        <f t="shared" si="272"/>
        <v>0</v>
      </c>
      <c r="J97" s="60">
        <f t="shared" si="272"/>
        <v>0</v>
      </c>
      <c r="K97" s="55">
        <f t="shared" si="272"/>
        <v>0</v>
      </c>
      <c r="L97" s="56" t="e">
        <f>K97/J97*100</f>
        <v>#DIV/0!</v>
      </c>
      <c r="M97" s="482" t="e">
        <f t="shared" si="228"/>
        <v>#DIV/0!</v>
      </c>
      <c r="N97" s="476"/>
      <c r="O97" s="55">
        <f>SUM(O99,O105,O115,O121,O123)</f>
        <v>0</v>
      </c>
      <c r="P97" s="56" t="e">
        <f t="shared" ref="P97" si="273">O97/J97*100</f>
        <v>#DIV/0!</v>
      </c>
      <c r="Q97" s="482" t="e">
        <f t="shared" si="230"/>
        <v>#DIV/0!</v>
      </c>
      <c r="R97" s="476"/>
      <c r="S97" s="58">
        <f>SUM(S99,S105,S115,S121,S123)</f>
        <v>0</v>
      </c>
      <c r="T97" s="56" t="e">
        <f t="shared" ref="T97" si="274">S97/J97*100</f>
        <v>#DIV/0!</v>
      </c>
      <c r="U97" s="482" t="e">
        <f t="shared" si="232"/>
        <v>#DIV/0!</v>
      </c>
      <c r="V97" s="484"/>
      <c r="W97" s="55">
        <f>SUM(W99,W105,W115,W121,W123)</f>
        <v>0</v>
      </c>
      <c r="X97" s="56" t="e">
        <f t="shared" ref="X97" si="275">W97/J97*100</f>
        <v>#DIV/0!</v>
      </c>
      <c r="Y97" s="482" t="e">
        <f t="shared" si="234"/>
        <v>#DIV/0!</v>
      </c>
      <c r="Z97" s="597"/>
      <c r="AA97" s="250"/>
      <c r="AB97" s="250"/>
    </row>
    <row r="98" spans="1:28" s="251" customFormat="1" ht="21.75" hidden="1" customHeight="1" x14ac:dyDescent="0.2">
      <c r="A98" s="481"/>
      <c r="B98" s="54" t="s">
        <v>30</v>
      </c>
      <c r="C98" s="16"/>
      <c r="D98" s="17"/>
      <c r="E98" s="18"/>
      <c r="F98" s="19"/>
      <c r="G98" s="17"/>
      <c r="H98" s="17"/>
      <c r="I98" s="20"/>
      <c r="J98" s="21"/>
      <c r="K98" s="55">
        <f t="shared" si="272"/>
        <v>0</v>
      </c>
      <c r="L98" s="56" t="e">
        <f t="shared" ref="L98" si="276">K98/J97*100</f>
        <v>#DIV/0!</v>
      </c>
      <c r="M98" s="483"/>
      <c r="N98" s="477"/>
      <c r="O98" s="55">
        <f>SUM(O100,O106,O116,O122,O124)</f>
        <v>0</v>
      </c>
      <c r="P98" s="56" t="e">
        <f t="shared" ref="P98" si="277">O98/J97*100</f>
        <v>#DIV/0!</v>
      </c>
      <c r="Q98" s="483"/>
      <c r="R98" s="477"/>
      <c r="S98" s="58">
        <f>SUM(S100,S106,S116,S122,S124)</f>
        <v>0</v>
      </c>
      <c r="T98" s="56" t="e">
        <f t="shared" ref="T98" si="278">S98/J97*100</f>
        <v>#DIV/0!</v>
      </c>
      <c r="U98" s="483"/>
      <c r="V98" s="485"/>
      <c r="W98" s="55">
        <f>SUM(W100,W106,W116,W122,W124)</f>
        <v>0</v>
      </c>
      <c r="X98" s="56" t="e">
        <f t="shared" ref="X98" si="279">W98/J97*100</f>
        <v>#DIV/0!</v>
      </c>
      <c r="Y98" s="483"/>
      <c r="Z98" s="501"/>
      <c r="AA98" s="250"/>
      <c r="AB98" s="250"/>
    </row>
    <row r="99" spans="1:28" s="72" customFormat="1" ht="21.75" hidden="1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27">
        <f>SUM(F101,F103)</f>
        <v>0</v>
      </c>
      <c r="G99" s="25">
        <f>SUM(G101,G103)</f>
        <v>0</v>
      </c>
      <c r="H99" s="25">
        <f t="shared" ref="H99:I99" si="280">SUM(H101,H103)</f>
        <v>0</v>
      </c>
      <c r="I99" s="28">
        <f t="shared" si="280"/>
        <v>0</v>
      </c>
      <c r="J99" s="29">
        <f>+E99+I99+F99+G99+H99</f>
        <v>0</v>
      </c>
      <c r="K99" s="30">
        <f>SUM(K101,K103)</f>
        <v>0</v>
      </c>
      <c r="L99" s="31" t="e">
        <f t="shared" ref="L99" si="281">K99/J99*100</f>
        <v>#DIV/0!</v>
      </c>
      <c r="M99" s="478" t="e">
        <f t="shared" si="228"/>
        <v>#DIV/0!</v>
      </c>
      <c r="N99" s="474"/>
      <c r="O99" s="30">
        <f>SUM(O101,O103)</f>
        <v>0</v>
      </c>
      <c r="P99" s="31" t="e">
        <f t="shared" ref="P99" si="282">O99/J99*100</f>
        <v>#DIV/0!</v>
      </c>
      <c r="Q99" s="478" t="e">
        <f t="shared" si="230"/>
        <v>#DIV/0!</v>
      </c>
      <c r="R99" s="474"/>
      <c r="S99" s="32">
        <f>SUM(S101,S103)</f>
        <v>0</v>
      </c>
      <c r="T99" s="31" t="e">
        <f t="shared" ref="T99" si="283">S99/J99*100</f>
        <v>#DIV/0!</v>
      </c>
      <c r="U99" s="478" t="e">
        <f t="shared" si="232"/>
        <v>#DIV/0!</v>
      </c>
      <c r="V99" s="475"/>
      <c r="W99" s="30">
        <f>SUM(W101,W103)</f>
        <v>0</v>
      </c>
      <c r="X99" s="31" t="e">
        <f t="shared" ref="X99" si="284">W99/J99*100</f>
        <v>#DIV/0!</v>
      </c>
      <c r="Y99" s="478" t="e">
        <f t="shared" si="234"/>
        <v>#DIV/0!</v>
      </c>
      <c r="Z99" s="497"/>
      <c r="AA99" s="71"/>
      <c r="AB99" s="71"/>
    </row>
    <row r="100" spans="1:28" s="72" customFormat="1" ht="21.75" hidden="1" customHeight="1" x14ac:dyDescent="0.2">
      <c r="A100" s="33"/>
      <c r="B100" s="62" t="s">
        <v>32</v>
      </c>
      <c r="C100" s="35"/>
      <c r="D100" s="36"/>
      <c r="E100" s="37"/>
      <c r="F100" s="38"/>
      <c r="G100" s="36"/>
      <c r="H100" s="36"/>
      <c r="I100" s="37"/>
      <c r="J100" s="40"/>
      <c r="K100" s="30">
        <f>SUM(K102,K104)</f>
        <v>0</v>
      </c>
      <c r="L100" s="31" t="e">
        <f>K100/J99*100</f>
        <v>#DIV/0!</v>
      </c>
      <c r="M100" s="479"/>
      <c r="N100" s="474"/>
      <c r="O100" s="30">
        <f>SUM(O102,O104)</f>
        <v>0</v>
      </c>
      <c r="P100" s="31" t="e">
        <f t="shared" ref="P100" si="285">O100/J99*100</f>
        <v>#DIV/0!</v>
      </c>
      <c r="Q100" s="479"/>
      <c r="R100" s="474"/>
      <c r="S100" s="32">
        <f>SUM(S102,S104)</f>
        <v>0</v>
      </c>
      <c r="T100" s="31" t="e">
        <f t="shared" ref="T100" si="286">S100/J99*100</f>
        <v>#DIV/0!</v>
      </c>
      <c r="U100" s="479"/>
      <c r="V100" s="475"/>
      <c r="W100" s="30">
        <f>SUM(W102,W104)</f>
        <v>0</v>
      </c>
      <c r="X100" s="31" t="e">
        <f t="shared" ref="X100" si="287">W100/J99*100</f>
        <v>#DIV/0!</v>
      </c>
      <c r="Y100" s="479"/>
      <c r="Z100" s="497"/>
      <c r="AA100" s="71"/>
      <c r="AB100" s="71"/>
    </row>
    <row r="101" spans="1:28" s="72" customFormat="1" ht="21.75" hidden="1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288">+C101+D101</f>
        <v>0</v>
      </c>
      <c r="F101" s="63"/>
      <c r="G101" s="64"/>
      <c r="H101" s="64"/>
      <c r="I101" s="65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470" t="e">
        <f t="shared" si="228"/>
        <v>#DIV/0!</v>
      </c>
      <c r="N101" s="471"/>
      <c r="O101" s="67">
        <f>G101+F101+0</f>
        <v>0</v>
      </c>
      <c r="P101" s="69" t="e">
        <f t="shared" ref="P101" si="289">O101/J101*100</f>
        <v>#DIV/0!</v>
      </c>
      <c r="Q101" s="470" t="e">
        <f t="shared" si="230"/>
        <v>#DIV/0!</v>
      </c>
      <c r="R101" s="471"/>
      <c r="S101" s="70">
        <f>H101+F101+G101+0</f>
        <v>0</v>
      </c>
      <c r="T101" s="69" t="e">
        <f t="shared" ref="T101" si="290">S101/J101*100</f>
        <v>#DIV/0!</v>
      </c>
      <c r="U101" s="470" t="e">
        <f t="shared" si="232"/>
        <v>#DIV/0!</v>
      </c>
      <c r="V101" s="472"/>
      <c r="W101" s="67">
        <f>H101+F101+G101+I101+0</f>
        <v>0</v>
      </c>
      <c r="X101" s="69" t="e">
        <f>W101/J101*100</f>
        <v>#DIV/0!</v>
      </c>
      <c r="Y101" s="470" t="e">
        <f t="shared" si="234"/>
        <v>#DIV/0!</v>
      </c>
      <c r="Z101" s="496"/>
      <c r="AA101" s="71"/>
      <c r="AB101" s="71"/>
    </row>
    <row r="102" spans="1:28" s="72" customFormat="1" ht="21.75" hidden="1" customHeight="1" x14ac:dyDescent="0.2">
      <c r="A102" s="52"/>
      <c r="B102" s="62" t="s">
        <v>32</v>
      </c>
      <c r="C102" s="35"/>
      <c r="D102" s="36"/>
      <c r="E102" s="37"/>
      <c r="F102" s="38"/>
      <c r="G102" s="36"/>
      <c r="H102" s="36"/>
      <c r="I102" s="39"/>
      <c r="J102" s="40"/>
      <c r="K102" s="16"/>
      <c r="L102" s="17" t="e">
        <f>K102/J101*100</f>
        <v>#DIV/0!</v>
      </c>
      <c r="M102" s="470"/>
      <c r="N102" s="471"/>
      <c r="O102" s="16"/>
      <c r="P102" s="73" t="e">
        <f>O102/J101*100</f>
        <v>#DIV/0!</v>
      </c>
      <c r="Q102" s="470"/>
      <c r="R102" s="471"/>
      <c r="S102" s="19"/>
      <c r="T102" s="73" t="e">
        <f>S102/J101*100</f>
        <v>#DIV/0!</v>
      </c>
      <c r="U102" s="470"/>
      <c r="V102" s="472"/>
      <c r="W102" s="16"/>
      <c r="X102" s="73" t="e">
        <f>W102/J101*100</f>
        <v>#DIV/0!</v>
      </c>
      <c r="Y102" s="470"/>
      <c r="Z102" s="496"/>
      <c r="AA102" s="71"/>
      <c r="AB102" s="71"/>
    </row>
    <row r="103" spans="1:28" s="72" customFormat="1" ht="21.75" hidden="1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291">+C103+D103</f>
        <v>0</v>
      </c>
      <c r="F103" s="63"/>
      <c r="G103" s="64"/>
      <c r="H103" s="64"/>
      <c r="I103" s="65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470" t="e">
        <f t="shared" si="228"/>
        <v>#DIV/0!</v>
      </c>
      <c r="N103" s="471"/>
      <c r="O103" s="67">
        <f>G103+F103+0</f>
        <v>0</v>
      </c>
      <c r="P103" s="69" t="e">
        <f t="shared" ref="P103" si="292">O103/J103*100</f>
        <v>#DIV/0!</v>
      </c>
      <c r="Q103" s="470" t="e">
        <f t="shared" si="230"/>
        <v>#DIV/0!</v>
      </c>
      <c r="R103" s="471"/>
      <c r="S103" s="70">
        <f>H103+F103+G103+0</f>
        <v>0</v>
      </c>
      <c r="T103" s="69" t="e">
        <f t="shared" ref="T103" si="293">S103/J103*100</f>
        <v>#DIV/0!</v>
      </c>
      <c r="U103" s="470" t="e">
        <f t="shared" si="232"/>
        <v>#DIV/0!</v>
      </c>
      <c r="V103" s="472"/>
      <c r="W103" s="67">
        <f>H103+F103+G103+I103+0</f>
        <v>0</v>
      </c>
      <c r="X103" s="69" t="e">
        <f>W103/J103*100</f>
        <v>#DIV/0!</v>
      </c>
      <c r="Y103" s="470" t="e">
        <f t="shared" si="234"/>
        <v>#DIV/0!</v>
      </c>
      <c r="Z103" s="496"/>
      <c r="AA103" s="71"/>
      <c r="AB103" s="71"/>
    </row>
    <row r="104" spans="1:28" s="72" customFormat="1" ht="24" hidden="1" customHeight="1" x14ac:dyDescent="0.2">
      <c r="A104" s="52"/>
      <c r="B104" s="62" t="s">
        <v>32</v>
      </c>
      <c r="C104" s="35"/>
      <c r="D104" s="36"/>
      <c r="E104" s="37"/>
      <c r="F104" s="38"/>
      <c r="G104" s="36"/>
      <c r="H104" s="36"/>
      <c r="I104" s="39"/>
      <c r="J104" s="40"/>
      <c r="K104" s="16"/>
      <c r="L104" s="17" t="e">
        <f>K104/J103*100</f>
        <v>#DIV/0!</v>
      </c>
      <c r="M104" s="470"/>
      <c r="N104" s="471"/>
      <c r="O104" s="16"/>
      <c r="P104" s="73" t="e">
        <f>O104/J103*100</f>
        <v>#DIV/0!</v>
      </c>
      <c r="Q104" s="470"/>
      <c r="R104" s="471"/>
      <c r="S104" s="19"/>
      <c r="T104" s="73" t="e">
        <f>S104/J103*100</f>
        <v>#DIV/0!</v>
      </c>
      <c r="U104" s="470"/>
      <c r="V104" s="472"/>
      <c r="W104" s="16"/>
      <c r="X104" s="73" t="e">
        <f>W104/J103*100</f>
        <v>#DIV/0!</v>
      </c>
      <c r="Y104" s="470"/>
      <c r="Z104" s="496"/>
      <c r="AA104" s="71"/>
      <c r="AB104" s="71"/>
    </row>
    <row r="105" spans="1:28" s="75" customFormat="1" ht="21.75" hidden="1" customHeight="1" x14ac:dyDescent="0.2">
      <c r="A105" s="22" t="s">
        <v>35</v>
      </c>
      <c r="B105" s="61" t="s">
        <v>29</v>
      </c>
      <c r="C105" s="24">
        <f>SUM(C107,C109,C111,C113)</f>
        <v>0</v>
      </c>
      <c r="D105" s="25">
        <f>SUM(D107,D109,D111,D113)</f>
        <v>0</v>
      </c>
      <c r="E105" s="26">
        <f>+C105+D105</f>
        <v>0</v>
      </c>
      <c r="F105" s="27">
        <f>SUM(F107,F109,F111,F113)</f>
        <v>0</v>
      </c>
      <c r="G105" s="25">
        <f t="shared" ref="G105:I105" si="294">SUM(G107,G109,G111,G113)</f>
        <v>0</v>
      </c>
      <c r="H105" s="25">
        <f t="shared" si="294"/>
        <v>0</v>
      </c>
      <c r="I105" s="28">
        <f t="shared" si="294"/>
        <v>0</v>
      </c>
      <c r="J105" s="29">
        <f t="shared" ref="J105" si="295">+E105+I105+F105+G105+H105</f>
        <v>0</v>
      </c>
      <c r="K105" s="30">
        <f>SUM(K107,K109,K111,K113)</f>
        <v>0</v>
      </c>
      <c r="L105" s="31" t="e">
        <f t="shared" ref="L105" si="296">K105/J105*100</f>
        <v>#DIV/0!</v>
      </c>
      <c r="M105" s="473" t="e">
        <f t="shared" si="228"/>
        <v>#DIV/0!</v>
      </c>
      <c r="N105" s="474"/>
      <c r="O105" s="30">
        <f>SUM(O107,O109,O111,O113)</f>
        <v>0</v>
      </c>
      <c r="P105" s="31" t="e">
        <f t="shared" ref="P105" si="297">O105/J105*100</f>
        <v>#DIV/0!</v>
      </c>
      <c r="Q105" s="473" t="e">
        <f t="shared" si="230"/>
        <v>#DIV/0!</v>
      </c>
      <c r="R105" s="474"/>
      <c r="S105" s="32">
        <f>SUM(S107,S109,S111,S113)</f>
        <v>0</v>
      </c>
      <c r="T105" s="31" t="e">
        <f t="shared" ref="T105" si="298">S105/J105*100</f>
        <v>#DIV/0!</v>
      </c>
      <c r="U105" s="473" t="e">
        <f t="shared" si="232"/>
        <v>#DIV/0!</v>
      </c>
      <c r="V105" s="475"/>
      <c r="W105" s="30">
        <f>SUM(W107,W109,W111,W113)</f>
        <v>0</v>
      </c>
      <c r="X105" s="31" t="e">
        <f t="shared" ref="X105" si="299">W105/J105*100</f>
        <v>#DIV/0!</v>
      </c>
      <c r="Y105" s="473" t="e">
        <f t="shared" si="234"/>
        <v>#DIV/0!</v>
      </c>
      <c r="Z105" s="497"/>
      <c r="AA105" s="74"/>
      <c r="AB105" s="74"/>
    </row>
    <row r="106" spans="1:28" s="75" customFormat="1" ht="21.75" hidden="1" customHeight="1" x14ac:dyDescent="0.2">
      <c r="A106" s="33"/>
      <c r="B106" s="62" t="s">
        <v>32</v>
      </c>
      <c r="C106" s="35"/>
      <c r="D106" s="36"/>
      <c r="E106" s="37"/>
      <c r="F106" s="38"/>
      <c r="G106" s="36"/>
      <c r="H106" s="36"/>
      <c r="I106" s="37"/>
      <c r="J106" s="40"/>
      <c r="K106" s="30">
        <f>SUM(K108,K110,K112,K114)</f>
        <v>0</v>
      </c>
      <c r="L106" s="31" t="e">
        <f t="shared" ref="L106" si="300">K106/J105*100</f>
        <v>#DIV/0!</v>
      </c>
      <c r="M106" s="473"/>
      <c r="N106" s="474"/>
      <c r="O106" s="30">
        <f>SUM(O108,O110,O112,O114)</f>
        <v>0</v>
      </c>
      <c r="P106" s="31" t="e">
        <f t="shared" ref="P106" si="301">O106/J105*100</f>
        <v>#DIV/0!</v>
      </c>
      <c r="Q106" s="473"/>
      <c r="R106" s="474"/>
      <c r="S106" s="32">
        <f>SUM(S108,S110,S112,S114)</f>
        <v>0</v>
      </c>
      <c r="T106" s="31" t="e">
        <f t="shared" ref="T106" si="302">S106/J105*100</f>
        <v>#DIV/0!</v>
      </c>
      <c r="U106" s="473"/>
      <c r="V106" s="475"/>
      <c r="W106" s="30">
        <f>SUM(W108,W110,W112,W114)</f>
        <v>0</v>
      </c>
      <c r="X106" s="31" t="e">
        <f t="shared" ref="X106" si="303">W106/J105*100</f>
        <v>#DIV/0!</v>
      </c>
      <c r="Y106" s="473"/>
      <c r="Z106" s="497"/>
      <c r="AA106" s="74"/>
      <c r="AB106" s="74"/>
    </row>
    <row r="107" spans="1:28" s="75" customFormat="1" ht="21.75" hidden="1" customHeight="1" x14ac:dyDescent="0.2">
      <c r="A107" s="41" t="s">
        <v>36</v>
      </c>
      <c r="B107" s="61" t="s">
        <v>29</v>
      </c>
      <c r="C107" s="63"/>
      <c r="D107" s="64"/>
      <c r="E107" s="65">
        <f t="shared" ref="E107" si="304">+C107+D107</f>
        <v>0</v>
      </c>
      <c r="F107" s="63"/>
      <c r="G107" s="64"/>
      <c r="H107" s="64"/>
      <c r="I107" s="65"/>
      <c r="J107" s="66">
        <f>+E107+I107+F107+G107+H107</f>
        <v>0</v>
      </c>
      <c r="K107" s="67">
        <f>F107+0</f>
        <v>0</v>
      </c>
      <c r="L107" s="68" t="e">
        <f>K107/J107*100</f>
        <v>#DIV/0!</v>
      </c>
      <c r="M107" s="470" t="e">
        <f t="shared" si="228"/>
        <v>#DIV/0!</v>
      </c>
      <c r="N107" s="471"/>
      <c r="O107" s="67">
        <f>G107+F107+0</f>
        <v>0</v>
      </c>
      <c r="P107" s="68" t="e">
        <f t="shared" ref="P107" si="305">O107/J107*100</f>
        <v>#DIV/0!</v>
      </c>
      <c r="Q107" s="470" t="e">
        <f t="shared" si="230"/>
        <v>#DIV/0!</v>
      </c>
      <c r="R107" s="471"/>
      <c r="S107" s="70">
        <f>H107+F107+G107+0</f>
        <v>0</v>
      </c>
      <c r="T107" s="68" t="e">
        <f t="shared" ref="T107" si="306">S107/J107*100</f>
        <v>#DIV/0!</v>
      </c>
      <c r="U107" s="470" t="e">
        <f t="shared" si="232"/>
        <v>#DIV/0!</v>
      </c>
      <c r="V107" s="472"/>
      <c r="W107" s="67">
        <f>H107+F107+G107+I107+0</f>
        <v>0</v>
      </c>
      <c r="X107" s="68" t="e">
        <f>W107/J107*100</f>
        <v>#DIV/0!</v>
      </c>
      <c r="Y107" s="470" t="e">
        <f t="shared" si="234"/>
        <v>#DIV/0!</v>
      </c>
      <c r="Z107" s="496"/>
      <c r="AA107" s="74"/>
      <c r="AB107" s="74"/>
    </row>
    <row r="108" spans="1:28" s="75" customFormat="1" ht="21.75" hidden="1" customHeight="1" x14ac:dyDescent="0.2">
      <c r="A108" s="52"/>
      <c r="B108" s="62" t="s">
        <v>32</v>
      </c>
      <c r="C108" s="35"/>
      <c r="D108" s="36"/>
      <c r="E108" s="37"/>
      <c r="F108" s="38"/>
      <c r="G108" s="36"/>
      <c r="H108" s="36"/>
      <c r="I108" s="39"/>
      <c r="J108" s="40"/>
      <c r="K108" s="16"/>
      <c r="L108" s="17" t="e">
        <f>K108/J107*100</f>
        <v>#DIV/0!</v>
      </c>
      <c r="M108" s="470"/>
      <c r="N108" s="471"/>
      <c r="O108" s="16"/>
      <c r="P108" s="17" t="e">
        <f>O108/J107*100</f>
        <v>#DIV/0!</v>
      </c>
      <c r="Q108" s="470"/>
      <c r="R108" s="471"/>
      <c r="S108" s="19"/>
      <c r="T108" s="17" t="e">
        <f>S108/J107*100</f>
        <v>#DIV/0!</v>
      </c>
      <c r="U108" s="470"/>
      <c r="V108" s="472"/>
      <c r="W108" s="16"/>
      <c r="X108" s="17" t="e">
        <f>W108/J107*100</f>
        <v>#DIV/0!</v>
      </c>
      <c r="Y108" s="470"/>
      <c r="Z108" s="496"/>
      <c r="AA108" s="74"/>
      <c r="AB108" s="74"/>
    </row>
    <row r="109" spans="1:28" s="75" customFormat="1" ht="21.75" hidden="1" customHeight="1" x14ac:dyDescent="0.2">
      <c r="A109" s="41" t="s">
        <v>37</v>
      </c>
      <c r="B109" s="61" t="s">
        <v>29</v>
      </c>
      <c r="C109" s="63"/>
      <c r="D109" s="64"/>
      <c r="E109" s="65">
        <f t="shared" ref="E109" si="307">+C109+D109</f>
        <v>0</v>
      </c>
      <c r="F109" s="63"/>
      <c r="G109" s="64"/>
      <c r="H109" s="64"/>
      <c r="I109" s="65"/>
      <c r="J109" s="66">
        <f>+E109+I109+F109+G109+H109</f>
        <v>0</v>
      </c>
      <c r="K109" s="67">
        <f>F109+0</f>
        <v>0</v>
      </c>
      <c r="L109" s="68" t="e">
        <f>K109/J109*100</f>
        <v>#DIV/0!</v>
      </c>
      <c r="M109" s="470" t="e">
        <f t="shared" si="228"/>
        <v>#DIV/0!</v>
      </c>
      <c r="N109" s="471"/>
      <c r="O109" s="67">
        <f>G109+F109+0</f>
        <v>0</v>
      </c>
      <c r="P109" s="68" t="e">
        <f t="shared" ref="P109" si="308">O109/J109*100</f>
        <v>#DIV/0!</v>
      </c>
      <c r="Q109" s="470" t="e">
        <f t="shared" si="230"/>
        <v>#DIV/0!</v>
      </c>
      <c r="R109" s="471"/>
      <c r="S109" s="70">
        <f>H109+F109+G109+0</f>
        <v>0</v>
      </c>
      <c r="T109" s="68" t="e">
        <f t="shared" ref="T109" si="309">S109/J109*100</f>
        <v>#DIV/0!</v>
      </c>
      <c r="U109" s="470" t="e">
        <f t="shared" si="232"/>
        <v>#DIV/0!</v>
      </c>
      <c r="V109" s="472"/>
      <c r="W109" s="67">
        <f>H109+F109+G109+I109+0</f>
        <v>0</v>
      </c>
      <c r="X109" s="68" t="e">
        <f>W109/J109*100</f>
        <v>#DIV/0!</v>
      </c>
      <c r="Y109" s="470" t="e">
        <f t="shared" si="234"/>
        <v>#DIV/0!</v>
      </c>
      <c r="Z109" s="496"/>
      <c r="AA109" s="74"/>
      <c r="AB109" s="74"/>
    </row>
    <row r="110" spans="1:28" s="75" customFormat="1" ht="21.75" hidden="1" customHeight="1" x14ac:dyDescent="0.2">
      <c r="A110" s="52"/>
      <c r="B110" s="62" t="s">
        <v>32</v>
      </c>
      <c r="C110" s="35"/>
      <c r="D110" s="36"/>
      <c r="E110" s="37"/>
      <c r="F110" s="38"/>
      <c r="G110" s="36"/>
      <c r="H110" s="36"/>
      <c r="I110" s="39"/>
      <c r="J110" s="40"/>
      <c r="K110" s="16"/>
      <c r="L110" s="17" t="e">
        <f>K110/J109*100</f>
        <v>#DIV/0!</v>
      </c>
      <c r="M110" s="470"/>
      <c r="N110" s="471"/>
      <c r="O110" s="16"/>
      <c r="P110" s="17" t="e">
        <f>O110/J109*100</f>
        <v>#DIV/0!</v>
      </c>
      <c r="Q110" s="470"/>
      <c r="R110" s="471"/>
      <c r="S110" s="19"/>
      <c r="T110" s="17" t="e">
        <f>S110/J109*100</f>
        <v>#DIV/0!</v>
      </c>
      <c r="U110" s="470"/>
      <c r="V110" s="472"/>
      <c r="W110" s="16"/>
      <c r="X110" s="17" t="e">
        <f>W110/J109*100</f>
        <v>#DIV/0!</v>
      </c>
      <c r="Y110" s="470"/>
      <c r="Z110" s="496"/>
      <c r="AA110" s="74"/>
      <c r="AB110" s="74"/>
    </row>
    <row r="111" spans="1:28" s="75" customFormat="1" ht="21.75" hidden="1" customHeight="1" x14ac:dyDescent="0.2">
      <c r="A111" s="41" t="s">
        <v>38</v>
      </c>
      <c r="B111" s="61" t="s">
        <v>29</v>
      </c>
      <c r="C111" s="63"/>
      <c r="D111" s="64"/>
      <c r="E111" s="65">
        <f t="shared" ref="E111" si="310">+C111+D111</f>
        <v>0</v>
      </c>
      <c r="F111" s="63"/>
      <c r="G111" s="64"/>
      <c r="H111" s="64"/>
      <c r="I111" s="65"/>
      <c r="J111" s="66">
        <f>+E111+I111+F111+G111+H111</f>
        <v>0</v>
      </c>
      <c r="K111" s="67">
        <f>F111+0</f>
        <v>0</v>
      </c>
      <c r="L111" s="68" t="e">
        <f>K111/J111*100</f>
        <v>#DIV/0!</v>
      </c>
      <c r="M111" s="470" t="e">
        <f t="shared" si="228"/>
        <v>#DIV/0!</v>
      </c>
      <c r="N111" s="471"/>
      <c r="O111" s="67">
        <f>G111+F111+0</f>
        <v>0</v>
      </c>
      <c r="P111" s="68" t="e">
        <f t="shared" ref="P111" si="311">O111/J111*100</f>
        <v>#DIV/0!</v>
      </c>
      <c r="Q111" s="470" t="e">
        <f t="shared" si="230"/>
        <v>#DIV/0!</v>
      </c>
      <c r="R111" s="471"/>
      <c r="S111" s="70">
        <f>H111+F111+G111+0</f>
        <v>0</v>
      </c>
      <c r="T111" s="68" t="e">
        <f t="shared" ref="T111" si="312">S111/J111*100</f>
        <v>#DIV/0!</v>
      </c>
      <c r="U111" s="470" t="e">
        <f t="shared" si="232"/>
        <v>#DIV/0!</v>
      </c>
      <c r="V111" s="472"/>
      <c r="W111" s="67">
        <f>H111+F111+G111+I111+0</f>
        <v>0</v>
      </c>
      <c r="X111" s="68" t="e">
        <f>W111/J111*100</f>
        <v>#DIV/0!</v>
      </c>
      <c r="Y111" s="470" t="e">
        <f t="shared" si="234"/>
        <v>#DIV/0!</v>
      </c>
      <c r="Z111" s="496"/>
      <c r="AA111" s="74"/>
      <c r="AB111" s="74"/>
    </row>
    <row r="112" spans="1:28" s="75" customFormat="1" ht="21.75" hidden="1" customHeight="1" x14ac:dyDescent="0.2">
      <c r="A112" s="52"/>
      <c r="B112" s="62" t="s">
        <v>32</v>
      </c>
      <c r="C112" s="35"/>
      <c r="D112" s="36"/>
      <c r="E112" s="37"/>
      <c r="F112" s="38"/>
      <c r="G112" s="36"/>
      <c r="H112" s="36"/>
      <c r="I112" s="39"/>
      <c r="J112" s="40"/>
      <c r="K112" s="16"/>
      <c r="L112" s="17" t="e">
        <f>K112/J111*100</f>
        <v>#DIV/0!</v>
      </c>
      <c r="M112" s="470"/>
      <c r="N112" s="471"/>
      <c r="O112" s="16"/>
      <c r="P112" s="17" t="e">
        <f>O112/J111*100</f>
        <v>#DIV/0!</v>
      </c>
      <c r="Q112" s="470"/>
      <c r="R112" s="471"/>
      <c r="S112" s="19"/>
      <c r="T112" s="17" t="e">
        <f>S112/J111*100</f>
        <v>#DIV/0!</v>
      </c>
      <c r="U112" s="470"/>
      <c r="V112" s="472"/>
      <c r="W112" s="16"/>
      <c r="X112" s="17" t="e">
        <f>W112/J111*100</f>
        <v>#DIV/0!</v>
      </c>
      <c r="Y112" s="470"/>
      <c r="Z112" s="496"/>
      <c r="AA112" s="74"/>
      <c r="AB112" s="74"/>
    </row>
    <row r="113" spans="1:28" s="75" customFormat="1" ht="21.75" hidden="1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13">+C113+D113</f>
        <v>0</v>
      </c>
      <c r="F113" s="63"/>
      <c r="G113" s="64"/>
      <c r="H113" s="64"/>
      <c r="I113" s="65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470" t="e">
        <f t="shared" si="228"/>
        <v>#DIV/0!</v>
      </c>
      <c r="N113" s="471"/>
      <c r="O113" s="67">
        <f>G113+F113+0</f>
        <v>0</v>
      </c>
      <c r="P113" s="68" t="e">
        <f t="shared" ref="P113" si="314">O113/J113*100</f>
        <v>#DIV/0!</v>
      </c>
      <c r="Q113" s="470" t="e">
        <f t="shared" si="230"/>
        <v>#DIV/0!</v>
      </c>
      <c r="R113" s="471"/>
      <c r="S113" s="70">
        <f>H113+F113+G113+0</f>
        <v>0</v>
      </c>
      <c r="T113" s="68" t="e">
        <f t="shared" ref="T113" si="315">S113/J113*100</f>
        <v>#DIV/0!</v>
      </c>
      <c r="U113" s="470" t="e">
        <f t="shared" si="232"/>
        <v>#DIV/0!</v>
      </c>
      <c r="V113" s="472"/>
      <c r="W113" s="67">
        <f>H113+F113+G113+I113+0</f>
        <v>0</v>
      </c>
      <c r="X113" s="68" t="e">
        <f>W113/J113*100</f>
        <v>#DIV/0!</v>
      </c>
      <c r="Y113" s="470" t="e">
        <f t="shared" si="234"/>
        <v>#DIV/0!</v>
      </c>
      <c r="Z113" s="496"/>
      <c r="AA113" s="74"/>
      <c r="AB113" s="74"/>
    </row>
    <row r="114" spans="1:28" s="75" customFormat="1" ht="21.75" hidden="1" customHeight="1" x14ac:dyDescent="0.2">
      <c r="A114" s="52"/>
      <c r="B114" s="62" t="s">
        <v>32</v>
      </c>
      <c r="C114" s="35"/>
      <c r="D114" s="36"/>
      <c r="E114" s="37"/>
      <c r="F114" s="38"/>
      <c r="G114" s="36"/>
      <c r="H114" s="36"/>
      <c r="I114" s="39"/>
      <c r="J114" s="40"/>
      <c r="K114" s="16"/>
      <c r="L114" s="17" t="e">
        <f>K114/J113*100</f>
        <v>#DIV/0!</v>
      </c>
      <c r="M114" s="470"/>
      <c r="N114" s="471"/>
      <c r="O114" s="16"/>
      <c r="P114" s="17" t="e">
        <f>O114/J113*100</f>
        <v>#DIV/0!</v>
      </c>
      <c r="Q114" s="470"/>
      <c r="R114" s="471"/>
      <c r="S114" s="19"/>
      <c r="T114" s="17" t="e">
        <f>S114/J113*100</f>
        <v>#DIV/0!</v>
      </c>
      <c r="U114" s="470"/>
      <c r="V114" s="472"/>
      <c r="W114" s="16"/>
      <c r="X114" s="17" t="e">
        <f>W114/J113*100</f>
        <v>#DIV/0!</v>
      </c>
      <c r="Y114" s="470"/>
      <c r="Z114" s="496"/>
      <c r="AA114" s="74"/>
      <c r="AB114" s="74"/>
    </row>
    <row r="115" spans="1:28" s="75" customFormat="1" ht="21.75" hidden="1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27">
        <f>SUM(F117,F119)</f>
        <v>0</v>
      </c>
      <c r="G115" s="25">
        <f t="shared" ref="G115:I115" si="316">SUM(G117,G119)</f>
        <v>0</v>
      </c>
      <c r="H115" s="25">
        <f t="shared" si="316"/>
        <v>0</v>
      </c>
      <c r="I115" s="28">
        <f t="shared" si="316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17">K115/J115*100</f>
        <v>#DIV/0!</v>
      </c>
      <c r="M115" s="473" t="e">
        <f t="shared" si="228"/>
        <v>#DIV/0!</v>
      </c>
      <c r="N115" s="474"/>
      <c r="O115" s="30">
        <f>SUM(O117,O119)</f>
        <v>0</v>
      </c>
      <c r="P115" s="31" t="e">
        <f t="shared" ref="P115" si="318">O115/J115*100</f>
        <v>#DIV/0!</v>
      </c>
      <c r="Q115" s="473" t="e">
        <f t="shared" si="230"/>
        <v>#DIV/0!</v>
      </c>
      <c r="R115" s="474"/>
      <c r="S115" s="32">
        <f>SUM(S117,S119)</f>
        <v>0</v>
      </c>
      <c r="T115" s="31" t="e">
        <f t="shared" ref="T115" si="319">S115/J115*100</f>
        <v>#DIV/0!</v>
      </c>
      <c r="U115" s="473" t="e">
        <f t="shared" si="232"/>
        <v>#DIV/0!</v>
      </c>
      <c r="V115" s="475"/>
      <c r="W115" s="30">
        <f>SUM(W117,W119)</f>
        <v>0</v>
      </c>
      <c r="X115" s="31" t="e">
        <f t="shared" ref="X115" si="320">W115/J115*100</f>
        <v>#DIV/0!</v>
      </c>
      <c r="Y115" s="473" t="e">
        <f t="shared" si="234"/>
        <v>#DIV/0!</v>
      </c>
      <c r="Z115" s="497"/>
      <c r="AA115" s="74"/>
      <c r="AB115" s="74"/>
    </row>
    <row r="116" spans="1:28" s="75" customFormat="1" ht="21.75" hidden="1" customHeight="1" x14ac:dyDescent="0.2">
      <c r="A116" s="33"/>
      <c r="B116" s="62" t="s">
        <v>32</v>
      </c>
      <c r="C116" s="35"/>
      <c r="D116" s="36"/>
      <c r="E116" s="37"/>
      <c r="F116" s="38"/>
      <c r="G116" s="36"/>
      <c r="H116" s="36"/>
      <c r="I116" s="37"/>
      <c r="J116" s="40"/>
      <c r="K116" s="30">
        <f>SUM(K118,K120)</f>
        <v>0</v>
      </c>
      <c r="L116" s="31" t="e">
        <f t="shared" ref="L116" si="321">K116/J115*100</f>
        <v>#DIV/0!</v>
      </c>
      <c r="M116" s="473"/>
      <c r="N116" s="474"/>
      <c r="O116" s="30">
        <f>SUM(O118,O120)</f>
        <v>0</v>
      </c>
      <c r="P116" s="31" t="e">
        <f t="shared" ref="P116" si="322">O116/J115*100</f>
        <v>#DIV/0!</v>
      </c>
      <c r="Q116" s="473"/>
      <c r="R116" s="474"/>
      <c r="S116" s="32">
        <f>SUM(S118,S120)</f>
        <v>0</v>
      </c>
      <c r="T116" s="31" t="e">
        <f t="shared" ref="T116" si="323">S116/J115*100</f>
        <v>#DIV/0!</v>
      </c>
      <c r="U116" s="473"/>
      <c r="V116" s="475"/>
      <c r="W116" s="30">
        <f>SUM(W118,W120)</f>
        <v>0</v>
      </c>
      <c r="X116" s="31" t="e">
        <f t="shared" ref="X116" si="324">W116/J115*100</f>
        <v>#DIV/0!</v>
      </c>
      <c r="Y116" s="473"/>
      <c r="Z116" s="497"/>
      <c r="AA116" s="74"/>
      <c r="AB116" s="74"/>
    </row>
    <row r="117" spans="1:28" s="75" customFormat="1" ht="21.75" hidden="1" customHeight="1" x14ac:dyDescent="0.2">
      <c r="A117" s="41" t="s">
        <v>41</v>
      </c>
      <c r="B117" s="61" t="s">
        <v>29</v>
      </c>
      <c r="C117" s="63"/>
      <c r="D117" s="64"/>
      <c r="E117" s="65">
        <f t="shared" ref="E117" si="325">+C117+D117</f>
        <v>0</v>
      </c>
      <c r="F117" s="63"/>
      <c r="G117" s="64"/>
      <c r="H117" s="64"/>
      <c r="I117" s="65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470" t="e">
        <f t="shared" si="228"/>
        <v>#DIV/0!</v>
      </c>
      <c r="N117" s="471"/>
      <c r="O117" s="67">
        <f>G117+F117+0</f>
        <v>0</v>
      </c>
      <c r="P117" s="68" t="e">
        <f t="shared" ref="P117" si="326">O117/J117*100</f>
        <v>#DIV/0!</v>
      </c>
      <c r="Q117" s="470" t="e">
        <f t="shared" si="230"/>
        <v>#DIV/0!</v>
      </c>
      <c r="R117" s="471"/>
      <c r="S117" s="70">
        <f>H117+F117+G117+0</f>
        <v>0</v>
      </c>
      <c r="T117" s="68" t="e">
        <f t="shared" ref="T117" si="327">S117/J117*100</f>
        <v>#DIV/0!</v>
      </c>
      <c r="U117" s="470" t="e">
        <f t="shared" si="232"/>
        <v>#DIV/0!</v>
      </c>
      <c r="V117" s="472"/>
      <c r="W117" s="67">
        <f>H117+F117+G117+I117+0</f>
        <v>0</v>
      </c>
      <c r="X117" s="68" t="e">
        <f>W117/J117*100</f>
        <v>#DIV/0!</v>
      </c>
      <c r="Y117" s="470" t="e">
        <f t="shared" si="234"/>
        <v>#DIV/0!</v>
      </c>
      <c r="Z117" s="496"/>
      <c r="AA117" s="74"/>
      <c r="AB117" s="74"/>
    </row>
    <row r="118" spans="1:28" s="75" customFormat="1" ht="21.75" hidden="1" customHeight="1" x14ac:dyDescent="0.2">
      <c r="A118" s="52"/>
      <c r="B118" s="62" t="s">
        <v>32</v>
      </c>
      <c r="C118" s="35"/>
      <c r="D118" s="36"/>
      <c r="E118" s="37"/>
      <c r="F118" s="38"/>
      <c r="G118" s="36"/>
      <c r="H118" s="36"/>
      <c r="I118" s="39"/>
      <c r="J118" s="40"/>
      <c r="K118" s="16"/>
      <c r="L118" s="17" t="e">
        <f>K118/J117*100</f>
        <v>#DIV/0!</v>
      </c>
      <c r="M118" s="470"/>
      <c r="N118" s="471"/>
      <c r="O118" s="16"/>
      <c r="P118" s="17" t="e">
        <f>O118/J117*100</f>
        <v>#DIV/0!</v>
      </c>
      <c r="Q118" s="470"/>
      <c r="R118" s="471"/>
      <c r="S118" s="19"/>
      <c r="T118" s="17" t="e">
        <f>S118/J117*100</f>
        <v>#DIV/0!</v>
      </c>
      <c r="U118" s="470"/>
      <c r="V118" s="472"/>
      <c r="W118" s="16"/>
      <c r="X118" s="17" t="e">
        <f>W118/J117*100</f>
        <v>#DIV/0!</v>
      </c>
      <c r="Y118" s="470"/>
      <c r="Z118" s="496"/>
      <c r="AA118" s="74"/>
      <c r="AB118" s="74"/>
    </row>
    <row r="119" spans="1:28" s="75" customFormat="1" ht="21.75" hidden="1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28">+C119+D119</f>
        <v>0</v>
      </c>
      <c r="F119" s="63"/>
      <c r="G119" s="64"/>
      <c r="H119" s="64"/>
      <c r="I119" s="65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470" t="e">
        <f t="shared" si="228"/>
        <v>#DIV/0!</v>
      </c>
      <c r="N119" s="471"/>
      <c r="O119" s="67">
        <f>G119+F119+0</f>
        <v>0</v>
      </c>
      <c r="P119" s="68" t="e">
        <f t="shared" ref="P119" si="329">O119/J119*100</f>
        <v>#DIV/0!</v>
      </c>
      <c r="Q119" s="470" t="e">
        <f t="shared" si="230"/>
        <v>#DIV/0!</v>
      </c>
      <c r="R119" s="471"/>
      <c r="S119" s="70">
        <f>H119+F119+G119+0</f>
        <v>0</v>
      </c>
      <c r="T119" s="68" t="e">
        <f t="shared" ref="T119" si="330">S119/J119*100</f>
        <v>#DIV/0!</v>
      </c>
      <c r="U119" s="470" t="e">
        <f t="shared" si="232"/>
        <v>#DIV/0!</v>
      </c>
      <c r="V119" s="472"/>
      <c r="W119" s="67">
        <f>H119+F119+G119+I119+0</f>
        <v>0</v>
      </c>
      <c r="X119" s="68" t="e">
        <f>W119/J119*100</f>
        <v>#DIV/0!</v>
      </c>
      <c r="Y119" s="470" t="e">
        <f t="shared" si="234"/>
        <v>#DIV/0!</v>
      </c>
      <c r="Z119" s="496"/>
      <c r="AA119" s="74"/>
      <c r="AB119" s="74"/>
    </row>
    <row r="120" spans="1:28" s="75" customFormat="1" ht="21.75" hidden="1" customHeight="1" x14ac:dyDescent="0.2">
      <c r="A120" s="52"/>
      <c r="B120" s="62" t="s">
        <v>32</v>
      </c>
      <c r="C120" s="35"/>
      <c r="D120" s="36"/>
      <c r="E120" s="37"/>
      <c r="F120" s="38"/>
      <c r="G120" s="36"/>
      <c r="H120" s="36"/>
      <c r="I120" s="39"/>
      <c r="J120" s="40"/>
      <c r="K120" s="16"/>
      <c r="L120" s="17" t="e">
        <f>K120/J119*100</f>
        <v>#DIV/0!</v>
      </c>
      <c r="M120" s="470"/>
      <c r="N120" s="471"/>
      <c r="O120" s="16"/>
      <c r="P120" s="17" t="e">
        <f>O120/J119*100</f>
        <v>#DIV/0!</v>
      </c>
      <c r="Q120" s="470"/>
      <c r="R120" s="471"/>
      <c r="S120" s="19"/>
      <c r="T120" s="17" t="e">
        <f>S120/J119*100</f>
        <v>#DIV/0!</v>
      </c>
      <c r="U120" s="470"/>
      <c r="V120" s="472"/>
      <c r="W120" s="16"/>
      <c r="X120" s="17" t="e">
        <f>W120/J119*100</f>
        <v>#DIV/0!</v>
      </c>
      <c r="Y120" s="470"/>
      <c r="Z120" s="496"/>
      <c r="AA120" s="74"/>
      <c r="AB120" s="74"/>
    </row>
    <row r="121" spans="1:28" s="75" customFormat="1" ht="21.75" hidden="1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31">+C121+D121</f>
        <v>0</v>
      </c>
      <c r="F121" s="63"/>
      <c r="G121" s="64"/>
      <c r="H121" s="64"/>
      <c r="I121" s="65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470" t="e">
        <f t="shared" si="228"/>
        <v>#DIV/0!</v>
      </c>
      <c r="N121" s="471"/>
      <c r="O121" s="67">
        <f>G121+F121+0</f>
        <v>0</v>
      </c>
      <c r="P121" s="68" t="e">
        <f t="shared" ref="P121" si="332">O121/J121*100</f>
        <v>#DIV/0!</v>
      </c>
      <c r="Q121" s="470" t="e">
        <f t="shared" si="230"/>
        <v>#DIV/0!</v>
      </c>
      <c r="R121" s="471"/>
      <c r="S121" s="70">
        <f>H121+F121+G121+0</f>
        <v>0</v>
      </c>
      <c r="T121" s="68" t="e">
        <f t="shared" ref="T121" si="333">S121/J121*100</f>
        <v>#DIV/0!</v>
      </c>
      <c r="U121" s="470" t="e">
        <f t="shared" si="232"/>
        <v>#DIV/0!</v>
      </c>
      <c r="V121" s="472"/>
      <c r="W121" s="67">
        <f>H121+F121+G121+I121+0</f>
        <v>0</v>
      </c>
      <c r="X121" s="68" t="e">
        <f>W121/J121*100</f>
        <v>#DIV/0!</v>
      </c>
      <c r="Y121" s="470" t="e">
        <f t="shared" si="234"/>
        <v>#DIV/0!</v>
      </c>
      <c r="Z121" s="496"/>
      <c r="AA121" s="74"/>
      <c r="AB121" s="74"/>
    </row>
    <row r="122" spans="1:28" s="75" customFormat="1" ht="21.75" hidden="1" customHeight="1" x14ac:dyDescent="0.2">
      <c r="A122" s="33"/>
      <c r="B122" s="62" t="s">
        <v>32</v>
      </c>
      <c r="C122" s="35"/>
      <c r="D122" s="36"/>
      <c r="E122" s="37"/>
      <c r="F122" s="38"/>
      <c r="G122" s="36"/>
      <c r="H122" s="36"/>
      <c r="I122" s="37"/>
      <c r="J122" s="40"/>
      <c r="K122" s="16"/>
      <c r="L122" s="17" t="e">
        <f>K122/J121*100</f>
        <v>#DIV/0!</v>
      </c>
      <c r="M122" s="470"/>
      <c r="N122" s="471"/>
      <c r="O122" s="16"/>
      <c r="P122" s="17" t="e">
        <f>O122/J121*100</f>
        <v>#DIV/0!</v>
      </c>
      <c r="Q122" s="470"/>
      <c r="R122" s="471"/>
      <c r="S122" s="19"/>
      <c r="T122" s="17" t="e">
        <f>S122/J121*100</f>
        <v>#DIV/0!</v>
      </c>
      <c r="U122" s="470"/>
      <c r="V122" s="472"/>
      <c r="W122" s="16"/>
      <c r="X122" s="17" t="e">
        <f>W122/J121*100</f>
        <v>#DIV/0!</v>
      </c>
      <c r="Y122" s="470"/>
      <c r="Z122" s="496"/>
      <c r="AA122" s="74"/>
      <c r="AB122" s="74"/>
    </row>
    <row r="123" spans="1:28" s="75" customFormat="1" ht="21.75" hidden="1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34">+C123+D123</f>
        <v>0</v>
      </c>
      <c r="F123" s="63"/>
      <c r="G123" s="64"/>
      <c r="H123" s="64"/>
      <c r="I123" s="65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470" t="e">
        <f t="shared" si="228"/>
        <v>#DIV/0!</v>
      </c>
      <c r="N123" s="471"/>
      <c r="O123" s="67">
        <f>G123+F123+0</f>
        <v>0</v>
      </c>
      <c r="P123" s="68" t="e">
        <f t="shared" ref="P123" si="335">O123/J123*100</f>
        <v>#DIV/0!</v>
      </c>
      <c r="Q123" s="470" t="e">
        <f t="shared" si="230"/>
        <v>#DIV/0!</v>
      </c>
      <c r="R123" s="471"/>
      <c r="S123" s="70">
        <f>H123+F123+G123+0</f>
        <v>0</v>
      </c>
      <c r="T123" s="68" t="e">
        <f t="shared" ref="T123" si="336">S123/J123*100</f>
        <v>#DIV/0!</v>
      </c>
      <c r="U123" s="470" t="e">
        <f t="shared" si="232"/>
        <v>#DIV/0!</v>
      </c>
      <c r="V123" s="472"/>
      <c r="W123" s="67">
        <f>H123+F123+G123+I123+0</f>
        <v>0</v>
      </c>
      <c r="X123" s="68" t="e">
        <f>W123/J123*100</f>
        <v>#DIV/0!</v>
      </c>
      <c r="Y123" s="470" t="e">
        <f t="shared" si="234"/>
        <v>#DIV/0!</v>
      </c>
      <c r="Z123" s="496"/>
      <c r="AA123" s="74"/>
      <c r="AB123" s="74"/>
    </row>
    <row r="124" spans="1:28" s="75" customFormat="1" ht="21.75" hidden="1" customHeight="1" x14ac:dyDescent="0.2">
      <c r="A124" s="33"/>
      <c r="B124" s="62" t="s">
        <v>32</v>
      </c>
      <c r="C124" s="35"/>
      <c r="D124" s="36"/>
      <c r="E124" s="37"/>
      <c r="F124" s="38"/>
      <c r="G124" s="36"/>
      <c r="H124" s="36"/>
      <c r="I124" s="37"/>
      <c r="J124" s="40"/>
      <c r="K124" s="16"/>
      <c r="L124" s="17" t="e">
        <f>K124/J123*100</f>
        <v>#DIV/0!</v>
      </c>
      <c r="M124" s="470"/>
      <c r="N124" s="471"/>
      <c r="O124" s="16"/>
      <c r="P124" s="17" t="e">
        <f>O124/J123*100</f>
        <v>#DIV/0!</v>
      </c>
      <c r="Q124" s="470"/>
      <c r="R124" s="471"/>
      <c r="S124" s="19"/>
      <c r="T124" s="17" t="e">
        <f>S124/J123*100</f>
        <v>#DIV/0!</v>
      </c>
      <c r="U124" s="470"/>
      <c r="V124" s="472"/>
      <c r="W124" s="16"/>
      <c r="X124" s="17" t="e">
        <f>W124/J123*100</f>
        <v>#DIV/0!</v>
      </c>
      <c r="Y124" s="470"/>
      <c r="Z124" s="496"/>
      <c r="AA124" s="74"/>
      <c r="AB124" s="74"/>
    </row>
    <row r="125" spans="1:28" s="251" customFormat="1" ht="21.75" hidden="1" customHeight="1" x14ac:dyDescent="0.2">
      <c r="A125" s="480" t="s">
        <v>45</v>
      </c>
      <c r="B125" s="54" t="s">
        <v>29</v>
      </c>
      <c r="C125" s="55">
        <f t="shared" ref="C125:K126" si="337">SUM(C127,C133,C143,C149,C151)</f>
        <v>0</v>
      </c>
      <c r="D125" s="56">
        <f t="shared" si="337"/>
        <v>0</v>
      </c>
      <c r="E125" s="57">
        <f t="shared" si="337"/>
        <v>0</v>
      </c>
      <c r="F125" s="58">
        <f t="shared" si="337"/>
        <v>0</v>
      </c>
      <c r="G125" s="56">
        <f t="shared" si="337"/>
        <v>0</v>
      </c>
      <c r="H125" s="56">
        <f t="shared" si="337"/>
        <v>0</v>
      </c>
      <c r="I125" s="59">
        <f t="shared" si="337"/>
        <v>0</v>
      </c>
      <c r="J125" s="60">
        <f t="shared" si="337"/>
        <v>0</v>
      </c>
      <c r="K125" s="55">
        <f t="shared" si="337"/>
        <v>0</v>
      </c>
      <c r="L125" s="56" t="e">
        <f>K125/J125*100</f>
        <v>#DIV/0!</v>
      </c>
      <c r="M125" s="482" t="e">
        <f t="shared" si="228"/>
        <v>#DIV/0!</v>
      </c>
      <c r="N125" s="476"/>
      <c r="O125" s="55">
        <f>SUM(O127,O133,O143,O149,O151)</f>
        <v>0</v>
      </c>
      <c r="P125" s="56" t="e">
        <f t="shared" ref="P125" si="338">O125/J125*100</f>
        <v>#DIV/0!</v>
      </c>
      <c r="Q125" s="482" t="e">
        <f t="shared" si="230"/>
        <v>#DIV/0!</v>
      </c>
      <c r="R125" s="476"/>
      <c r="S125" s="58">
        <f>SUM(S127,S133,S143,S149,S151)</f>
        <v>0</v>
      </c>
      <c r="T125" s="56" t="e">
        <f t="shared" ref="T125" si="339">S125/J125*100</f>
        <v>#DIV/0!</v>
      </c>
      <c r="U125" s="482" t="e">
        <f t="shared" si="232"/>
        <v>#DIV/0!</v>
      </c>
      <c r="V125" s="484"/>
      <c r="W125" s="55">
        <f>SUM(W127,W133,W143,W149,W151)</f>
        <v>0</v>
      </c>
      <c r="X125" s="56" t="e">
        <f t="shared" ref="X125" si="340">W125/J125*100</f>
        <v>#DIV/0!</v>
      </c>
      <c r="Y125" s="482" t="e">
        <f t="shared" si="234"/>
        <v>#DIV/0!</v>
      </c>
      <c r="Z125" s="597"/>
      <c r="AA125" s="250"/>
      <c r="AB125" s="250"/>
    </row>
    <row r="126" spans="1:28" s="251" customFormat="1" ht="21.75" hidden="1" customHeight="1" x14ac:dyDescent="0.2">
      <c r="A126" s="481"/>
      <c r="B126" s="54" t="s">
        <v>30</v>
      </c>
      <c r="C126" s="16"/>
      <c r="D126" s="17"/>
      <c r="E126" s="18"/>
      <c r="F126" s="19"/>
      <c r="G126" s="17"/>
      <c r="H126" s="17"/>
      <c r="I126" s="20"/>
      <c r="J126" s="21"/>
      <c r="K126" s="55">
        <f t="shared" si="337"/>
        <v>0</v>
      </c>
      <c r="L126" s="56" t="e">
        <f t="shared" ref="L126" si="341">K126/J125*100</f>
        <v>#DIV/0!</v>
      </c>
      <c r="M126" s="483"/>
      <c r="N126" s="477"/>
      <c r="O126" s="55">
        <f>SUM(O128,O134,O144,O150,O152)</f>
        <v>0</v>
      </c>
      <c r="P126" s="56" t="e">
        <f t="shared" ref="P126" si="342">O126/J125*100</f>
        <v>#DIV/0!</v>
      </c>
      <c r="Q126" s="483"/>
      <c r="R126" s="477"/>
      <c r="S126" s="58">
        <f>SUM(S128,S134,S144,S150,S152)</f>
        <v>0</v>
      </c>
      <c r="T126" s="56" t="e">
        <f t="shared" ref="T126" si="343">S126/J125*100</f>
        <v>#DIV/0!</v>
      </c>
      <c r="U126" s="483"/>
      <c r="V126" s="485"/>
      <c r="W126" s="55">
        <f>SUM(W128,W134,W144,W150,W152)</f>
        <v>0</v>
      </c>
      <c r="X126" s="56" t="e">
        <f t="shared" ref="X126" si="344">W126/J125*100</f>
        <v>#DIV/0!</v>
      </c>
      <c r="Y126" s="483"/>
      <c r="Z126" s="501"/>
      <c r="AA126" s="250"/>
      <c r="AB126" s="250"/>
    </row>
    <row r="127" spans="1:28" s="72" customFormat="1" ht="21.75" hidden="1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27">
        <f>SUM(F129,F131)</f>
        <v>0</v>
      </c>
      <c r="G127" s="25">
        <f>SUM(G129,G131)</f>
        <v>0</v>
      </c>
      <c r="H127" s="25">
        <f t="shared" ref="H127:I127" si="345">SUM(H129,H131)</f>
        <v>0</v>
      </c>
      <c r="I127" s="28">
        <f t="shared" si="345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46">K127/J127*100</f>
        <v>#DIV/0!</v>
      </c>
      <c r="M127" s="478" t="e">
        <f t="shared" si="228"/>
        <v>#DIV/0!</v>
      </c>
      <c r="N127" s="474"/>
      <c r="O127" s="30">
        <f>SUM(O129,O131)</f>
        <v>0</v>
      </c>
      <c r="P127" s="31" t="e">
        <f t="shared" ref="P127" si="347">O127/J127*100</f>
        <v>#DIV/0!</v>
      </c>
      <c r="Q127" s="478" t="e">
        <f t="shared" si="230"/>
        <v>#DIV/0!</v>
      </c>
      <c r="R127" s="474"/>
      <c r="S127" s="32">
        <f>SUM(S129,S131)</f>
        <v>0</v>
      </c>
      <c r="T127" s="31" t="e">
        <f t="shared" ref="T127" si="348">S127/J127*100</f>
        <v>#DIV/0!</v>
      </c>
      <c r="U127" s="478" t="e">
        <f t="shared" si="232"/>
        <v>#DIV/0!</v>
      </c>
      <c r="V127" s="475"/>
      <c r="W127" s="30">
        <f>SUM(W129,W131)</f>
        <v>0</v>
      </c>
      <c r="X127" s="31" t="e">
        <f t="shared" ref="X127" si="349">W127/J127*100</f>
        <v>#DIV/0!</v>
      </c>
      <c r="Y127" s="478" t="e">
        <f t="shared" si="234"/>
        <v>#DIV/0!</v>
      </c>
      <c r="Z127" s="497"/>
      <c r="AA127" s="71"/>
      <c r="AB127" s="71"/>
    </row>
    <row r="128" spans="1:28" s="72" customFormat="1" ht="21.75" hidden="1" customHeight="1" x14ac:dyDescent="0.2">
      <c r="A128" s="33"/>
      <c r="B128" s="62" t="s">
        <v>32</v>
      </c>
      <c r="C128" s="35"/>
      <c r="D128" s="36"/>
      <c r="E128" s="37"/>
      <c r="F128" s="38"/>
      <c r="G128" s="36"/>
      <c r="H128" s="36"/>
      <c r="I128" s="37"/>
      <c r="J128" s="40"/>
      <c r="K128" s="30">
        <f>SUM(K130,K132)</f>
        <v>0</v>
      </c>
      <c r="L128" s="31" t="e">
        <f>K128/J127*100</f>
        <v>#DIV/0!</v>
      </c>
      <c r="M128" s="479"/>
      <c r="N128" s="474"/>
      <c r="O128" s="30">
        <f>SUM(O130,O132)</f>
        <v>0</v>
      </c>
      <c r="P128" s="31" t="e">
        <f t="shared" ref="P128" si="350">O128/J127*100</f>
        <v>#DIV/0!</v>
      </c>
      <c r="Q128" s="479"/>
      <c r="R128" s="474"/>
      <c r="S128" s="32">
        <f>SUM(S130,S132)</f>
        <v>0</v>
      </c>
      <c r="T128" s="31" t="e">
        <f t="shared" ref="T128" si="351">S128/J127*100</f>
        <v>#DIV/0!</v>
      </c>
      <c r="U128" s="479"/>
      <c r="V128" s="475"/>
      <c r="W128" s="30">
        <f>SUM(W130,W132)</f>
        <v>0</v>
      </c>
      <c r="X128" s="31" t="e">
        <f t="shared" ref="X128" si="352">W128/J127*100</f>
        <v>#DIV/0!</v>
      </c>
      <c r="Y128" s="479"/>
      <c r="Z128" s="497"/>
      <c r="AA128" s="71"/>
      <c r="AB128" s="71"/>
    </row>
    <row r="129" spans="1:28" s="72" customFormat="1" ht="21.75" hidden="1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53">+C129+D129</f>
        <v>0</v>
      </c>
      <c r="F129" s="63"/>
      <c r="G129" s="64"/>
      <c r="H129" s="64"/>
      <c r="I129" s="65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470" t="e">
        <f t="shared" si="228"/>
        <v>#DIV/0!</v>
      </c>
      <c r="N129" s="471"/>
      <c r="O129" s="67">
        <f>G129+F129+0</f>
        <v>0</v>
      </c>
      <c r="P129" s="69" t="e">
        <f t="shared" ref="P129" si="354">O129/J129*100</f>
        <v>#DIV/0!</v>
      </c>
      <c r="Q129" s="470" t="e">
        <f t="shared" si="230"/>
        <v>#DIV/0!</v>
      </c>
      <c r="R129" s="471"/>
      <c r="S129" s="70">
        <f>H129+F129+G129+0</f>
        <v>0</v>
      </c>
      <c r="T129" s="69" t="e">
        <f t="shared" ref="T129" si="355">S129/J129*100</f>
        <v>#DIV/0!</v>
      </c>
      <c r="U129" s="470" t="e">
        <f t="shared" si="232"/>
        <v>#DIV/0!</v>
      </c>
      <c r="V129" s="472"/>
      <c r="W129" s="67">
        <f>H129+F129+G129+I129+0</f>
        <v>0</v>
      </c>
      <c r="X129" s="69" t="e">
        <f>W129/J129*100</f>
        <v>#DIV/0!</v>
      </c>
      <c r="Y129" s="470" t="e">
        <f t="shared" si="234"/>
        <v>#DIV/0!</v>
      </c>
      <c r="Z129" s="496"/>
      <c r="AA129" s="71"/>
      <c r="AB129" s="71"/>
    </row>
    <row r="130" spans="1:28" s="72" customFormat="1" ht="21.75" hidden="1" customHeight="1" x14ac:dyDescent="0.2">
      <c r="A130" s="52"/>
      <c r="B130" s="62" t="s">
        <v>32</v>
      </c>
      <c r="C130" s="35"/>
      <c r="D130" s="36"/>
      <c r="E130" s="37"/>
      <c r="F130" s="38"/>
      <c r="G130" s="36"/>
      <c r="H130" s="36"/>
      <c r="I130" s="39"/>
      <c r="J130" s="40"/>
      <c r="K130" s="16"/>
      <c r="L130" s="17" t="e">
        <f>K130/J129*100</f>
        <v>#DIV/0!</v>
      </c>
      <c r="M130" s="470"/>
      <c r="N130" s="471"/>
      <c r="O130" s="16"/>
      <c r="P130" s="73" t="e">
        <f>O130/J129*100</f>
        <v>#DIV/0!</v>
      </c>
      <c r="Q130" s="470"/>
      <c r="R130" s="471"/>
      <c r="S130" s="19"/>
      <c r="T130" s="73" t="e">
        <f>S130/J129*100</f>
        <v>#DIV/0!</v>
      </c>
      <c r="U130" s="470"/>
      <c r="V130" s="472"/>
      <c r="W130" s="16"/>
      <c r="X130" s="73" t="e">
        <f>W130/J129*100</f>
        <v>#DIV/0!</v>
      </c>
      <c r="Y130" s="470"/>
      <c r="Z130" s="496"/>
      <c r="AA130" s="71"/>
      <c r="AB130" s="71"/>
    </row>
    <row r="131" spans="1:28" s="72" customFormat="1" ht="21.75" hidden="1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56">+C131+D131</f>
        <v>0</v>
      </c>
      <c r="F131" s="63"/>
      <c r="G131" s="64"/>
      <c r="H131" s="64"/>
      <c r="I131" s="65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470" t="e">
        <f t="shared" si="228"/>
        <v>#DIV/0!</v>
      </c>
      <c r="N131" s="471"/>
      <c r="O131" s="67">
        <f>G131+F131+0</f>
        <v>0</v>
      </c>
      <c r="P131" s="69" t="e">
        <f t="shared" ref="P131" si="357">O131/J131*100</f>
        <v>#DIV/0!</v>
      </c>
      <c r="Q131" s="470" t="e">
        <f t="shared" si="230"/>
        <v>#DIV/0!</v>
      </c>
      <c r="R131" s="471"/>
      <c r="S131" s="70">
        <f>H131+F131+G131+0</f>
        <v>0</v>
      </c>
      <c r="T131" s="69" t="e">
        <f t="shared" ref="T131" si="358">S131/J131*100</f>
        <v>#DIV/0!</v>
      </c>
      <c r="U131" s="470" t="e">
        <f t="shared" si="232"/>
        <v>#DIV/0!</v>
      </c>
      <c r="V131" s="472"/>
      <c r="W131" s="67">
        <f>H131+F131+G131+I131+0</f>
        <v>0</v>
      </c>
      <c r="X131" s="69" t="e">
        <f>W131/J131*100</f>
        <v>#DIV/0!</v>
      </c>
      <c r="Y131" s="470" t="e">
        <f t="shared" si="234"/>
        <v>#DIV/0!</v>
      </c>
      <c r="Z131" s="496"/>
      <c r="AA131" s="71"/>
      <c r="AB131" s="71"/>
    </row>
    <row r="132" spans="1:28" s="72" customFormat="1" ht="24" hidden="1" customHeight="1" x14ac:dyDescent="0.2">
      <c r="A132" s="52"/>
      <c r="B132" s="62" t="s">
        <v>32</v>
      </c>
      <c r="C132" s="35"/>
      <c r="D132" s="36"/>
      <c r="E132" s="37"/>
      <c r="F132" s="38"/>
      <c r="G132" s="36"/>
      <c r="H132" s="36"/>
      <c r="I132" s="39"/>
      <c r="J132" s="40"/>
      <c r="K132" s="16"/>
      <c r="L132" s="17" t="e">
        <f>K132/J131*100</f>
        <v>#DIV/0!</v>
      </c>
      <c r="M132" s="470"/>
      <c r="N132" s="471"/>
      <c r="O132" s="16"/>
      <c r="P132" s="73" t="e">
        <f>O132/J131*100</f>
        <v>#DIV/0!</v>
      </c>
      <c r="Q132" s="470"/>
      <c r="R132" s="471"/>
      <c r="S132" s="19"/>
      <c r="T132" s="73" t="e">
        <f>S132/J131*100</f>
        <v>#DIV/0!</v>
      </c>
      <c r="U132" s="470"/>
      <c r="V132" s="472"/>
      <c r="W132" s="16"/>
      <c r="X132" s="73" t="e">
        <f>W132/J131*100</f>
        <v>#DIV/0!</v>
      </c>
      <c r="Y132" s="470"/>
      <c r="Z132" s="496"/>
      <c r="AA132" s="71"/>
      <c r="AB132" s="71"/>
    </row>
    <row r="133" spans="1:28" s="75" customFormat="1" ht="21.75" hidden="1" customHeight="1" x14ac:dyDescent="0.2">
      <c r="A133" s="22" t="s">
        <v>35</v>
      </c>
      <c r="B133" s="61" t="s">
        <v>29</v>
      </c>
      <c r="C133" s="24">
        <f>SUM(C135,C137,C139,C141)</f>
        <v>0</v>
      </c>
      <c r="D133" s="25">
        <f>SUM(D135,D137,D139,D141)</f>
        <v>0</v>
      </c>
      <c r="E133" s="26">
        <f>+C133+D133</f>
        <v>0</v>
      </c>
      <c r="F133" s="27">
        <f>SUM(F135,F137,F139,F141)</f>
        <v>0</v>
      </c>
      <c r="G133" s="25">
        <f t="shared" ref="G133:I133" si="359">SUM(G135,G137,G139,G141)</f>
        <v>0</v>
      </c>
      <c r="H133" s="25">
        <f t="shared" si="359"/>
        <v>0</v>
      </c>
      <c r="I133" s="28">
        <f t="shared" si="359"/>
        <v>0</v>
      </c>
      <c r="J133" s="29">
        <f t="shared" ref="J133" si="360">+E133+I133+F133+G133+H133</f>
        <v>0</v>
      </c>
      <c r="K133" s="30">
        <f>SUM(K135,K137,K139,K141)</f>
        <v>0</v>
      </c>
      <c r="L133" s="31" t="e">
        <f t="shared" ref="L133" si="361">K133/J133*100</f>
        <v>#DIV/0!</v>
      </c>
      <c r="M133" s="473" t="e">
        <f t="shared" si="228"/>
        <v>#DIV/0!</v>
      </c>
      <c r="N133" s="474"/>
      <c r="O133" s="30">
        <f>SUM(O135,O137,O139,O141)</f>
        <v>0</v>
      </c>
      <c r="P133" s="31" t="e">
        <f t="shared" ref="P133" si="362">O133/J133*100</f>
        <v>#DIV/0!</v>
      </c>
      <c r="Q133" s="473" t="e">
        <f t="shared" si="230"/>
        <v>#DIV/0!</v>
      </c>
      <c r="R133" s="474"/>
      <c r="S133" s="32">
        <f>SUM(S135,S137,S139,S141)</f>
        <v>0</v>
      </c>
      <c r="T133" s="31" t="e">
        <f t="shared" ref="T133" si="363">S133/J133*100</f>
        <v>#DIV/0!</v>
      </c>
      <c r="U133" s="473" t="e">
        <f t="shared" si="232"/>
        <v>#DIV/0!</v>
      </c>
      <c r="V133" s="475"/>
      <c r="W133" s="30">
        <f>SUM(W135,W137,W139,W141)</f>
        <v>0</v>
      </c>
      <c r="X133" s="31" t="e">
        <f t="shared" ref="X133" si="364">W133/J133*100</f>
        <v>#DIV/0!</v>
      </c>
      <c r="Y133" s="473" t="e">
        <f t="shared" si="234"/>
        <v>#DIV/0!</v>
      </c>
      <c r="Z133" s="497"/>
      <c r="AA133" s="74"/>
      <c r="AB133" s="74"/>
    </row>
    <row r="134" spans="1:28" s="75" customFormat="1" ht="21.75" hidden="1" customHeight="1" x14ac:dyDescent="0.2">
      <c r="A134" s="33"/>
      <c r="B134" s="62" t="s">
        <v>32</v>
      </c>
      <c r="C134" s="35"/>
      <c r="D134" s="36"/>
      <c r="E134" s="37"/>
      <c r="F134" s="38"/>
      <c r="G134" s="36"/>
      <c r="H134" s="36"/>
      <c r="I134" s="37"/>
      <c r="J134" s="40"/>
      <c r="K134" s="30">
        <f>SUM(K136,K138,K140,K142)</f>
        <v>0</v>
      </c>
      <c r="L134" s="31" t="e">
        <f t="shared" ref="L134" si="365">K134/J133*100</f>
        <v>#DIV/0!</v>
      </c>
      <c r="M134" s="473"/>
      <c r="N134" s="474"/>
      <c r="O134" s="30">
        <f>SUM(O136,O138,O140,O142)</f>
        <v>0</v>
      </c>
      <c r="P134" s="31" t="e">
        <f t="shared" ref="P134" si="366">O134/J133*100</f>
        <v>#DIV/0!</v>
      </c>
      <c r="Q134" s="473"/>
      <c r="R134" s="474"/>
      <c r="S134" s="32">
        <f>SUM(S136,S138,S140,S142)</f>
        <v>0</v>
      </c>
      <c r="T134" s="31" t="e">
        <f t="shared" ref="T134" si="367">S134/J133*100</f>
        <v>#DIV/0!</v>
      </c>
      <c r="U134" s="473"/>
      <c r="V134" s="475"/>
      <c r="W134" s="30">
        <f>SUM(W136,W138,W140,W142)</f>
        <v>0</v>
      </c>
      <c r="X134" s="31" t="e">
        <f t="shared" ref="X134" si="368">W134/J133*100</f>
        <v>#DIV/0!</v>
      </c>
      <c r="Y134" s="473"/>
      <c r="Z134" s="497"/>
      <c r="AA134" s="74"/>
      <c r="AB134" s="74"/>
    </row>
    <row r="135" spans="1:28" s="75" customFormat="1" ht="21.75" hidden="1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369">+C135+D135</f>
        <v>0</v>
      </c>
      <c r="F135" s="63"/>
      <c r="G135" s="64"/>
      <c r="H135" s="64"/>
      <c r="I135" s="65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470" t="e">
        <f t="shared" si="228"/>
        <v>#DIV/0!</v>
      </c>
      <c r="N135" s="471"/>
      <c r="O135" s="67">
        <f>G135+F135+0</f>
        <v>0</v>
      </c>
      <c r="P135" s="68" t="e">
        <f t="shared" ref="P135" si="370">O135/J135*100</f>
        <v>#DIV/0!</v>
      </c>
      <c r="Q135" s="470" t="e">
        <f t="shared" si="230"/>
        <v>#DIV/0!</v>
      </c>
      <c r="R135" s="471"/>
      <c r="S135" s="70">
        <f>H135+F135+G135+0</f>
        <v>0</v>
      </c>
      <c r="T135" s="68" t="e">
        <f t="shared" ref="T135" si="371">S135/J135*100</f>
        <v>#DIV/0!</v>
      </c>
      <c r="U135" s="470" t="e">
        <f t="shared" si="232"/>
        <v>#DIV/0!</v>
      </c>
      <c r="V135" s="472"/>
      <c r="W135" s="67">
        <f>H135+F135+G135+I135+0</f>
        <v>0</v>
      </c>
      <c r="X135" s="68" t="e">
        <f>W135/J135*100</f>
        <v>#DIV/0!</v>
      </c>
      <c r="Y135" s="470" t="e">
        <f t="shared" si="234"/>
        <v>#DIV/0!</v>
      </c>
      <c r="Z135" s="496"/>
      <c r="AA135" s="74"/>
      <c r="AB135" s="74"/>
    </row>
    <row r="136" spans="1:28" s="75" customFormat="1" ht="21.75" hidden="1" customHeight="1" x14ac:dyDescent="0.2">
      <c r="A136" s="52"/>
      <c r="B136" s="62" t="s">
        <v>32</v>
      </c>
      <c r="C136" s="35"/>
      <c r="D136" s="36"/>
      <c r="E136" s="37"/>
      <c r="F136" s="38"/>
      <c r="G136" s="36"/>
      <c r="H136" s="36"/>
      <c r="I136" s="39"/>
      <c r="J136" s="40"/>
      <c r="K136" s="16"/>
      <c r="L136" s="17" t="e">
        <f>K136/J135*100</f>
        <v>#DIV/0!</v>
      </c>
      <c r="M136" s="470"/>
      <c r="N136" s="471"/>
      <c r="O136" s="16"/>
      <c r="P136" s="17" t="e">
        <f>O136/J135*100</f>
        <v>#DIV/0!</v>
      </c>
      <c r="Q136" s="470"/>
      <c r="R136" s="471"/>
      <c r="S136" s="19"/>
      <c r="T136" s="17" t="e">
        <f>S136/J135*100</f>
        <v>#DIV/0!</v>
      </c>
      <c r="U136" s="470"/>
      <c r="V136" s="472"/>
      <c r="W136" s="16"/>
      <c r="X136" s="17" t="e">
        <f>W136/J135*100</f>
        <v>#DIV/0!</v>
      </c>
      <c r="Y136" s="470"/>
      <c r="Z136" s="496"/>
      <c r="AA136" s="74"/>
      <c r="AB136" s="74"/>
    </row>
    <row r="137" spans="1:28" s="75" customFormat="1" ht="21.75" hidden="1" customHeight="1" x14ac:dyDescent="0.2">
      <c r="A137" s="41" t="s">
        <v>37</v>
      </c>
      <c r="B137" s="61" t="s">
        <v>29</v>
      </c>
      <c r="C137" s="63"/>
      <c r="D137" s="64"/>
      <c r="E137" s="65">
        <f t="shared" ref="E137" si="372">+C137+D137</f>
        <v>0</v>
      </c>
      <c r="F137" s="63"/>
      <c r="G137" s="64"/>
      <c r="H137" s="64"/>
      <c r="I137" s="65"/>
      <c r="J137" s="66">
        <f>+E137+I137+F137+G137+H137</f>
        <v>0</v>
      </c>
      <c r="K137" s="67">
        <f>F137+0</f>
        <v>0</v>
      </c>
      <c r="L137" s="68" t="e">
        <f>K137/J137*100</f>
        <v>#DIV/0!</v>
      </c>
      <c r="M137" s="470" t="e">
        <f t="shared" si="228"/>
        <v>#DIV/0!</v>
      </c>
      <c r="N137" s="471"/>
      <c r="O137" s="67">
        <f>G137+F137+0</f>
        <v>0</v>
      </c>
      <c r="P137" s="68" t="e">
        <f t="shared" ref="P137" si="373">O137/J137*100</f>
        <v>#DIV/0!</v>
      </c>
      <c r="Q137" s="470" t="e">
        <f t="shared" si="230"/>
        <v>#DIV/0!</v>
      </c>
      <c r="R137" s="471"/>
      <c r="S137" s="70">
        <f>H137+F137+G137+0</f>
        <v>0</v>
      </c>
      <c r="T137" s="68" t="e">
        <f t="shared" ref="T137" si="374">S137/J137*100</f>
        <v>#DIV/0!</v>
      </c>
      <c r="U137" s="470" t="e">
        <f t="shared" si="232"/>
        <v>#DIV/0!</v>
      </c>
      <c r="V137" s="472"/>
      <c r="W137" s="67">
        <f>H137+F137+G137+I137+0</f>
        <v>0</v>
      </c>
      <c r="X137" s="68" t="e">
        <f>W137/J137*100</f>
        <v>#DIV/0!</v>
      </c>
      <c r="Y137" s="470" t="e">
        <f t="shared" si="234"/>
        <v>#DIV/0!</v>
      </c>
      <c r="Z137" s="496"/>
      <c r="AA137" s="74"/>
      <c r="AB137" s="74"/>
    </row>
    <row r="138" spans="1:28" s="75" customFormat="1" ht="21.75" hidden="1" customHeight="1" x14ac:dyDescent="0.2">
      <c r="A138" s="52"/>
      <c r="B138" s="62" t="s">
        <v>32</v>
      </c>
      <c r="C138" s="35"/>
      <c r="D138" s="36"/>
      <c r="E138" s="37"/>
      <c r="F138" s="38"/>
      <c r="G138" s="36"/>
      <c r="H138" s="36"/>
      <c r="I138" s="39"/>
      <c r="J138" s="40"/>
      <c r="K138" s="16"/>
      <c r="L138" s="17" t="e">
        <f>K138/J137*100</f>
        <v>#DIV/0!</v>
      </c>
      <c r="M138" s="470"/>
      <c r="N138" s="471"/>
      <c r="O138" s="16"/>
      <c r="P138" s="17" t="e">
        <f>O138/J137*100</f>
        <v>#DIV/0!</v>
      </c>
      <c r="Q138" s="470"/>
      <c r="R138" s="471"/>
      <c r="S138" s="19"/>
      <c r="T138" s="17" t="e">
        <f>S138/J137*100</f>
        <v>#DIV/0!</v>
      </c>
      <c r="U138" s="470"/>
      <c r="V138" s="472"/>
      <c r="W138" s="16"/>
      <c r="X138" s="17" t="e">
        <f>W138/J137*100</f>
        <v>#DIV/0!</v>
      </c>
      <c r="Y138" s="470"/>
      <c r="Z138" s="496"/>
      <c r="AA138" s="74"/>
      <c r="AB138" s="74"/>
    </row>
    <row r="139" spans="1:28" s="75" customFormat="1" ht="21.75" hidden="1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375">+C139+D139</f>
        <v>0</v>
      </c>
      <c r="F139" s="63"/>
      <c r="G139" s="64"/>
      <c r="H139" s="64"/>
      <c r="I139" s="65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470" t="e">
        <f t="shared" si="228"/>
        <v>#DIV/0!</v>
      </c>
      <c r="N139" s="471"/>
      <c r="O139" s="67">
        <f>G139+F139+0</f>
        <v>0</v>
      </c>
      <c r="P139" s="68" t="e">
        <f t="shared" ref="P139" si="376">O139/J139*100</f>
        <v>#DIV/0!</v>
      </c>
      <c r="Q139" s="470" t="e">
        <f t="shared" si="230"/>
        <v>#DIV/0!</v>
      </c>
      <c r="R139" s="471"/>
      <c r="S139" s="70">
        <f>H139+F139+G139+0</f>
        <v>0</v>
      </c>
      <c r="T139" s="68" t="e">
        <f t="shared" ref="T139" si="377">S139/J139*100</f>
        <v>#DIV/0!</v>
      </c>
      <c r="U139" s="470" t="e">
        <f t="shared" si="232"/>
        <v>#DIV/0!</v>
      </c>
      <c r="V139" s="472"/>
      <c r="W139" s="67">
        <f>H139+F139+G139+I139+0</f>
        <v>0</v>
      </c>
      <c r="X139" s="68" t="e">
        <f>W139/J139*100</f>
        <v>#DIV/0!</v>
      </c>
      <c r="Y139" s="470" t="e">
        <f t="shared" si="234"/>
        <v>#DIV/0!</v>
      </c>
      <c r="Z139" s="496"/>
      <c r="AA139" s="74"/>
      <c r="AB139" s="74"/>
    </row>
    <row r="140" spans="1:28" s="75" customFormat="1" ht="21.75" hidden="1" customHeight="1" x14ac:dyDescent="0.2">
      <c r="A140" s="52"/>
      <c r="B140" s="62" t="s">
        <v>32</v>
      </c>
      <c r="C140" s="35"/>
      <c r="D140" s="36"/>
      <c r="E140" s="37"/>
      <c r="F140" s="38"/>
      <c r="G140" s="36"/>
      <c r="H140" s="36"/>
      <c r="I140" s="39"/>
      <c r="J140" s="40"/>
      <c r="K140" s="16"/>
      <c r="L140" s="17" t="e">
        <f>K140/J139*100</f>
        <v>#DIV/0!</v>
      </c>
      <c r="M140" s="470"/>
      <c r="N140" s="471"/>
      <c r="O140" s="16"/>
      <c r="P140" s="17" t="e">
        <f>O140/J139*100</f>
        <v>#DIV/0!</v>
      </c>
      <c r="Q140" s="470"/>
      <c r="R140" s="471"/>
      <c r="S140" s="19"/>
      <c r="T140" s="17" t="e">
        <f>S140/J139*100</f>
        <v>#DIV/0!</v>
      </c>
      <c r="U140" s="470"/>
      <c r="V140" s="472"/>
      <c r="W140" s="16"/>
      <c r="X140" s="17" t="e">
        <f>W140/J139*100</f>
        <v>#DIV/0!</v>
      </c>
      <c r="Y140" s="470"/>
      <c r="Z140" s="496"/>
      <c r="AA140" s="74"/>
      <c r="AB140" s="74"/>
    </row>
    <row r="141" spans="1:28" s="75" customFormat="1" ht="21.75" hidden="1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378">+C141+D141</f>
        <v>0</v>
      </c>
      <c r="F141" s="63"/>
      <c r="G141" s="64"/>
      <c r="H141" s="64"/>
      <c r="I141" s="65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470" t="e">
        <f t="shared" ref="M141:M203" si="379">L142-L141</f>
        <v>#DIV/0!</v>
      </c>
      <c r="N141" s="471"/>
      <c r="O141" s="67">
        <f>G141+F141+0</f>
        <v>0</v>
      </c>
      <c r="P141" s="68" t="e">
        <f t="shared" ref="P141" si="380">O141/J141*100</f>
        <v>#DIV/0!</v>
      </c>
      <c r="Q141" s="470" t="e">
        <f t="shared" ref="Q141:Q203" si="381">P142-P141</f>
        <v>#DIV/0!</v>
      </c>
      <c r="R141" s="471"/>
      <c r="S141" s="70">
        <f>H141+F141+G141+0</f>
        <v>0</v>
      </c>
      <c r="T141" s="68" t="e">
        <f t="shared" ref="T141" si="382">S141/J141*100</f>
        <v>#DIV/0!</v>
      </c>
      <c r="U141" s="470" t="e">
        <f t="shared" ref="U141:U203" si="383">T142-T141</f>
        <v>#DIV/0!</v>
      </c>
      <c r="V141" s="472"/>
      <c r="W141" s="67">
        <f>H141+F141+G141+I141+0</f>
        <v>0</v>
      </c>
      <c r="X141" s="68" t="e">
        <f>W141/J141*100</f>
        <v>#DIV/0!</v>
      </c>
      <c r="Y141" s="470" t="e">
        <f t="shared" ref="Y141:Y203" si="384">X142-X141</f>
        <v>#DIV/0!</v>
      </c>
      <c r="Z141" s="496"/>
      <c r="AA141" s="74"/>
      <c r="AB141" s="74"/>
    </row>
    <row r="142" spans="1:28" s="75" customFormat="1" ht="21.75" hidden="1" customHeight="1" x14ac:dyDescent="0.2">
      <c r="A142" s="52"/>
      <c r="B142" s="62" t="s">
        <v>32</v>
      </c>
      <c r="C142" s="35"/>
      <c r="D142" s="36"/>
      <c r="E142" s="37"/>
      <c r="F142" s="38"/>
      <c r="G142" s="36"/>
      <c r="H142" s="36"/>
      <c r="I142" s="39"/>
      <c r="J142" s="40"/>
      <c r="K142" s="16"/>
      <c r="L142" s="17" t="e">
        <f>K142/J141*100</f>
        <v>#DIV/0!</v>
      </c>
      <c r="M142" s="470"/>
      <c r="N142" s="471"/>
      <c r="O142" s="16"/>
      <c r="P142" s="17" t="e">
        <f>O142/J141*100</f>
        <v>#DIV/0!</v>
      </c>
      <c r="Q142" s="470"/>
      <c r="R142" s="471"/>
      <c r="S142" s="19"/>
      <c r="T142" s="17" t="e">
        <f>S142/J141*100</f>
        <v>#DIV/0!</v>
      </c>
      <c r="U142" s="470"/>
      <c r="V142" s="472"/>
      <c r="W142" s="16"/>
      <c r="X142" s="17" t="e">
        <f>W142/J141*100</f>
        <v>#DIV/0!</v>
      </c>
      <c r="Y142" s="470"/>
      <c r="Z142" s="496"/>
      <c r="AA142" s="74"/>
      <c r="AB142" s="74"/>
    </row>
    <row r="143" spans="1:28" s="75" customFormat="1" ht="21.75" hidden="1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27">
        <f>SUM(F145,F147)</f>
        <v>0</v>
      </c>
      <c r="G143" s="25">
        <f t="shared" ref="G143:I143" si="385">SUM(G145,G147)</f>
        <v>0</v>
      </c>
      <c r="H143" s="25">
        <f t="shared" si="385"/>
        <v>0</v>
      </c>
      <c r="I143" s="28">
        <f t="shared" si="385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386">K143/J143*100</f>
        <v>#DIV/0!</v>
      </c>
      <c r="M143" s="473" t="e">
        <f t="shared" si="379"/>
        <v>#DIV/0!</v>
      </c>
      <c r="N143" s="474"/>
      <c r="O143" s="30">
        <f>SUM(O145,O147)</f>
        <v>0</v>
      </c>
      <c r="P143" s="31" t="e">
        <f t="shared" ref="P143" si="387">O143/J143*100</f>
        <v>#DIV/0!</v>
      </c>
      <c r="Q143" s="473" t="e">
        <f t="shared" si="381"/>
        <v>#DIV/0!</v>
      </c>
      <c r="R143" s="474"/>
      <c r="S143" s="32">
        <f>SUM(S145,S147)</f>
        <v>0</v>
      </c>
      <c r="T143" s="31" t="e">
        <f t="shared" ref="T143" si="388">S143/J143*100</f>
        <v>#DIV/0!</v>
      </c>
      <c r="U143" s="473" t="e">
        <f t="shared" si="383"/>
        <v>#DIV/0!</v>
      </c>
      <c r="V143" s="475"/>
      <c r="W143" s="30">
        <f>SUM(W145,W147)</f>
        <v>0</v>
      </c>
      <c r="X143" s="31" t="e">
        <f t="shared" ref="X143" si="389">W143/J143*100</f>
        <v>#DIV/0!</v>
      </c>
      <c r="Y143" s="473" t="e">
        <f t="shared" si="384"/>
        <v>#DIV/0!</v>
      </c>
      <c r="Z143" s="497"/>
      <c r="AA143" s="74"/>
      <c r="AB143" s="74"/>
    </row>
    <row r="144" spans="1:28" s="75" customFormat="1" ht="21.75" hidden="1" customHeight="1" x14ac:dyDescent="0.2">
      <c r="A144" s="33"/>
      <c r="B144" s="62" t="s">
        <v>32</v>
      </c>
      <c r="C144" s="35"/>
      <c r="D144" s="36"/>
      <c r="E144" s="37"/>
      <c r="F144" s="38"/>
      <c r="G144" s="36"/>
      <c r="H144" s="36"/>
      <c r="I144" s="37"/>
      <c r="J144" s="40"/>
      <c r="K144" s="30">
        <f>SUM(K146,K148)</f>
        <v>0</v>
      </c>
      <c r="L144" s="31" t="e">
        <f t="shared" ref="L144" si="390">K144/J143*100</f>
        <v>#DIV/0!</v>
      </c>
      <c r="M144" s="473"/>
      <c r="N144" s="474"/>
      <c r="O144" s="30">
        <f>SUM(O146,O148)</f>
        <v>0</v>
      </c>
      <c r="P144" s="31" t="e">
        <f t="shared" ref="P144" si="391">O144/J143*100</f>
        <v>#DIV/0!</v>
      </c>
      <c r="Q144" s="473"/>
      <c r="R144" s="474"/>
      <c r="S144" s="32">
        <f>SUM(S146,S148)</f>
        <v>0</v>
      </c>
      <c r="T144" s="31" t="e">
        <f t="shared" ref="T144" si="392">S144/J143*100</f>
        <v>#DIV/0!</v>
      </c>
      <c r="U144" s="473"/>
      <c r="V144" s="475"/>
      <c r="W144" s="30">
        <f>SUM(W146,W148)</f>
        <v>0</v>
      </c>
      <c r="X144" s="31" t="e">
        <f t="shared" ref="X144" si="393">W144/J143*100</f>
        <v>#DIV/0!</v>
      </c>
      <c r="Y144" s="473"/>
      <c r="Z144" s="497"/>
      <c r="AA144" s="74"/>
      <c r="AB144" s="74"/>
    </row>
    <row r="145" spans="1:28" s="75" customFormat="1" ht="21.75" hidden="1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394">+C145+D145</f>
        <v>0</v>
      </c>
      <c r="F145" s="63"/>
      <c r="G145" s="64"/>
      <c r="H145" s="64"/>
      <c r="I145" s="65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470" t="e">
        <f t="shared" si="379"/>
        <v>#DIV/0!</v>
      </c>
      <c r="N145" s="471"/>
      <c r="O145" s="67">
        <f>G145+F145+0</f>
        <v>0</v>
      </c>
      <c r="P145" s="68" t="e">
        <f t="shared" ref="P145" si="395">O145/J145*100</f>
        <v>#DIV/0!</v>
      </c>
      <c r="Q145" s="470" t="e">
        <f t="shared" si="381"/>
        <v>#DIV/0!</v>
      </c>
      <c r="R145" s="471"/>
      <c r="S145" s="70">
        <f>H145+F145+G145+0</f>
        <v>0</v>
      </c>
      <c r="T145" s="68" t="e">
        <f t="shared" ref="T145" si="396">S145/J145*100</f>
        <v>#DIV/0!</v>
      </c>
      <c r="U145" s="470" t="e">
        <f t="shared" si="383"/>
        <v>#DIV/0!</v>
      </c>
      <c r="V145" s="472"/>
      <c r="W145" s="67">
        <f>H145+F145+G145+I145+0</f>
        <v>0</v>
      </c>
      <c r="X145" s="68" t="e">
        <f>W145/J145*100</f>
        <v>#DIV/0!</v>
      </c>
      <c r="Y145" s="470" t="e">
        <f t="shared" si="384"/>
        <v>#DIV/0!</v>
      </c>
      <c r="Z145" s="496"/>
      <c r="AA145" s="74"/>
      <c r="AB145" s="74"/>
    </row>
    <row r="146" spans="1:28" s="75" customFormat="1" ht="21.75" hidden="1" customHeight="1" x14ac:dyDescent="0.2">
      <c r="A146" s="52"/>
      <c r="B146" s="62" t="s">
        <v>32</v>
      </c>
      <c r="C146" s="35"/>
      <c r="D146" s="36"/>
      <c r="E146" s="37"/>
      <c r="F146" s="38"/>
      <c r="G146" s="36"/>
      <c r="H146" s="36"/>
      <c r="I146" s="39"/>
      <c r="J146" s="40"/>
      <c r="K146" s="16"/>
      <c r="L146" s="17" t="e">
        <f>K146/J145*100</f>
        <v>#DIV/0!</v>
      </c>
      <c r="M146" s="470"/>
      <c r="N146" s="471"/>
      <c r="O146" s="16"/>
      <c r="P146" s="17" t="e">
        <f>O146/J145*100</f>
        <v>#DIV/0!</v>
      </c>
      <c r="Q146" s="470"/>
      <c r="R146" s="471"/>
      <c r="S146" s="19"/>
      <c r="T146" s="17" t="e">
        <f>S146/J145*100</f>
        <v>#DIV/0!</v>
      </c>
      <c r="U146" s="470"/>
      <c r="V146" s="472"/>
      <c r="W146" s="16"/>
      <c r="X146" s="17" t="e">
        <f>W146/J145*100</f>
        <v>#DIV/0!</v>
      </c>
      <c r="Y146" s="470"/>
      <c r="Z146" s="496"/>
      <c r="AA146" s="74"/>
      <c r="AB146" s="74"/>
    </row>
    <row r="147" spans="1:28" s="75" customFormat="1" ht="21.75" hidden="1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397">+C147+D147</f>
        <v>0</v>
      </c>
      <c r="F147" s="63"/>
      <c r="G147" s="64"/>
      <c r="H147" s="64"/>
      <c r="I147" s="65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470" t="e">
        <f t="shared" si="379"/>
        <v>#DIV/0!</v>
      </c>
      <c r="N147" s="471"/>
      <c r="O147" s="67">
        <f>G147+F147+0</f>
        <v>0</v>
      </c>
      <c r="P147" s="68" t="e">
        <f t="shared" ref="P147" si="398">O147/J147*100</f>
        <v>#DIV/0!</v>
      </c>
      <c r="Q147" s="470" t="e">
        <f t="shared" si="381"/>
        <v>#DIV/0!</v>
      </c>
      <c r="R147" s="471"/>
      <c r="S147" s="70">
        <f>H147+F147+G147+0</f>
        <v>0</v>
      </c>
      <c r="T147" s="68" t="e">
        <f t="shared" ref="T147" si="399">S147/J147*100</f>
        <v>#DIV/0!</v>
      </c>
      <c r="U147" s="470" t="e">
        <f t="shared" si="383"/>
        <v>#DIV/0!</v>
      </c>
      <c r="V147" s="472"/>
      <c r="W147" s="67">
        <f>H147+F147+G147+I147+0</f>
        <v>0</v>
      </c>
      <c r="X147" s="68" t="e">
        <f>W147/J147*100</f>
        <v>#DIV/0!</v>
      </c>
      <c r="Y147" s="470" t="e">
        <f t="shared" si="384"/>
        <v>#DIV/0!</v>
      </c>
      <c r="Z147" s="496"/>
      <c r="AA147" s="74"/>
      <c r="AB147" s="74"/>
    </row>
    <row r="148" spans="1:28" s="75" customFormat="1" ht="21.75" hidden="1" customHeight="1" x14ac:dyDescent="0.2">
      <c r="A148" s="52"/>
      <c r="B148" s="62" t="s">
        <v>32</v>
      </c>
      <c r="C148" s="35"/>
      <c r="D148" s="36"/>
      <c r="E148" s="37"/>
      <c r="F148" s="38"/>
      <c r="G148" s="36"/>
      <c r="H148" s="36"/>
      <c r="I148" s="39"/>
      <c r="J148" s="40"/>
      <c r="K148" s="16"/>
      <c r="L148" s="17" t="e">
        <f>K148/J147*100</f>
        <v>#DIV/0!</v>
      </c>
      <c r="M148" s="470"/>
      <c r="N148" s="471"/>
      <c r="O148" s="16"/>
      <c r="P148" s="17" t="e">
        <f>O148/J147*100</f>
        <v>#DIV/0!</v>
      </c>
      <c r="Q148" s="470"/>
      <c r="R148" s="471"/>
      <c r="S148" s="19"/>
      <c r="T148" s="17" t="e">
        <f>S148/J147*100</f>
        <v>#DIV/0!</v>
      </c>
      <c r="U148" s="470"/>
      <c r="V148" s="472"/>
      <c r="W148" s="16"/>
      <c r="X148" s="17" t="e">
        <f>W148/J147*100</f>
        <v>#DIV/0!</v>
      </c>
      <c r="Y148" s="470"/>
      <c r="Z148" s="496"/>
      <c r="AA148" s="74"/>
      <c r="AB148" s="74"/>
    </row>
    <row r="149" spans="1:28" s="75" customFormat="1" ht="21.75" hidden="1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400">+C149+D149</f>
        <v>0</v>
      </c>
      <c r="F149" s="63"/>
      <c r="G149" s="64"/>
      <c r="H149" s="64"/>
      <c r="I149" s="65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470" t="e">
        <f t="shared" si="379"/>
        <v>#DIV/0!</v>
      </c>
      <c r="N149" s="471"/>
      <c r="O149" s="67">
        <f>G149+F149+0</f>
        <v>0</v>
      </c>
      <c r="P149" s="68" t="e">
        <f t="shared" ref="P149" si="401">O149/J149*100</f>
        <v>#DIV/0!</v>
      </c>
      <c r="Q149" s="470" t="e">
        <f t="shared" si="381"/>
        <v>#DIV/0!</v>
      </c>
      <c r="R149" s="471"/>
      <c r="S149" s="70">
        <f>H149+F149+G149+0</f>
        <v>0</v>
      </c>
      <c r="T149" s="68" t="e">
        <f t="shared" ref="T149" si="402">S149/J149*100</f>
        <v>#DIV/0!</v>
      </c>
      <c r="U149" s="470" t="e">
        <f t="shared" si="383"/>
        <v>#DIV/0!</v>
      </c>
      <c r="V149" s="472"/>
      <c r="W149" s="67">
        <f>H149+F149+G149+I149+0</f>
        <v>0</v>
      </c>
      <c r="X149" s="68" t="e">
        <f>W149/J149*100</f>
        <v>#DIV/0!</v>
      </c>
      <c r="Y149" s="470" t="e">
        <f t="shared" si="384"/>
        <v>#DIV/0!</v>
      </c>
      <c r="Z149" s="496"/>
      <c r="AA149" s="74"/>
      <c r="AB149" s="74"/>
    </row>
    <row r="150" spans="1:28" s="75" customFormat="1" ht="21.75" hidden="1" customHeight="1" x14ac:dyDescent="0.2">
      <c r="A150" s="33"/>
      <c r="B150" s="62" t="s">
        <v>32</v>
      </c>
      <c r="C150" s="35"/>
      <c r="D150" s="36"/>
      <c r="E150" s="37"/>
      <c r="F150" s="38"/>
      <c r="G150" s="36"/>
      <c r="H150" s="36"/>
      <c r="I150" s="37"/>
      <c r="J150" s="40"/>
      <c r="K150" s="16"/>
      <c r="L150" s="17" t="e">
        <f>K150/J149*100</f>
        <v>#DIV/0!</v>
      </c>
      <c r="M150" s="470"/>
      <c r="N150" s="471"/>
      <c r="O150" s="16"/>
      <c r="P150" s="17" t="e">
        <f>O150/J149*100</f>
        <v>#DIV/0!</v>
      </c>
      <c r="Q150" s="470"/>
      <c r="R150" s="471"/>
      <c r="S150" s="19"/>
      <c r="T150" s="17" t="e">
        <f>S150/J149*100</f>
        <v>#DIV/0!</v>
      </c>
      <c r="U150" s="470"/>
      <c r="V150" s="472"/>
      <c r="W150" s="16"/>
      <c r="X150" s="17" t="e">
        <f>W150/J149*100</f>
        <v>#DIV/0!</v>
      </c>
      <c r="Y150" s="470"/>
      <c r="Z150" s="496"/>
      <c r="AA150" s="74"/>
      <c r="AB150" s="74"/>
    </row>
    <row r="151" spans="1:28" s="75" customFormat="1" ht="21.75" hidden="1" customHeight="1" x14ac:dyDescent="0.2">
      <c r="A151" s="22" t="s">
        <v>44</v>
      </c>
      <c r="B151" s="61" t="s">
        <v>29</v>
      </c>
      <c r="C151" s="63"/>
      <c r="D151" s="64"/>
      <c r="E151" s="65">
        <f t="shared" ref="E151" si="403">+C151+D151</f>
        <v>0</v>
      </c>
      <c r="F151" s="63"/>
      <c r="G151" s="64"/>
      <c r="H151" s="64"/>
      <c r="I151" s="65"/>
      <c r="J151" s="66">
        <f>+E151+I151+F151+G151+H151</f>
        <v>0</v>
      </c>
      <c r="K151" s="67">
        <f>F151+0</f>
        <v>0</v>
      </c>
      <c r="L151" s="68" t="e">
        <f>K151/J151*100</f>
        <v>#DIV/0!</v>
      </c>
      <c r="M151" s="470" t="e">
        <f t="shared" si="379"/>
        <v>#DIV/0!</v>
      </c>
      <c r="N151" s="471"/>
      <c r="O151" s="67">
        <f>G151+F151+0</f>
        <v>0</v>
      </c>
      <c r="P151" s="68" t="e">
        <f t="shared" ref="P151" si="404">O151/J151*100</f>
        <v>#DIV/0!</v>
      </c>
      <c r="Q151" s="470" t="e">
        <f t="shared" si="381"/>
        <v>#DIV/0!</v>
      </c>
      <c r="R151" s="471"/>
      <c r="S151" s="70">
        <f>H151+F151+G151+0</f>
        <v>0</v>
      </c>
      <c r="T151" s="68" t="e">
        <f t="shared" ref="T151" si="405">S151/J151*100</f>
        <v>#DIV/0!</v>
      </c>
      <c r="U151" s="470" t="e">
        <f t="shared" si="383"/>
        <v>#DIV/0!</v>
      </c>
      <c r="V151" s="472"/>
      <c r="W151" s="67">
        <f>H151+F151+G151+I151+0</f>
        <v>0</v>
      </c>
      <c r="X151" s="68" t="e">
        <f>W151/J151*100</f>
        <v>#DIV/0!</v>
      </c>
      <c r="Y151" s="470" t="e">
        <f t="shared" si="384"/>
        <v>#DIV/0!</v>
      </c>
      <c r="Z151" s="496"/>
      <c r="AA151" s="74"/>
      <c r="AB151" s="74"/>
    </row>
    <row r="152" spans="1:28" s="75" customFormat="1" ht="21.75" hidden="1" customHeight="1" x14ac:dyDescent="0.2">
      <c r="A152" s="33"/>
      <c r="B152" s="62" t="s">
        <v>32</v>
      </c>
      <c r="C152" s="35"/>
      <c r="D152" s="36"/>
      <c r="E152" s="37"/>
      <c r="F152" s="38"/>
      <c r="G152" s="36"/>
      <c r="H152" s="36"/>
      <c r="I152" s="37"/>
      <c r="J152" s="40"/>
      <c r="K152" s="16"/>
      <c r="L152" s="17" t="e">
        <f>K152/J151*100</f>
        <v>#DIV/0!</v>
      </c>
      <c r="M152" s="470"/>
      <c r="N152" s="471"/>
      <c r="O152" s="16"/>
      <c r="P152" s="17" t="e">
        <f>O152/J151*100</f>
        <v>#DIV/0!</v>
      </c>
      <c r="Q152" s="470"/>
      <c r="R152" s="471"/>
      <c r="S152" s="19"/>
      <c r="T152" s="17" t="e">
        <f>S152/J151*100</f>
        <v>#DIV/0!</v>
      </c>
      <c r="U152" s="470"/>
      <c r="V152" s="472"/>
      <c r="W152" s="16"/>
      <c r="X152" s="17" t="e">
        <f>W152/J151*100</f>
        <v>#DIV/0!</v>
      </c>
      <c r="Y152" s="470"/>
      <c r="Z152" s="496"/>
      <c r="AA152" s="74"/>
      <c r="AB152" s="74"/>
    </row>
    <row r="153" spans="1:28" s="251" customFormat="1" ht="21.75" hidden="1" customHeight="1" x14ac:dyDescent="0.2">
      <c r="A153" s="480" t="s">
        <v>45</v>
      </c>
      <c r="B153" s="54" t="s">
        <v>29</v>
      </c>
      <c r="C153" s="55">
        <f t="shared" ref="C153:K154" si="406">SUM(C155,C161,C171,C177,C179)</f>
        <v>0</v>
      </c>
      <c r="D153" s="56">
        <f t="shared" si="406"/>
        <v>0</v>
      </c>
      <c r="E153" s="57">
        <f t="shared" si="406"/>
        <v>0</v>
      </c>
      <c r="F153" s="58">
        <f t="shared" si="406"/>
        <v>0</v>
      </c>
      <c r="G153" s="56">
        <f t="shared" si="406"/>
        <v>0</v>
      </c>
      <c r="H153" s="56">
        <f t="shared" si="406"/>
        <v>0</v>
      </c>
      <c r="I153" s="59">
        <f t="shared" si="406"/>
        <v>0</v>
      </c>
      <c r="J153" s="60">
        <f t="shared" si="406"/>
        <v>0</v>
      </c>
      <c r="K153" s="55">
        <f t="shared" si="406"/>
        <v>0</v>
      </c>
      <c r="L153" s="56" t="e">
        <f>K153/J153*100</f>
        <v>#DIV/0!</v>
      </c>
      <c r="M153" s="482" t="e">
        <f t="shared" si="379"/>
        <v>#DIV/0!</v>
      </c>
      <c r="N153" s="476"/>
      <c r="O153" s="55">
        <f>SUM(O155,O161,O171,O177,O179)</f>
        <v>0</v>
      </c>
      <c r="P153" s="56" t="e">
        <f t="shared" ref="P153" si="407">O153/J153*100</f>
        <v>#DIV/0!</v>
      </c>
      <c r="Q153" s="482" t="e">
        <f t="shared" si="381"/>
        <v>#DIV/0!</v>
      </c>
      <c r="R153" s="476"/>
      <c r="S153" s="58">
        <f>SUM(S155,S161,S171,S177,S179)</f>
        <v>0</v>
      </c>
      <c r="T153" s="56" t="e">
        <f t="shared" ref="T153" si="408">S153/J153*100</f>
        <v>#DIV/0!</v>
      </c>
      <c r="U153" s="482" t="e">
        <f t="shared" si="383"/>
        <v>#DIV/0!</v>
      </c>
      <c r="V153" s="484"/>
      <c r="W153" s="55">
        <f>SUM(W155,W161,W171,W177,W179)</f>
        <v>0</v>
      </c>
      <c r="X153" s="56" t="e">
        <f t="shared" ref="X153" si="409">W153/J153*100</f>
        <v>#DIV/0!</v>
      </c>
      <c r="Y153" s="482" t="e">
        <f t="shared" si="384"/>
        <v>#DIV/0!</v>
      </c>
      <c r="Z153" s="597"/>
      <c r="AA153" s="250"/>
      <c r="AB153" s="250"/>
    </row>
    <row r="154" spans="1:28" s="251" customFormat="1" ht="21.75" hidden="1" customHeight="1" x14ac:dyDescent="0.2">
      <c r="A154" s="481"/>
      <c r="B154" s="54" t="s">
        <v>30</v>
      </c>
      <c r="C154" s="16"/>
      <c r="D154" s="17"/>
      <c r="E154" s="18"/>
      <c r="F154" s="19"/>
      <c r="G154" s="17"/>
      <c r="H154" s="17"/>
      <c r="I154" s="20"/>
      <c r="J154" s="21"/>
      <c r="K154" s="55">
        <f t="shared" si="406"/>
        <v>0</v>
      </c>
      <c r="L154" s="56" t="e">
        <f t="shared" ref="L154" si="410">K154/J153*100</f>
        <v>#DIV/0!</v>
      </c>
      <c r="M154" s="483"/>
      <c r="N154" s="477"/>
      <c r="O154" s="55">
        <f>SUM(O156,O162,O172,O178,O180)</f>
        <v>0</v>
      </c>
      <c r="P154" s="56" t="e">
        <f t="shared" ref="P154" si="411">O154/J153*100</f>
        <v>#DIV/0!</v>
      </c>
      <c r="Q154" s="483"/>
      <c r="R154" s="477"/>
      <c r="S154" s="58">
        <f>SUM(S156,S162,S172,S178,S180)</f>
        <v>0</v>
      </c>
      <c r="T154" s="56" t="e">
        <f t="shared" ref="T154" si="412">S154/J153*100</f>
        <v>#DIV/0!</v>
      </c>
      <c r="U154" s="483"/>
      <c r="V154" s="485"/>
      <c r="W154" s="55">
        <f>SUM(W156,W162,W172,W178,W180)</f>
        <v>0</v>
      </c>
      <c r="X154" s="56" t="e">
        <f t="shared" ref="X154" si="413">W154/J153*100</f>
        <v>#DIV/0!</v>
      </c>
      <c r="Y154" s="483"/>
      <c r="Z154" s="501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27">
        <f>SUM(F157,F159)</f>
        <v>0</v>
      </c>
      <c r="G155" s="25">
        <f>SUM(G157,G159)</f>
        <v>0</v>
      </c>
      <c r="H155" s="25">
        <f t="shared" ref="H155:I155" si="414">SUM(H157,H159)</f>
        <v>0</v>
      </c>
      <c r="I155" s="28">
        <f t="shared" si="414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15">K155/J155*100</f>
        <v>#DIV/0!</v>
      </c>
      <c r="M155" s="478" t="e">
        <f t="shared" si="379"/>
        <v>#DIV/0!</v>
      </c>
      <c r="N155" s="474"/>
      <c r="O155" s="30">
        <f>SUM(O157,O159)</f>
        <v>0</v>
      </c>
      <c r="P155" s="31" t="e">
        <f t="shared" ref="P155" si="416">O155/J155*100</f>
        <v>#DIV/0!</v>
      </c>
      <c r="Q155" s="478" t="e">
        <f t="shared" si="381"/>
        <v>#DIV/0!</v>
      </c>
      <c r="R155" s="474"/>
      <c r="S155" s="32">
        <f>SUM(S157,S159)</f>
        <v>0</v>
      </c>
      <c r="T155" s="31" t="e">
        <f t="shared" ref="T155" si="417">S155/J155*100</f>
        <v>#DIV/0!</v>
      </c>
      <c r="U155" s="478" t="e">
        <f t="shared" si="383"/>
        <v>#DIV/0!</v>
      </c>
      <c r="V155" s="475"/>
      <c r="W155" s="30">
        <f>SUM(W157,W159)</f>
        <v>0</v>
      </c>
      <c r="X155" s="31" t="e">
        <f t="shared" ref="X155" si="418">W155/J155*100</f>
        <v>#DIV/0!</v>
      </c>
      <c r="Y155" s="478" t="e">
        <f t="shared" si="384"/>
        <v>#DIV/0!</v>
      </c>
      <c r="Z155" s="497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38"/>
      <c r="G156" s="36"/>
      <c r="H156" s="36"/>
      <c r="I156" s="37"/>
      <c r="J156" s="40"/>
      <c r="K156" s="30">
        <f>SUM(K158,K160)</f>
        <v>0</v>
      </c>
      <c r="L156" s="31" t="e">
        <f>K156/J155*100</f>
        <v>#DIV/0!</v>
      </c>
      <c r="M156" s="479"/>
      <c r="N156" s="474"/>
      <c r="O156" s="30">
        <f>SUM(O158,O160)</f>
        <v>0</v>
      </c>
      <c r="P156" s="31" t="e">
        <f t="shared" ref="P156" si="419">O156/J155*100</f>
        <v>#DIV/0!</v>
      </c>
      <c r="Q156" s="479"/>
      <c r="R156" s="474"/>
      <c r="S156" s="32">
        <f>SUM(S158,S160)</f>
        <v>0</v>
      </c>
      <c r="T156" s="31" t="e">
        <f t="shared" ref="T156" si="420">S156/J155*100</f>
        <v>#DIV/0!</v>
      </c>
      <c r="U156" s="479"/>
      <c r="V156" s="475"/>
      <c r="W156" s="30">
        <f>SUM(W158,W160)</f>
        <v>0</v>
      </c>
      <c r="X156" s="31" t="e">
        <f t="shared" ref="X156" si="421">W156/J155*100</f>
        <v>#DIV/0!</v>
      </c>
      <c r="Y156" s="479"/>
      <c r="Z156" s="497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22">+C157+D157</f>
        <v>0</v>
      </c>
      <c r="F157" s="63"/>
      <c r="G157" s="64"/>
      <c r="H157" s="64"/>
      <c r="I157" s="65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470" t="e">
        <f t="shared" si="379"/>
        <v>#DIV/0!</v>
      </c>
      <c r="N157" s="471"/>
      <c r="O157" s="67">
        <f>G157+F157+0</f>
        <v>0</v>
      </c>
      <c r="P157" s="69" t="e">
        <f t="shared" ref="P157" si="423">O157/J157*100</f>
        <v>#DIV/0!</v>
      </c>
      <c r="Q157" s="470" t="e">
        <f t="shared" si="381"/>
        <v>#DIV/0!</v>
      </c>
      <c r="R157" s="471"/>
      <c r="S157" s="70">
        <f>H157+F157+G157+0</f>
        <v>0</v>
      </c>
      <c r="T157" s="69" t="e">
        <f t="shared" ref="T157" si="424">S157/J157*100</f>
        <v>#DIV/0!</v>
      </c>
      <c r="U157" s="470" t="e">
        <f t="shared" si="383"/>
        <v>#DIV/0!</v>
      </c>
      <c r="V157" s="472"/>
      <c r="W157" s="67">
        <f>H157+F157+G157+I157+0</f>
        <v>0</v>
      </c>
      <c r="X157" s="69" t="e">
        <f>W157/J157*100</f>
        <v>#DIV/0!</v>
      </c>
      <c r="Y157" s="470" t="e">
        <f t="shared" si="384"/>
        <v>#DIV/0!</v>
      </c>
      <c r="Z157" s="496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38"/>
      <c r="G158" s="36"/>
      <c r="H158" s="36"/>
      <c r="I158" s="39"/>
      <c r="J158" s="40"/>
      <c r="K158" s="16"/>
      <c r="L158" s="17" t="e">
        <f>K158/J157*100</f>
        <v>#DIV/0!</v>
      </c>
      <c r="M158" s="470"/>
      <c r="N158" s="471"/>
      <c r="O158" s="16"/>
      <c r="P158" s="73" t="e">
        <f>O158/J157*100</f>
        <v>#DIV/0!</v>
      </c>
      <c r="Q158" s="470"/>
      <c r="R158" s="471"/>
      <c r="S158" s="19"/>
      <c r="T158" s="73" t="e">
        <f>S158/J157*100</f>
        <v>#DIV/0!</v>
      </c>
      <c r="U158" s="470"/>
      <c r="V158" s="472"/>
      <c r="W158" s="16"/>
      <c r="X158" s="73" t="e">
        <f>W158/J157*100</f>
        <v>#DIV/0!</v>
      </c>
      <c r="Y158" s="470"/>
      <c r="Z158" s="496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25">+C159+D159</f>
        <v>0</v>
      </c>
      <c r="F159" s="63"/>
      <c r="G159" s="64"/>
      <c r="H159" s="64"/>
      <c r="I159" s="65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470" t="e">
        <f t="shared" si="379"/>
        <v>#DIV/0!</v>
      </c>
      <c r="N159" s="471"/>
      <c r="O159" s="67">
        <f>G159+F159+0</f>
        <v>0</v>
      </c>
      <c r="P159" s="69" t="e">
        <f t="shared" ref="P159" si="426">O159/J159*100</f>
        <v>#DIV/0!</v>
      </c>
      <c r="Q159" s="470" t="e">
        <f t="shared" si="381"/>
        <v>#DIV/0!</v>
      </c>
      <c r="R159" s="471"/>
      <c r="S159" s="70">
        <f>H159+F159+G159+0</f>
        <v>0</v>
      </c>
      <c r="T159" s="69" t="e">
        <f t="shared" ref="T159" si="427">S159/J159*100</f>
        <v>#DIV/0!</v>
      </c>
      <c r="U159" s="470" t="e">
        <f t="shared" si="383"/>
        <v>#DIV/0!</v>
      </c>
      <c r="V159" s="472"/>
      <c r="W159" s="67">
        <f>H159+F159+G159+I159+0</f>
        <v>0</v>
      </c>
      <c r="X159" s="69" t="e">
        <f>W159/J159*100</f>
        <v>#DIV/0!</v>
      </c>
      <c r="Y159" s="470" t="e">
        <f t="shared" si="384"/>
        <v>#DIV/0!</v>
      </c>
      <c r="Z159" s="496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38"/>
      <c r="G160" s="36"/>
      <c r="H160" s="36"/>
      <c r="I160" s="39"/>
      <c r="J160" s="40"/>
      <c r="K160" s="16"/>
      <c r="L160" s="17" t="e">
        <f>K160/J159*100</f>
        <v>#DIV/0!</v>
      </c>
      <c r="M160" s="470"/>
      <c r="N160" s="471"/>
      <c r="O160" s="16"/>
      <c r="P160" s="73" t="e">
        <f>O160/J159*100</f>
        <v>#DIV/0!</v>
      </c>
      <c r="Q160" s="470"/>
      <c r="R160" s="471"/>
      <c r="S160" s="19"/>
      <c r="T160" s="73" t="e">
        <f>S160/J159*100</f>
        <v>#DIV/0!</v>
      </c>
      <c r="U160" s="470"/>
      <c r="V160" s="472"/>
      <c r="W160" s="16"/>
      <c r="X160" s="73" t="e">
        <f>W160/J159*100</f>
        <v>#DIV/0!</v>
      </c>
      <c r="Y160" s="470"/>
      <c r="Z160" s="496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27">
        <f>SUM(F163,F165,F167,F169)</f>
        <v>0</v>
      </c>
      <c r="G161" s="25">
        <f t="shared" ref="G161:I161" si="428">SUM(G163,G165,G167,G169)</f>
        <v>0</v>
      </c>
      <c r="H161" s="25">
        <f t="shared" si="428"/>
        <v>0</v>
      </c>
      <c r="I161" s="28">
        <f t="shared" si="428"/>
        <v>0</v>
      </c>
      <c r="J161" s="29">
        <f t="shared" ref="J161" si="429">+E161+I161+F161+G161+H161</f>
        <v>0</v>
      </c>
      <c r="K161" s="30">
        <f>SUM(K163,K165,K167,K169)</f>
        <v>0</v>
      </c>
      <c r="L161" s="31" t="e">
        <f t="shared" ref="L161" si="430">K161/J161*100</f>
        <v>#DIV/0!</v>
      </c>
      <c r="M161" s="473" t="e">
        <f t="shared" si="379"/>
        <v>#DIV/0!</v>
      </c>
      <c r="N161" s="474"/>
      <c r="O161" s="30">
        <f>SUM(O163,O165,O167,O169)</f>
        <v>0</v>
      </c>
      <c r="P161" s="31" t="e">
        <f t="shared" ref="P161" si="431">O161/J161*100</f>
        <v>#DIV/0!</v>
      </c>
      <c r="Q161" s="473" t="e">
        <f t="shared" si="381"/>
        <v>#DIV/0!</v>
      </c>
      <c r="R161" s="474"/>
      <c r="S161" s="32">
        <f>SUM(S163,S165,S167,S169)</f>
        <v>0</v>
      </c>
      <c r="T161" s="31" t="e">
        <f t="shared" ref="T161" si="432">S161/J161*100</f>
        <v>#DIV/0!</v>
      </c>
      <c r="U161" s="473" t="e">
        <f t="shared" si="383"/>
        <v>#DIV/0!</v>
      </c>
      <c r="V161" s="475"/>
      <c r="W161" s="30">
        <f>SUM(W163,W165,W167,W169)</f>
        <v>0</v>
      </c>
      <c r="X161" s="31" t="e">
        <f t="shared" ref="X161" si="433">W161/J161*100</f>
        <v>#DIV/0!</v>
      </c>
      <c r="Y161" s="473" t="e">
        <f t="shared" si="384"/>
        <v>#DIV/0!</v>
      </c>
      <c r="Z161" s="497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38"/>
      <c r="G162" s="36"/>
      <c r="H162" s="36"/>
      <c r="I162" s="37"/>
      <c r="J162" s="40"/>
      <c r="K162" s="30">
        <f>SUM(K164,K166,K168,K170)</f>
        <v>0</v>
      </c>
      <c r="L162" s="31" t="e">
        <f t="shared" ref="L162" si="434">K162/J161*100</f>
        <v>#DIV/0!</v>
      </c>
      <c r="M162" s="473"/>
      <c r="N162" s="474"/>
      <c r="O162" s="30">
        <f>SUM(O164,O166,O168,O170)</f>
        <v>0</v>
      </c>
      <c r="P162" s="31" t="e">
        <f t="shared" ref="P162" si="435">O162/J161*100</f>
        <v>#DIV/0!</v>
      </c>
      <c r="Q162" s="473"/>
      <c r="R162" s="474"/>
      <c r="S162" s="32">
        <f>SUM(S164,S166,S168,S170)</f>
        <v>0</v>
      </c>
      <c r="T162" s="31" t="e">
        <f t="shared" ref="T162" si="436">S162/J161*100</f>
        <v>#DIV/0!</v>
      </c>
      <c r="U162" s="473"/>
      <c r="V162" s="475"/>
      <c r="W162" s="30">
        <f>SUM(W164,W166,W168,W170)</f>
        <v>0</v>
      </c>
      <c r="X162" s="31" t="e">
        <f t="shared" ref="X162" si="437">W162/J161*100</f>
        <v>#DIV/0!</v>
      </c>
      <c r="Y162" s="473"/>
      <c r="Z162" s="497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38">+C163+D163</f>
        <v>0</v>
      </c>
      <c r="F163" s="63"/>
      <c r="G163" s="64"/>
      <c r="H163" s="64"/>
      <c r="I163" s="65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470" t="e">
        <f t="shared" si="379"/>
        <v>#DIV/0!</v>
      </c>
      <c r="N163" s="471"/>
      <c r="O163" s="67">
        <f>G163+F163+0</f>
        <v>0</v>
      </c>
      <c r="P163" s="68" t="e">
        <f t="shared" ref="P163" si="439">O163/J163*100</f>
        <v>#DIV/0!</v>
      </c>
      <c r="Q163" s="470" t="e">
        <f t="shared" si="381"/>
        <v>#DIV/0!</v>
      </c>
      <c r="R163" s="471"/>
      <c r="S163" s="70">
        <f>H163+F163+G163+0</f>
        <v>0</v>
      </c>
      <c r="T163" s="68" t="e">
        <f t="shared" ref="T163" si="440">S163/J163*100</f>
        <v>#DIV/0!</v>
      </c>
      <c r="U163" s="470" t="e">
        <f t="shared" si="383"/>
        <v>#DIV/0!</v>
      </c>
      <c r="V163" s="472"/>
      <c r="W163" s="67">
        <f>H163+F163+G163+I163+0</f>
        <v>0</v>
      </c>
      <c r="X163" s="68" t="e">
        <f>W163/J163*100</f>
        <v>#DIV/0!</v>
      </c>
      <c r="Y163" s="470" t="e">
        <f t="shared" si="384"/>
        <v>#DIV/0!</v>
      </c>
      <c r="Z163" s="496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38"/>
      <c r="G164" s="36"/>
      <c r="H164" s="36"/>
      <c r="I164" s="39"/>
      <c r="J164" s="40"/>
      <c r="K164" s="16"/>
      <c r="L164" s="17" t="e">
        <f>K164/J163*100</f>
        <v>#DIV/0!</v>
      </c>
      <c r="M164" s="470"/>
      <c r="N164" s="471"/>
      <c r="O164" s="16"/>
      <c r="P164" s="17" t="e">
        <f>O164/J163*100</f>
        <v>#DIV/0!</v>
      </c>
      <c r="Q164" s="470"/>
      <c r="R164" s="471"/>
      <c r="S164" s="19"/>
      <c r="T164" s="17" t="e">
        <f>S164/J163*100</f>
        <v>#DIV/0!</v>
      </c>
      <c r="U164" s="470"/>
      <c r="V164" s="472"/>
      <c r="W164" s="16"/>
      <c r="X164" s="17" t="e">
        <f>W164/J163*100</f>
        <v>#DIV/0!</v>
      </c>
      <c r="Y164" s="470"/>
      <c r="Z164" s="496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41">+C165+D165</f>
        <v>0</v>
      </c>
      <c r="F165" s="63"/>
      <c r="G165" s="64"/>
      <c r="H165" s="64"/>
      <c r="I165" s="65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470" t="e">
        <f t="shared" si="379"/>
        <v>#DIV/0!</v>
      </c>
      <c r="N165" s="471"/>
      <c r="O165" s="67">
        <f>G165+F165+0</f>
        <v>0</v>
      </c>
      <c r="P165" s="68" t="e">
        <f t="shared" ref="P165" si="442">O165/J165*100</f>
        <v>#DIV/0!</v>
      </c>
      <c r="Q165" s="470" t="e">
        <f t="shared" si="381"/>
        <v>#DIV/0!</v>
      </c>
      <c r="R165" s="471"/>
      <c r="S165" s="70">
        <f>H165+F165+G165+0</f>
        <v>0</v>
      </c>
      <c r="T165" s="68" t="e">
        <f t="shared" ref="T165" si="443">S165/J165*100</f>
        <v>#DIV/0!</v>
      </c>
      <c r="U165" s="470" t="e">
        <f t="shared" si="383"/>
        <v>#DIV/0!</v>
      </c>
      <c r="V165" s="472"/>
      <c r="W165" s="67">
        <f>H165+F165+G165+I165+0</f>
        <v>0</v>
      </c>
      <c r="X165" s="68" t="e">
        <f>W165/J165*100</f>
        <v>#DIV/0!</v>
      </c>
      <c r="Y165" s="470" t="e">
        <f t="shared" si="384"/>
        <v>#DIV/0!</v>
      </c>
      <c r="Z165" s="496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38"/>
      <c r="G166" s="36"/>
      <c r="H166" s="36"/>
      <c r="I166" s="39"/>
      <c r="J166" s="40"/>
      <c r="K166" s="16"/>
      <c r="L166" s="17" t="e">
        <f>K166/J165*100</f>
        <v>#DIV/0!</v>
      </c>
      <c r="M166" s="470"/>
      <c r="N166" s="471"/>
      <c r="O166" s="16"/>
      <c r="P166" s="17" t="e">
        <f>O166/J165*100</f>
        <v>#DIV/0!</v>
      </c>
      <c r="Q166" s="470"/>
      <c r="R166" s="471"/>
      <c r="S166" s="19"/>
      <c r="T166" s="17" t="e">
        <f>S166/J165*100</f>
        <v>#DIV/0!</v>
      </c>
      <c r="U166" s="470"/>
      <c r="V166" s="472"/>
      <c r="W166" s="16"/>
      <c r="X166" s="17" t="e">
        <f>W166/J165*100</f>
        <v>#DIV/0!</v>
      </c>
      <c r="Y166" s="470"/>
      <c r="Z166" s="496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44">+C167+D167</f>
        <v>0</v>
      </c>
      <c r="F167" s="63"/>
      <c r="G167" s="64"/>
      <c r="H167" s="64"/>
      <c r="I167" s="65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470" t="e">
        <f t="shared" si="379"/>
        <v>#DIV/0!</v>
      </c>
      <c r="N167" s="471"/>
      <c r="O167" s="67">
        <f>G167+F167+0</f>
        <v>0</v>
      </c>
      <c r="P167" s="68" t="e">
        <f t="shared" ref="P167" si="445">O167/J167*100</f>
        <v>#DIV/0!</v>
      </c>
      <c r="Q167" s="470" t="e">
        <f t="shared" si="381"/>
        <v>#DIV/0!</v>
      </c>
      <c r="R167" s="471"/>
      <c r="S167" s="70">
        <f>H167+F167+G167+0</f>
        <v>0</v>
      </c>
      <c r="T167" s="68" t="e">
        <f t="shared" ref="T167" si="446">S167/J167*100</f>
        <v>#DIV/0!</v>
      </c>
      <c r="U167" s="470" t="e">
        <f t="shared" si="383"/>
        <v>#DIV/0!</v>
      </c>
      <c r="V167" s="472"/>
      <c r="W167" s="67">
        <f>H167+F167+G167+I167+0</f>
        <v>0</v>
      </c>
      <c r="X167" s="68" t="e">
        <f>W167/J167*100</f>
        <v>#DIV/0!</v>
      </c>
      <c r="Y167" s="470" t="e">
        <f t="shared" si="384"/>
        <v>#DIV/0!</v>
      </c>
      <c r="Z167" s="496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38"/>
      <c r="G168" s="36"/>
      <c r="H168" s="36"/>
      <c r="I168" s="39"/>
      <c r="J168" s="40"/>
      <c r="K168" s="16"/>
      <c r="L168" s="17" t="e">
        <f>K168/J167*100</f>
        <v>#DIV/0!</v>
      </c>
      <c r="M168" s="470"/>
      <c r="N168" s="471"/>
      <c r="O168" s="16"/>
      <c r="P168" s="17" t="e">
        <f>O168/J167*100</f>
        <v>#DIV/0!</v>
      </c>
      <c r="Q168" s="470"/>
      <c r="R168" s="471"/>
      <c r="S168" s="19"/>
      <c r="T168" s="17" t="e">
        <f>S168/J167*100</f>
        <v>#DIV/0!</v>
      </c>
      <c r="U168" s="470"/>
      <c r="V168" s="472"/>
      <c r="W168" s="16"/>
      <c r="X168" s="17" t="e">
        <f>W168/J167*100</f>
        <v>#DIV/0!</v>
      </c>
      <c r="Y168" s="470"/>
      <c r="Z168" s="496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47">+C169+D169</f>
        <v>0</v>
      </c>
      <c r="F169" s="63"/>
      <c r="G169" s="64"/>
      <c r="H169" s="64"/>
      <c r="I169" s="65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470" t="e">
        <f t="shared" si="379"/>
        <v>#DIV/0!</v>
      </c>
      <c r="N169" s="471"/>
      <c r="O169" s="67">
        <f>G169+F169+0</f>
        <v>0</v>
      </c>
      <c r="P169" s="68" t="e">
        <f t="shared" ref="P169" si="448">O169/J169*100</f>
        <v>#DIV/0!</v>
      </c>
      <c r="Q169" s="470" t="e">
        <f t="shared" si="381"/>
        <v>#DIV/0!</v>
      </c>
      <c r="R169" s="471"/>
      <c r="S169" s="70">
        <f>H169+F169+G169+0</f>
        <v>0</v>
      </c>
      <c r="T169" s="68" t="e">
        <f t="shared" ref="T169" si="449">S169/J169*100</f>
        <v>#DIV/0!</v>
      </c>
      <c r="U169" s="470" t="e">
        <f t="shared" si="383"/>
        <v>#DIV/0!</v>
      </c>
      <c r="V169" s="472"/>
      <c r="W169" s="67">
        <f>H169+F169+G169+I169+0</f>
        <v>0</v>
      </c>
      <c r="X169" s="68" t="e">
        <f>W169/J169*100</f>
        <v>#DIV/0!</v>
      </c>
      <c r="Y169" s="470" t="e">
        <f t="shared" si="384"/>
        <v>#DIV/0!</v>
      </c>
      <c r="Z169" s="496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38"/>
      <c r="G170" s="36"/>
      <c r="H170" s="36"/>
      <c r="I170" s="39"/>
      <c r="J170" s="40"/>
      <c r="K170" s="16"/>
      <c r="L170" s="17" t="e">
        <f>K170/J169*100</f>
        <v>#DIV/0!</v>
      </c>
      <c r="M170" s="470"/>
      <c r="N170" s="471"/>
      <c r="O170" s="16"/>
      <c r="P170" s="17" t="e">
        <f>O170/J169*100</f>
        <v>#DIV/0!</v>
      </c>
      <c r="Q170" s="470"/>
      <c r="R170" s="471"/>
      <c r="S170" s="19"/>
      <c r="T170" s="17" t="e">
        <f>S170/J169*100</f>
        <v>#DIV/0!</v>
      </c>
      <c r="U170" s="470"/>
      <c r="V170" s="472"/>
      <c r="W170" s="16"/>
      <c r="X170" s="17" t="e">
        <f>W170/J169*100</f>
        <v>#DIV/0!</v>
      </c>
      <c r="Y170" s="470"/>
      <c r="Z170" s="496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27">
        <f>SUM(F173,F175)</f>
        <v>0</v>
      </c>
      <c r="G171" s="25">
        <f t="shared" ref="G171:I171" si="450">SUM(G173,G175)</f>
        <v>0</v>
      </c>
      <c r="H171" s="25">
        <f t="shared" si="450"/>
        <v>0</v>
      </c>
      <c r="I171" s="28">
        <f t="shared" si="450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51">K171/J171*100</f>
        <v>#DIV/0!</v>
      </c>
      <c r="M171" s="473" t="e">
        <f t="shared" si="379"/>
        <v>#DIV/0!</v>
      </c>
      <c r="N171" s="474"/>
      <c r="O171" s="30">
        <f>SUM(O173,O175)</f>
        <v>0</v>
      </c>
      <c r="P171" s="31" t="e">
        <f t="shared" ref="P171" si="452">O171/J171*100</f>
        <v>#DIV/0!</v>
      </c>
      <c r="Q171" s="473" t="e">
        <f t="shared" si="381"/>
        <v>#DIV/0!</v>
      </c>
      <c r="R171" s="474"/>
      <c r="S171" s="32">
        <f>SUM(S173,S175)</f>
        <v>0</v>
      </c>
      <c r="T171" s="31" t="e">
        <f t="shared" ref="T171" si="453">S171/J171*100</f>
        <v>#DIV/0!</v>
      </c>
      <c r="U171" s="473" t="e">
        <f t="shared" si="383"/>
        <v>#DIV/0!</v>
      </c>
      <c r="V171" s="475"/>
      <c r="W171" s="30">
        <f>SUM(W173,W175)</f>
        <v>0</v>
      </c>
      <c r="X171" s="31" t="e">
        <f t="shared" ref="X171" si="454">W171/J171*100</f>
        <v>#DIV/0!</v>
      </c>
      <c r="Y171" s="473" t="e">
        <f t="shared" si="384"/>
        <v>#DIV/0!</v>
      </c>
      <c r="Z171" s="497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38"/>
      <c r="G172" s="36"/>
      <c r="H172" s="36"/>
      <c r="I172" s="37"/>
      <c r="J172" s="40"/>
      <c r="K172" s="30">
        <f>SUM(K174,K176)</f>
        <v>0</v>
      </c>
      <c r="L172" s="31" t="e">
        <f t="shared" ref="L172" si="455">K172/J171*100</f>
        <v>#DIV/0!</v>
      </c>
      <c r="M172" s="473"/>
      <c r="N172" s="474"/>
      <c r="O172" s="30">
        <f>SUM(O174,O176)</f>
        <v>0</v>
      </c>
      <c r="P172" s="31" t="e">
        <f t="shared" ref="P172" si="456">O172/J171*100</f>
        <v>#DIV/0!</v>
      </c>
      <c r="Q172" s="473"/>
      <c r="R172" s="474"/>
      <c r="S172" s="32">
        <f>SUM(S174,S176)</f>
        <v>0</v>
      </c>
      <c r="T172" s="31" t="e">
        <f t="shared" ref="T172" si="457">S172/J171*100</f>
        <v>#DIV/0!</v>
      </c>
      <c r="U172" s="473"/>
      <c r="V172" s="475"/>
      <c r="W172" s="30">
        <f>SUM(W174,W176)</f>
        <v>0</v>
      </c>
      <c r="X172" s="31" t="e">
        <f t="shared" ref="X172" si="458">W172/J171*100</f>
        <v>#DIV/0!</v>
      </c>
      <c r="Y172" s="473"/>
      <c r="Z172" s="497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459">+C173+D173</f>
        <v>0</v>
      </c>
      <c r="F173" s="63"/>
      <c r="G173" s="64"/>
      <c r="H173" s="64"/>
      <c r="I173" s="65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470" t="e">
        <f t="shared" si="379"/>
        <v>#DIV/0!</v>
      </c>
      <c r="N173" s="471"/>
      <c r="O173" s="67">
        <f>G173+F173+0</f>
        <v>0</v>
      </c>
      <c r="P173" s="68" t="e">
        <f t="shared" ref="P173" si="460">O173/J173*100</f>
        <v>#DIV/0!</v>
      </c>
      <c r="Q173" s="470" t="e">
        <f t="shared" si="381"/>
        <v>#DIV/0!</v>
      </c>
      <c r="R173" s="471"/>
      <c r="S173" s="70">
        <f>H173+F173+G173+0</f>
        <v>0</v>
      </c>
      <c r="T173" s="68" t="e">
        <f t="shared" ref="T173" si="461">S173/J173*100</f>
        <v>#DIV/0!</v>
      </c>
      <c r="U173" s="470" t="e">
        <f t="shared" si="383"/>
        <v>#DIV/0!</v>
      </c>
      <c r="V173" s="472"/>
      <c r="W173" s="67">
        <f>H173+F173+G173+I173+0</f>
        <v>0</v>
      </c>
      <c r="X173" s="68" t="e">
        <f>W173/J173*100</f>
        <v>#DIV/0!</v>
      </c>
      <c r="Y173" s="470" t="e">
        <f t="shared" si="384"/>
        <v>#DIV/0!</v>
      </c>
      <c r="Z173" s="496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38"/>
      <c r="G174" s="36"/>
      <c r="H174" s="36"/>
      <c r="I174" s="39"/>
      <c r="J174" s="40"/>
      <c r="K174" s="16"/>
      <c r="L174" s="17" t="e">
        <f>K174/J173*100</f>
        <v>#DIV/0!</v>
      </c>
      <c r="M174" s="470"/>
      <c r="N174" s="471"/>
      <c r="O174" s="16"/>
      <c r="P174" s="17" t="e">
        <f>O174/J173*100</f>
        <v>#DIV/0!</v>
      </c>
      <c r="Q174" s="470"/>
      <c r="R174" s="471"/>
      <c r="S174" s="19"/>
      <c r="T174" s="17" t="e">
        <f>S174/J173*100</f>
        <v>#DIV/0!</v>
      </c>
      <c r="U174" s="470"/>
      <c r="V174" s="472"/>
      <c r="W174" s="16"/>
      <c r="X174" s="17" t="e">
        <f>W174/J173*100</f>
        <v>#DIV/0!</v>
      </c>
      <c r="Y174" s="470"/>
      <c r="Z174" s="496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462">+C175+D175</f>
        <v>0</v>
      </c>
      <c r="F175" s="63"/>
      <c r="G175" s="64"/>
      <c r="H175" s="64"/>
      <c r="I175" s="65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470" t="e">
        <f t="shared" si="379"/>
        <v>#DIV/0!</v>
      </c>
      <c r="N175" s="471"/>
      <c r="O175" s="67">
        <f>G175+F175+0</f>
        <v>0</v>
      </c>
      <c r="P175" s="68" t="e">
        <f t="shared" ref="P175" si="463">O175/J175*100</f>
        <v>#DIV/0!</v>
      </c>
      <c r="Q175" s="470" t="e">
        <f t="shared" si="381"/>
        <v>#DIV/0!</v>
      </c>
      <c r="R175" s="471"/>
      <c r="S175" s="70">
        <f>H175+F175+G175+0</f>
        <v>0</v>
      </c>
      <c r="T175" s="68" t="e">
        <f t="shared" ref="T175" si="464">S175/J175*100</f>
        <v>#DIV/0!</v>
      </c>
      <c r="U175" s="470" t="e">
        <f t="shared" si="383"/>
        <v>#DIV/0!</v>
      </c>
      <c r="V175" s="472"/>
      <c r="W175" s="67">
        <f>H175+F175+G175+I175+0</f>
        <v>0</v>
      </c>
      <c r="X175" s="68" t="e">
        <f>W175/J175*100</f>
        <v>#DIV/0!</v>
      </c>
      <c r="Y175" s="470" t="e">
        <f t="shared" si="384"/>
        <v>#DIV/0!</v>
      </c>
      <c r="Z175" s="496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38"/>
      <c r="G176" s="36"/>
      <c r="H176" s="36"/>
      <c r="I176" s="39"/>
      <c r="J176" s="40"/>
      <c r="K176" s="16"/>
      <c r="L176" s="17" t="e">
        <f>K176/J175*100</f>
        <v>#DIV/0!</v>
      </c>
      <c r="M176" s="470"/>
      <c r="N176" s="471"/>
      <c r="O176" s="16"/>
      <c r="P176" s="17" t="e">
        <f>O176/J175*100</f>
        <v>#DIV/0!</v>
      </c>
      <c r="Q176" s="470"/>
      <c r="R176" s="471"/>
      <c r="S176" s="19"/>
      <c r="T176" s="17" t="e">
        <f>S176/J175*100</f>
        <v>#DIV/0!</v>
      </c>
      <c r="U176" s="470"/>
      <c r="V176" s="472"/>
      <c r="W176" s="16"/>
      <c r="X176" s="17" t="e">
        <f>W176/J175*100</f>
        <v>#DIV/0!</v>
      </c>
      <c r="Y176" s="470"/>
      <c r="Z176" s="496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465">+C177+D177</f>
        <v>0</v>
      </c>
      <c r="F177" s="63"/>
      <c r="G177" s="64"/>
      <c r="H177" s="64"/>
      <c r="I177" s="65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470" t="e">
        <f t="shared" si="379"/>
        <v>#DIV/0!</v>
      </c>
      <c r="N177" s="471"/>
      <c r="O177" s="67">
        <f>G177+F177+0</f>
        <v>0</v>
      </c>
      <c r="P177" s="68" t="e">
        <f t="shared" ref="P177" si="466">O177/J177*100</f>
        <v>#DIV/0!</v>
      </c>
      <c r="Q177" s="470" t="e">
        <f t="shared" si="381"/>
        <v>#DIV/0!</v>
      </c>
      <c r="R177" s="471"/>
      <c r="S177" s="70">
        <f>H177+F177+G177+0</f>
        <v>0</v>
      </c>
      <c r="T177" s="68" t="e">
        <f t="shared" ref="T177" si="467">S177/J177*100</f>
        <v>#DIV/0!</v>
      </c>
      <c r="U177" s="470" t="e">
        <f t="shared" si="383"/>
        <v>#DIV/0!</v>
      </c>
      <c r="V177" s="472"/>
      <c r="W177" s="67">
        <f>H177+F177+G177+I177+0</f>
        <v>0</v>
      </c>
      <c r="X177" s="68" t="e">
        <f>W177/J177*100</f>
        <v>#DIV/0!</v>
      </c>
      <c r="Y177" s="470" t="e">
        <f t="shared" si="384"/>
        <v>#DIV/0!</v>
      </c>
      <c r="Z177" s="496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38"/>
      <c r="G178" s="36"/>
      <c r="H178" s="36"/>
      <c r="I178" s="37"/>
      <c r="J178" s="40"/>
      <c r="K178" s="16"/>
      <c r="L178" s="17" t="e">
        <f>K178/J177*100</f>
        <v>#DIV/0!</v>
      </c>
      <c r="M178" s="470"/>
      <c r="N178" s="471"/>
      <c r="O178" s="16"/>
      <c r="P178" s="17" t="e">
        <f>O178/J177*100</f>
        <v>#DIV/0!</v>
      </c>
      <c r="Q178" s="470"/>
      <c r="R178" s="471"/>
      <c r="S178" s="19"/>
      <c r="T178" s="17" t="e">
        <f>S178/J177*100</f>
        <v>#DIV/0!</v>
      </c>
      <c r="U178" s="470"/>
      <c r="V178" s="472"/>
      <c r="W178" s="16"/>
      <c r="X178" s="17" t="e">
        <f>W178/J177*100</f>
        <v>#DIV/0!</v>
      </c>
      <c r="Y178" s="470"/>
      <c r="Z178" s="496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468">+C179+D179</f>
        <v>0</v>
      </c>
      <c r="F179" s="63"/>
      <c r="G179" s="64"/>
      <c r="H179" s="64"/>
      <c r="I179" s="65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470" t="e">
        <f t="shared" si="379"/>
        <v>#DIV/0!</v>
      </c>
      <c r="N179" s="471"/>
      <c r="O179" s="67">
        <f>G179+F179+0</f>
        <v>0</v>
      </c>
      <c r="P179" s="68" t="e">
        <f t="shared" ref="P179" si="469">O179/J179*100</f>
        <v>#DIV/0!</v>
      </c>
      <c r="Q179" s="470" t="e">
        <f t="shared" si="381"/>
        <v>#DIV/0!</v>
      </c>
      <c r="R179" s="471"/>
      <c r="S179" s="70">
        <f>H179+F179+G179+0</f>
        <v>0</v>
      </c>
      <c r="T179" s="68" t="e">
        <f t="shared" ref="T179" si="470">S179/J179*100</f>
        <v>#DIV/0!</v>
      </c>
      <c r="U179" s="470" t="e">
        <f t="shared" si="383"/>
        <v>#DIV/0!</v>
      </c>
      <c r="V179" s="472"/>
      <c r="W179" s="67">
        <f>H179+F179+G179+I179+0</f>
        <v>0</v>
      </c>
      <c r="X179" s="68" t="e">
        <f>W179/J179*100</f>
        <v>#DIV/0!</v>
      </c>
      <c r="Y179" s="470" t="e">
        <f t="shared" si="384"/>
        <v>#DIV/0!</v>
      </c>
      <c r="Z179" s="496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38"/>
      <c r="G180" s="36"/>
      <c r="H180" s="36"/>
      <c r="I180" s="37"/>
      <c r="J180" s="40"/>
      <c r="K180" s="16"/>
      <c r="L180" s="17" t="e">
        <f>K180/J179*100</f>
        <v>#DIV/0!</v>
      </c>
      <c r="M180" s="470"/>
      <c r="N180" s="471"/>
      <c r="O180" s="16"/>
      <c r="P180" s="17" t="e">
        <f>O180/J179*100</f>
        <v>#DIV/0!</v>
      </c>
      <c r="Q180" s="470"/>
      <c r="R180" s="471"/>
      <c r="S180" s="19"/>
      <c r="T180" s="17" t="e">
        <f>S180/J179*100</f>
        <v>#DIV/0!</v>
      </c>
      <c r="U180" s="470"/>
      <c r="V180" s="472"/>
      <c r="W180" s="16"/>
      <c r="X180" s="17" t="e">
        <f>W180/J179*100</f>
        <v>#DIV/0!</v>
      </c>
      <c r="Y180" s="470"/>
      <c r="Z180" s="496"/>
      <c r="AA180" s="74"/>
      <c r="AB180" s="74"/>
    </row>
    <row r="181" spans="1:28" s="251" customFormat="1" ht="21.75" hidden="1" customHeight="1" x14ac:dyDescent="0.2">
      <c r="A181" s="480" t="s">
        <v>45</v>
      </c>
      <c r="B181" s="54" t="s">
        <v>29</v>
      </c>
      <c r="C181" s="55">
        <f t="shared" ref="C181:K182" si="471">SUM(C183,C189,C199,C205,C207)</f>
        <v>0</v>
      </c>
      <c r="D181" s="56">
        <f t="shared" si="471"/>
        <v>0</v>
      </c>
      <c r="E181" s="57">
        <f t="shared" si="471"/>
        <v>0</v>
      </c>
      <c r="F181" s="58">
        <f t="shared" si="471"/>
        <v>0</v>
      </c>
      <c r="G181" s="56">
        <f t="shared" si="471"/>
        <v>0</v>
      </c>
      <c r="H181" s="56">
        <f t="shared" si="471"/>
        <v>0</v>
      </c>
      <c r="I181" s="59">
        <f t="shared" si="471"/>
        <v>0</v>
      </c>
      <c r="J181" s="60">
        <f t="shared" si="471"/>
        <v>0</v>
      </c>
      <c r="K181" s="55">
        <f t="shared" si="471"/>
        <v>0</v>
      </c>
      <c r="L181" s="56" t="e">
        <f>K181/J181*100</f>
        <v>#DIV/0!</v>
      </c>
      <c r="M181" s="482" t="e">
        <f t="shared" si="379"/>
        <v>#DIV/0!</v>
      </c>
      <c r="N181" s="476"/>
      <c r="O181" s="55">
        <f>SUM(O183,O189,O199,O205,O207)</f>
        <v>0</v>
      </c>
      <c r="P181" s="56" t="e">
        <f t="shared" ref="P181" si="472">O181/J181*100</f>
        <v>#DIV/0!</v>
      </c>
      <c r="Q181" s="482" t="e">
        <f t="shared" si="381"/>
        <v>#DIV/0!</v>
      </c>
      <c r="R181" s="476"/>
      <c r="S181" s="58">
        <f>SUM(S183,S189,S199,S205,S207)</f>
        <v>0</v>
      </c>
      <c r="T181" s="56" t="e">
        <f t="shared" ref="T181" si="473">S181/J181*100</f>
        <v>#DIV/0!</v>
      </c>
      <c r="U181" s="482" t="e">
        <f t="shared" si="383"/>
        <v>#DIV/0!</v>
      </c>
      <c r="V181" s="484"/>
      <c r="W181" s="55">
        <f>SUM(W183,W189,W199,W205,W207)</f>
        <v>0</v>
      </c>
      <c r="X181" s="56" t="e">
        <f t="shared" ref="X181" si="474">W181/J181*100</f>
        <v>#DIV/0!</v>
      </c>
      <c r="Y181" s="482" t="e">
        <f t="shared" si="384"/>
        <v>#DIV/0!</v>
      </c>
      <c r="Z181" s="597"/>
      <c r="AA181" s="250"/>
      <c r="AB181" s="250"/>
    </row>
    <row r="182" spans="1:28" s="251" customFormat="1" ht="21.75" hidden="1" customHeight="1" x14ac:dyDescent="0.2">
      <c r="A182" s="481"/>
      <c r="B182" s="54" t="s">
        <v>30</v>
      </c>
      <c r="C182" s="16"/>
      <c r="D182" s="17"/>
      <c r="E182" s="18"/>
      <c r="F182" s="19"/>
      <c r="G182" s="17"/>
      <c r="H182" s="17"/>
      <c r="I182" s="20"/>
      <c r="J182" s="21"/>
      <c r="K182" s="55">
        <f t="shared" si="471"/>
        <v>0</v>
      </c>
      <c r="L182" s="56" t="e">
        <f t="shared" ref="L182" si="475">K182/J181*100</f>
        <v>#DIV/0!</v>
      </c>
      <c r="M182" s="483"/>
      <c r="N182" s="477"/>
      <c r="O182" s="55">
        <f>SUM(O184,O190,O200,O206,O208)</f>
        <v>0</v>
      </c>
      <c r="P182" s="56" t="e">
        <f t="shared" ref="P182" si="476">O182/J181*100</f>
        <v>#DIV/0!</v>
      </c>
      <c r="Q182" s="483"/>
      <c r="R182" s="477"/>
      <c r="S182" s="58">
        <f>SUM(S184,S190,S200,S206,S208)</f>
        <v>0</v>
      </c>
      <c r="T182" s="56" t="e">
        <f t="shared" ref="T182" si="477">S182/J181*100</f>
        <v>#DIV/0!</v>
      </c>
      <c r="U182" s="483"/>
      <c r="V182" s="485"/>
      <c r="W182" s="55">
        <f>SUM(W184,W190,W200,W206,W208)</f>
        <v>0</v>
      </c>
      <c r="X182" s="56" t="e">
        <f t="shared" ref="X182" si="478">W182/J181*100</f>
        <v>#DIV/0!</v>
      </c>
      <c r="Y182" s="483"/>
      <c r="Z182" s="501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27">
        <f>SUM(F185,F187)</f>
        <v>0</v>
      </c>
      <c r="G183" s="25">
        <f>SUM(G185,G187)</f>
        <v>0</v>
      </c>
      <c r="H183" s="25">
        <f t="shared" ref="H183:I183" si="479">SUM(H185,H187)</f>
        <v>0</v>
      </c>
      <c r="I183" s="28">
        <f t="shared" si="479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480">K183/J183*100</f>
        <v>#DIV/0!</v>
      </c>
      <c r="M183" s="478" t="e">
        <f t="shared" si="379"/>
        <v>#DIV/0!</v>
      </c>
      <c r="N183" s="474"/>
      <c r="O183" s="30">
        <f>SUM(O185,O187)</f>
        <v>0</v>
      </c>
      <c r="P183" s="31" t="e">
        <f t="shared" ref="P183" si="481">O183/J183*100</f>
        <v>#DIV/0!</v>
      </c>
      <c r="Q183" s="478" t="e">
        <f t="shared" si="381"/>
        <v>#DIV/0!</v>
      </c>
      <c r="R183" s="474"/>
      <c r="S183" s="32">
        <f>SUM(S185,S187)</f>
        <v>0</v>
      </c>
      <c r="T183" s="31" t="e">
        <f t="shared" ref="T183" si="482">S183/J183*100</f>
        <v>#DIV/0!</v>
      </c>
      <c r="U183" s="478" t="e">
        <f t="shared" si="383"/>
        <v>#DIV/0!</v>
      </c>
      <c r="V183" s="475"/>
      <c r="W183" s="30">
        <f>SUM(W185,W187)</f>
        <v>0</v>
      </c>
      <c r="X183" s="31" t="e">
        <f t="shared" ref="X183" si="483">W183/J183*100</f>
        <v>#DIV/0!</v>
      </c>
      <c r="Y183" s="478" t="e">
        <f t="shared" si="384"/>
        <v>#DIV/0!</v>
      </c>
      <c r="Z183" s="497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38"/>
      <c r="G184" s="36"/>
      <c r="H184" s="36"/>
      <c r="I184" s="37"/>
      <c r="J184" s="40"/>
      <c r="K184" s="30">
        <f>SUM(K186,K188)</f>
        <v>0</v>
      </c>
      <c r="L184" s="31" t="e">
        <f>K184/J183*100</f>
        <v>#DIV/0!</v>
      </c>
      <c r="M184" s="479"/>
      <c r="N184" s="474"/>
      <c r="O184" s="30">
        <f>SUM(O186,O188)</f>
        <v>0</v>
      </c>
      <c r="P184" s="31" t="e">
        <f t="shared" ref="P184" si="484">O184/J183*100</f>
        <v>#DIV/0!</v>
      </c>
      <c r="Q184" s="479"/>
      <c r="R184" s="474"/>
      <c r="S184" s="32">
        <f>SUM(S186,S188)</f>
        <v>0</v>
      </c>
      <c r="T184" s="31" t="e">
        <f t="shared" ref="T184" si="485">S184/J183*100</f>
        <v>#DIV/0!</v>
      </c>
      <c r="U184" s="479"/>
      <c r="V184" s="475"/>
      <c r="W184" s="30">
        <f>SUM(W186,W188)</f>
        <v>0</v>
      </c>
      <c r="X184" s="31" t="e">
        <f t="shared" ref="X184" si="486">W184/J183*100</f>
        <v>#DIV/0!</v>
      </c>
      <c r="Y184" s="479"/>
      <c r="Z184" s="497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487">+C185+D185</f>
        <v>0</v>
      </c>
      <c r="F185" s="63"/>
      <c r="G185" s="64"/>
      <c r="H185" s="64"/>
      <c r="I185" s="65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470" t="e">
        <f t="shared" si="379"/>
        <v>#DIV/0!</v>
      </c>
      <c r="N185" s="471"/>
      <c r="O185" s="67">
        <f>G185+F185+0</f>
        <v>0</v>
      </c>
      <c r="P185" s="69" t="e">
        <f t="shared" ref="P185" si="488">O185/J185*100</f>
        <v>#DIV/0!</v>
      </c>
      <c r="Q185" s="470" t="e">
        <f t="shared" si="381"/>
        <v>#DIV/0!</v>
      </c>
      <c r="R185" s="471"/>
      <c r="S185" s="70">
        <f>H185+F185+G185+0</f>
        <v>0</v>
      </c>
      <c r="T185" s="69" t="e">
        <f t="shared" ref="T185" si="489">S185/J185*100</f>
        <v>#DIV/0!</v>
      </c>
      <c r="U185" s="470" t="e">
        <f t="shared" si="383"/>
        <v>#DIV/0!</v>
      </c>
      <c r="V185" s="472"/>
      <c r="W185" s="67">
        <f>H185+F185+G185+I185+0</f>
        <v>0</v>
      </c>
      <c r="X185" s="69" t="e">
        <f>W185/J185*100</f>
        <v>#DIV/0!</v>
      </c>
      <c r="Y185" s="470" t="e">
        <f t="shared" si="384"/>
        <v>#DIV/0!</v>
      </c>
      <c r="Z185" s="496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38"/>
      <c r="G186" s="36"/>
      <c r="H186" s="36"/>
      <c r="I186" s="39"/>
      <c r="J186" s="40"/>
      <c r="K186" s="16"/>
      <c r="L186" s="17" t="e">
        <f>K186/J185*100</f>
        <v>#DIV/0!</v>
      </c>
      <c r="M186" s="470"/>
      <c r="N186" s="471"/>
      <c r="O186" s="16"/>
      <c r="P186" s="73" t="e">
        <f>O186/J185*100</f>
        <v>#DIV/0!</v>
      </c>
      <c r="Q186" s="470"/>
      <c r="R186" s="471"/>
      <c r="S186" s="19"/>
      <c r="T186" s="73" t="e">
        <f>S186/J185*100</f>
        <v>#DIV/0!</v>
      </c>
      <c r="U186" s="470"/>
      <c r="V186" s="472"/>
      <c r="W186" s="16"/>
      <c r="X186" s="73" t="e">
        <f>W186/J185*100</f>
        <v>#DIV/0!</v>
      </c>
      <c r="Y186" s="470"/>
      <c r="Z186" s="496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490">+C187+D187</f>
        <v>0</v>
      </c>
      <c r="F187" s="63"/>
      <c r="G187" s="64"/>
      <c r="H187" s="64"/>
      <c r="I187" s="65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470" t="e">
        <f t="shared" si="379"/>
        <v>#DIV/0!</v>
      </c>
      <c r="N187" s="471"/>
      <c r="O187" s="67">
        <f>G187+F187+0</f>
        <v>0</v>
      </c>
      <c r="P187" s="69" t="e">
        <f t="shared" ref="P187" si="491">O187/J187*100</f>
        <v>#DIV/0!</v>
      </c>
      <c r="Q187" s="470" t="e">
        <f t="shared" si="381"/>
        <v>#DIV/0!</v>
      </c>
      <c r="R187" s="471"/>
      <c r="S187" s="70">
        <f>H187+F187+G187+0</f>
        <v>0</v>
      </c>
      <c r="T187" s="69" t="e">
        <f t="shared" ref="T187" si="492">S187/J187*100</f>
        <v>#DIV/0!</v>
      </c>
      <c r="U187" s="470" t="e">
        <f t="shared" si="383"/>
        <v>#DIV/0!</v>
      </c>
      <c r="V187" s="472"/>
      <c r="W187" s="67">
        <f>H187+F187+G187+I187+0</f>
        <v>0</v>
      </c>
      <c r="X187" s="69" t="e">
        <f>W187/J187*100</f>
        <v>#DIV/0!</v>
      </c>
      <c r="Y187" s="470" t="e">
        <f t="shared" si="384"/>
        <v>#DIV/0!</v>
      </c>
      <c r="Z187" s="496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38"/>
      <c r="G188" s="36"/>
      <c r="H188" s="36"/>
      <c r="I188" s="39"/>
      <c r="J188" s="40"/>
      <c r="K188" s="16"/>
      <c r="L188" s="17" t="e">
        <f>K188/J187*100</f>
        <v>#DIV/0!</v>
      </c>
      <c r="M188" s="470"/>
      <c r="N188" s="471"/>
      <c r="O188" s="16"/>
      <c r="P188" s="73" t="e">
        <f>O188/J187*100</f>
        <v>#DIV/0!</v>
      </c>
      <c r="Q188" s="470"/>
      <c r="R188" s="471"/>
      <c r="S188" s="19"/>
      <c r="T188" s="73" t="e">
        <f>S188/J187*100</f>
        <v>#DIV/0!</v>
      </c>
      <c r="U188" s="470"/>
      <c r="V188" s="472"/>
      <c r="W188" s="16"/>
      <c r="X188" s="73" t="e">
        <f>W188/J187*100</f>
        <v>#DIV/0!</v>
      </c>
      <c r="Y188" s="470"/>
      <c r="Z188" s="496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27">
        <f>SUM(F191,F193,F195,F197)</f>
        <v>0</v>
      </c>
      <c r="G189" s="25">
        <f t="shared" ref="G189:I189" si="493">SUM(G191,G193,G195,G197)</f>
        <v>0</v>
      </c>
      <c r="H189" s="25">
        <f t="shared" si="493"/>
        <v>0</v>
      </c>
      <c r="I189" s="28">
        <f t="shared" si="493"/>
        <v>0</v>
      </c>
      <c r="J189" s="29">
        <f t="shared" ref="J189" si="494">+E189+I189+F189+G189+H189</f>
        <v>0</v>
      </c>
      <c r="K189" s="30">
        <f>SUM(K191,K193,K195,K197)</f>
        <v>0</v>
      </c>
      <c r="L189" s="31" t="e">
        <f t="shared" ref="L189" si="495">K189/J189*100</f>
        <v>#DIV/0!</v>
      </c>
      <c r="M189" s="473" t="e">
        <f t="shared" si="379"/>
        <v>#DIV/0!</v>
      </c>
      <c r="N189" s="474"/>
      <c r="O189" s="30">
        <f>SUM(O191,O193,O195,O197)</f>
        <v>0</v>
      </c>
      <c r="P189" s="31" t="e">
        <f t="shared" ref="P189" si="496">O189/J189*100</f>
        <v>#DIV/0!</v>
      </c>
      <c r="Q189" s="473" t="e">
        <f t="shared" si="381"/>
        <v>#DIV/0!</v>
      </c>
      <c r="R189" s="474"/>
      <c r="S189" s="32">
        <f>SUM(S191,S193,S195,S197)</f>
        <v>0</v>
      </c>
      <c r="T189" s="31" t="e">
        <f t="shared" ref="T189" si="497">S189/J189*100</f>
        <v>#DIV/0!</v>
      </c>
      <c r="U189" s="473" t="e">
        <f t="shared" si="383"/>
        <v>#DIV/0!</v>
      </c>
      <c r="V189" s="475"/>
      <c r="W189" s="30">
        <f>SUM(W191,W193,W195,W197)</f>
        <v>0</v>
      </c>
      <c r="X189" s="31" t="e">
        <f t="shared" ref="X189" si="498">W189/J189*100</f>
        <v>#DIV/0!</v>
      </c>
      <c r="Y189" s="473" t="e">
        <f t="shared" si="384"/>
        <v>#DIV/0!</v>
      </c>
      <c r="Z189" s="497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38"/>
      <c r="G190" s="36"/>
      <c r="H190" s="36"/>
      <c r="I190" s="37"/>
      <c r="J190" s="40"/>
      <c r="K190" s="30">
        <f>SUM(K192,K194,K196,K198)</f>
        <v>0</v>
      </c>
      <c r="L190" s="31" t="e">
        <f t="shared" ref="L190" si="499">K190/J189*100</f>
        <v>#DIV/0!</v>
      </c>
      <c r="M190" s="473"/>
      <c r="N190" s="474"/>
      <c r="O190" s="30">
        <f>SUM(O192,O194,O196,O198)</f>
        <v>0</v>
      </c>
      <c r="P190" s="31" t="e">
        <f t="shared" ref="P190" si="500">O190/J189*100</f>
        <v>#DIV/0!</v>
      </c>
      <c r="Q190" s="473"/>
      <c r="R190" s="474"/>
      <c r="S190" s="32">
        <f>SUM(S192,S194,S196,S198)</f>
        <v>0</v>
      </c>
      <c r="T190" s="31" t="e">
        <f t="shared" ref="T190" si="501">S190/J189*100</f>
        <v>#DIV/0!</v>
      </c>
      <c r="U190" s="473"/>
      <c r="V190" s="475"/>
      <c r="W190" s="30">
        <f>SUM(W192,W194,W196,W198)</f>
        <v>0</v>
      </c>
      <c r="X190" s="31" t="e">
        <f t="shared" ref="X190" si="502">W190/J189*100</f>
        <v>#DIV/0!</v>
      </c>
      <c r="Y190" s="473"/>
      <c r="Z190" s="497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503">+C191+D191</f>
        <v>0</v>
      </c>
      <c r="F191" s="63"/>
      <c r="G191" s="64"/>
      <c r="H191" s="64"/>
      <c r="I191" s="65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470" t="e">
        <f t="shared" si="379"/>
        <v>#DIV/0!</v>
      </c>
      <c r="N191" s="471"/>
      <c r="O191" s="67">
        <f>G191+F191+0</f>
        <v>0</v>
      </c>
      <c r="P191" s="68" t="e">
        <f t="shared" ref="P191" si="504">O191/J191*100</f>
        <v>#DIV/0!</v>
      </c>
      <c r="Q191" s="470" t="e">
        <f t="shared" si="381"/>
        <v>#DIV/0!</v>
      </c>
      <c r="R191" s="471"/>
      <c r="S191" s="70">
        <f>H191+F191+G191+0</f>
        <v>0</v>
      </c>
      <c r="T191" s="68" t="e">
        <f t="shared" ref="T191" si="505">S191/J191*100</f>
        <v>#DIV/0!</v>
      </c>
      <c r="U191" s="470" t="e">
        <f t="shared" si="383"/>
        <v>#DIV/0!</v>
      </c>
      <c r="V191" s="472"/>
      <c r="W191" s="67">
        <f>H191+F191+G191+I191+0</f>
        <v>0</v>
      </c>
      <c r="X191" s="68" t="e">
        <f>W191/J191*100</f>
        <v>#DIV/0!</v>
      </c>
      <c r="Y191" s="470" t="e">
        <f t="shared" si="384"/>
        <v>#DIV/0!</v>
      </c>
      <c r="Z191" s="496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38"/>
      <c r="G192" s="36"/>
      <c r="H192" s="36"/>
      <c r="I192" s="39"/>
      <c r="J192" s="40"/>
      <c r="K192" s="16"/>
      <c r="L192" s="17" t="e">
        <f>K192/J191*100</f>
        <v>#DIV/0!</v>
      </c>
      <c r="M192" s="470"/>
      <c r="N192" s="471"/>
      <c r="O192" s="16"/>
      <c r="P192" s="17" t="e">
        <f>O192/J191*100</f>
        <v>#DIV/0!</v>
      </c>
      <c r="Q192" s="470"/>
      <c r="R192" s="471"/>
      <c r="S192" s="19"/>
      <c r="T192" s="17" t="e">
        <f>S192/J191*100</f>
        <v>#DIV/0!</v>
      </c>
      <c r="U192" s="470"/>
      <c r="V192" s="472"/>
      <c r="W192" s="16"/>
      <c r="X192" s="17" t="e">
        <f>W192/J191*100</f>
        <v>#DIV/0!</v>
      </c>
      <c r="Y192" s="470"/>
      <c r="Z192" s="496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506">+C193+D193</f>
        <v>0</v>
      </c>
      <c r="F193" s="63"/>
      <c r="G193" s="64"/>
      <c r="H193" s="64"/>
      <c r="I193" s="65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470" t="e">
        <f t="shared" si="379"/>
        <v>#DIV/0!</v>
      </c>
      <c r="N193" s="471"/>
      <c r="O193" s="67">
        <f>G193+F193+0</f>
        <v>0</v>
      </c>
      <c r="P193" s="68" t="e">
        <f t="shared" ref="P193" si="507">O193/J193*100</f>
        <v>#DIV/0!</v>
      </c>
      <c r="Q193" s="470" t="e">
        <f t="shared" si="381"/>
        <v>#DIV/0!</v>
      </c>
      <c r="R193" s="471"/>
      <c r="S193" s="70">
        <f>H193+F193+G193+0</f>
        <v>0</v>
      </c>
      <c r="T193" s="68" t="e">
        <f t="shared" ref="T193" si="508">S193/J193*100</f>
        <v>#DIV/0!</v>
      </c>
      <c r="U193" s="470" t="e">
        <f t="shared" si="383"/>
        <v>#DIV/0!</v>
      </c>
      <c r="V193" s="472"/>
      <c r="W193" s="67">
        <f>H193+F193+G193+I193+0</f>
        <v>0</v>
      </c>
      <c r="X193" s="68" t="e">
        <f>W193/J193*100</f>
        <v>#DIV/0!</v>
      </c>
      <c r="Y193" s="470" t="e">
        <f t="shared" si="384"/>
        <v>#DIV/0!</v>
      </c>
      <c r="Z193" s="496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38"/>
      <c r="G194" s="36"/>
      <c r="H194" s="36"/>
      <c r="I194" s="39"/>
      <c r="J194" s="40"/>
      <c r="K194" s="16"/>
      <c r="L194" s="17" t="e">
        <f>K194/J193*100</f>
        <v>#DIV/0!</v>
      </c>
      <c r="M194" s="470"/>
      <c r="N194" s="471"/>
      <c r="O194" s="16"/>
      <c r="P194" s="17" t="e">
        <f>O194/J193*100</f>
        <v>#DIV/0!</v>
      </c>
      <c r="Q194" s="470"/>
      <c r="R194" s="471"/>
      <c r="S194" s="19"/>
      <c r="T194" s="17" t="e">
        <f>S194/J193*100</f>
        <v>#DIV/0!</v>
      </c>
      <c r="U194" s="470"/>
      <c r="V194" s="472"/>
      <c r="W194" s="16"/>
      <c r="X194" s="17" t="e">
        <f>W194/J193*100</f>
        <v>#DIV/0!</v>
      </c>
      <c r="Y194" s="470"/>
      <c r="Z194" s="496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09">+C195+D195</f>
        <v>0</v>
      </c>
      <c r="F195" s="63"/>
      <c r="G195" s="64"/>
      <c r="H195" s="64"/>
      <c r="I195" s="65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470" t="e">
        <f t="shared" si="379"/>
        <v>#DIV/0!</v>
      </c>
      <c r="N195" s="471"/>
      <c r="O195" s="67">
        <f>G195+F195+0</f>
        <v>0</v>
      </c>
      <c r="P195" s="68" t="e">
        <f t="shared" ref="P195" si="510">O195/J195*100</f>
        <v>#DIV/0!</v>
      </c>
      <c r="Q195" s="470" t="e">
        <f t="shared" si="381"/>
        <v>#DIV/0!</v>
      </c>
      <c r="R195" s="471"/>
      <c r="S195" s="70">
        <f>H195+F195+G195+0</f>
        <v>0</v>
      </c>
      <c r="T195" s="68" t="e">
        <f t="shared" ref="T195" si="511">S195/J195*100</f>
        <v>#DIV/0!</v>
      </c>
      <c r="U195" s="470" t="e">
        <f t="shared" si="383"/>
        <v>#DIV/0!</v>
      </c>
      <c r="V195" s="472"/>
      <c r="W195" s="67">
        <f>H195+F195+G195+I195+0</f>
        <v>0</v>
      </c>
      <c r="X195" s="68" t="e">
        <f>W195/J195*100</f>
        <v>#DIV/0!</v>
      </c>
      <c r="Y195" s="470" t="e">
        <f t="shared" si="384"/>
        <v>#DIV/0!</v>
      </c>
      <c r="Z195" s="496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38"/>
      <c r="G196" s="36"/>
      <c r="H196" s="36"/>
      <c r="I196" s="39"/>
      <c r="J196" s="40"/>
      <c r="K196" s="16"/>
      <c r="L196" s="17" t="e">
        <f>K196/J195*100</f>
        <v>#DIV/0!</v>
      </c>
      <c r="M196" s="470"/>
      <c r="N196" s="471"/>
      <c r="O196" s="16"/>
      <c r="P196" s="17" t="e">
        <f>O196/J195*100</f>
        <v>#DIV/0!</v>
      </c>
      <c r="Q196" s="470"/>
      <c r="R196" s="471"/>
      <c r="S196" s="19"/>
      <c r="T196" s="17" t="e">
        <f>S196/J195*100</f>
        <v>#DIV/0!</v>
      </c>
      <c r="U196" s="470"/>
      <c r="V196" s="472"/>
      <c r="W196" s="16"/>
      <c r="X196" s="17" t="e">
        <f>W196/J195*100</f>
        <v>#DIV/0!</v>
      </c>
      <c r="Y196" s="470"/>
      <c r="Z196" s="496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12">+C197+D197</f>
        <v>0</v>
      </c>
      <c r="F197" s="63"/>
      <c r="G197" s="64"/>
      <c r="H197" s="64"/>
      <c r="I197" s="65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470" t="e">
        <f t="shared" si="379"/>
        <v>#DIV/0!</v>
      </c>
      <c r="N197" s="471"/>
      <c r="O197" s="67">
        <f>G197+F197+0</f>
        <v>0</v>
      </c>
      <c r="P197" s="68" t="e">
        <f t="shared" ref="P197" si="513">O197/J197*100</f>
        <v>#DIV/0!</v>
      </c>
      <c r="Q197" s="470" t="e">
        <f t="shared" si="381"/>
        <v>#DIV/0!</v>
      </c>
      <c r="R197" s="471"/>
      <c r="S197" s="70">
        <f>H197+F197+G197+0</f>
        <v>0</v>
      </c>
      <c r="T197" s="68" t="e">
        <f t="shared" ref="T197" si="514">S197/J197*100</f>
        <v>#DIV/0!</v>
      </c>
      <c r="U197" s="470" t="e">
        <f t="shared" si="383"/>
        <v>#DIV/0!</v>
      </c>
      <c r="V197" s="472"/>
      <c r="W197" s="67">
        <f>H197+F197+G197+I197+0</f>
        <v>0</v>
      </c>
      <c r="X197" s="68" t="e">
        <f>W197/J197*100</f>
        <v>#DIV/0!</v>
      </c>
      <c r="Y197" s="470" t="e">
        <f t="shared" si="384"/>
        <v>#DIV/0!</v>
      </c>
      <c r="Z197" s="496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38"/>
      <c r="G198" s="36"/>
      <c r="H198" s="36"/>
      <c r="I198" s="39"/>
      <c r="J198" s="40"/>
      <c r="K198" s="16"/>
      <c r="L198" s="17" t="e">
        <f>K198/J197*100</f>
        <v>#DIV/0!</v>
      </c>
      <c r="M198" s="470"/>
      <c r="N198" s="471"/>
      <c r="O198" s="16"/>
      <c r="P198" s="17" t="e">
        <f>O198/J197*100</f>
        <v>#DIV/0!</v>
      </c>
      <c r="Q198" s="470"/>
      <c r="R198" s="471"/>
      <c r="S198" s="19"/>
      <c r="T198" s="17" t="e">
        <f>S198/J197*100</f>
        <v>#DIV/0!</v>
      </c>
      <c r="U198" s="470"/>
      <c r="V198" s="472"/>
      <c r="W198" s="16"/>
      <c r="X198" s="17" t="e">
        <f>W198/J197*100</f>
        <v>#DIV/0!</v>
      </c>
      <c r="Y198" s="470"/>
      <c r="Z198" s="496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27">
        <f>SUM(F201,F203)</f>
        <v>0</v>
      </c>
      <c r="G199" s="25">
        <f t="shared" ref="G199:I199" si="515">SUM(G201,G203)</f>
        <v>0</v>
      </c>
      <c r="H199" s="25">
        <f t="shared" si="515"/>
        <v>0</v>
      </c>
      <c r="I199" s="28">
        <f t="shared" si="515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16">K199/J199*100</f>
        <v>#DIV/0!</v>
      </c>
      <c r="M199" s="473" t="e">
        <f t="shared" si="379"/>
        <v>#DIV/0!</v>
      </c>
      <c r="N199" s="474"/>
      <c r="O199" s="30">
        <f>SUM(O201,O203)</f>
        <v>0</v>
      </c>
      <c r="P199" s="31" t="e">
        <f t="shared" ref="P199" si="517">O199/J199*100</f>
        <v>#DIV/0!</v>
      </c>
      <c r="Q199" s="473" t="e">
        <f t="shared" si="381"/>
        <v>#DIV/0!</v>
      </c>
      <c r="R199" s="474"/>
      <c r="S199" s="32">
        <f>SUM(S201,S203)</f>
        <v>0</v>
      </c>
      <c r="T199" s="31" t="e">
        <f t="shared" ref="T199" si="518">S199/J199*100</f>
        <v>#DIV/0!</v>
      </c>
      <c r="U199" s="473" t="e">
        <f t="shared" si="383"/>
        <v>#DIV/0!</v>
      </c>
      <c r="V199" s="475"/>
      <c r="W199" s="30">
        <f>SUM(W201,W203)</f>
        <v>0</v>
      </c>
      <c r="X199" s="31" t="e">
        <f t="shared" ref="X199" si="519">W199/J199*100</f>
        <v>#DIV/0!</v>
      </c>
      <c r="Y199" s="473" t="e">
        <f t="shared" si="384"/>
        <v>#DIV/0!</v>
      </c>
      <c r="Z199" s="497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38"/>
      <c r="G200" s="36"/>
      <c r="H200" s="36"/>
      <c r="I200" s="37"/>
      <c r="J200" s="40"/>
      <c r="K200" s="30">
        <f>SUM(K202,K204)</f>
        <v>0</v>
      </c>
      <c r="L200" s="31" t="e">
        <f t="shared" ref="L200" si="520">K200/J199*100</f>
        <v>#DIV/0!</v>
      </c>
      <c r="M200" s="473"/>
      <c r="N200" s="474"/>
      <c r="O200" s="30">
        <f>SUM(O202,O204)</f>
        <v>0</v>
      </c>
      <c r="P200" s="31" t="e">
        <f t="shared" ref="P200" si="521">O200/J199*100</f>
        <v>#DIV/0!</v>
      </c>
      <c r="Q200" s="473"/>
      <c r="R200" s="474"/>
      <c r="S200" s="32">
        <f>SUM(S202,S204)</f>
        <v>0</v>
      </c>
      <c r="T200" s="31" t="e">
        <f t="shared" ref="T200" si="522">S200/J199*100</f>
        <v>#DIV/0!</v>
      </c>
      <c r="U200" s="473"/>
      <c r="V200" s="475"/>
      <c r="W200" s="30">
        <f>SUM(W202,W204)</f>
        <v>0</v>
      </c>
      <c r="X200" s="31" t="e">
        <f t="shared" ref="X200" si="523">W200/J199*100</f>
        <v>#DIV/0!</v>
      </c>
      <c r="Y200" s="473"/>
      <c r="Z200" s="497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24">+C201+D201</f>
        <v>0</v>
      </c>
      <c r="F201" s="63"/>
      <c r="G201" s="64"/>
      <c r="H201" s="64"/>
      <c r="I201" s="65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470" t="e">
        <f t="shared" si="379"/>
        <v>#DIV/0!</v>
      </c>
      <c r="N201" s="471"/>
      <c r="O201" s="67">
        <f>G201+F201+0</f>
        <v>0</v>
      </c>
      <c r="P201" s="68" t="e">
        <f t="shared" ref="P201" si="525">O201/J201*100</f>
        <v>#DIV/0!</v>
      </c>
      <c r="Q201" s="470" t="e">
        <f t="shared" si="381"/>
        <v>#DIV/0!</v>
      </c>
      <c r="R201" s="471"/>
      <c r="S201" s="70">
        <f>H201+F201+G201+0</f>
        <v>0</v>
      </c>
      <c r="T201" s="68" t="e">
        <f t="shared" ref="T201" si="526">S201/J201*100</f>
        <v>#DIV/0!</v>
      </c>
      <c r="U201" s="470" t="e">
        <f t="shared" si="383"/>
        <v>#DIV/0!</v>
      </c>
      <c r="V201" s="472"/>
      <c r="W201" s="67">
        <f>H201+F201+G201+I201+0</f>
        <v>0</v>
      </c>
      <c r="X201" s="68" t="e">
        <f>W201/J201*100</f>
        <v>#DIV/0!</v>
      </c>
      <c r="Y201" s="470" t="e">
        <f t="shared" si="384"/>
        <v>#DIV/0!</v>
      </c>
      <c r="Z201" s="496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38"/>
      <c r="G202" s="36"/>
      <c r="H202" s="36"/>
      <c r="I202" s="39"/>
      <c r="J202" s="40"/>
      <c r="K202" s="16"/>
      <c r="L202" s="17" t="e">
        <f>K202/J201*100</f>
        <v>#DIV/0!</v>
      </c>
      <c r="M202" s="470"/>
      <c r="N202" s="471"/>
      <c r="O202" s="16"/>
      <c r="P202" s="17" t="e">
        <f>O202/J201*100</f>
        <v>#DIV/0!</v>
      </c>
      <c r="Q202" s="470"/>
      <c r="R202" s="471"/>
      <c r="S202" s="19"/>
      <c r="T202" s="17" t="e">
        <f>S202/J201*100</f>
        <v>#DIV/0!</v>
      </c>
      <c r="U202" s="470"/>
      <c r="V202" s="472"/>
      <c r="W202" s="16"/>
      <c r="X202" s="17" t="e">
        <f>W202/J201*100</f>
        <v>#DIV/0!</v>
      </c>
      <c r="Y202" s="470"/>
      <c r="Z202" s="496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27">+C203+D203</f>
        <v>0</v>
      </c>
      <c r="F203" s="63"/>
      <c r="G203" s="64"/>
      <c r="H203" s="64"/>
      <c r="I203" s="65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470" t="e">
        <f t="shared" si="379"/>
        <v>#DIV/0!</v>
      </c>
      <c r="N203" s="471"/>
      <c r="O203" s="67">
        <f>G203+F203+0</f>
        <v>0</v>
      </c>
      <c r="P203" s="68" t="e">
        <f t="shared" ref="P203" si="528">O203/J203*100</f>
        <v>#DIV/0!</v>
      </c>
      <c r="Q203" s="470" t="e">
        <f t="shared" si="381"/>
        <v>#DIV/0!</v>
      </c>
      <c r="R203" s="471"/>
      <c r="S203" s="70">
        <f>H203+F203+G203+0</f>
        <v>0</v>
      </c>
      <c r="T203" s="68" t="e">
        <f t="shared" ref="T203" si="529">S203/J203*100</f>
        <v>#DIV/0!</v>
      </c>
      <c r="U203" s="470" t="e">
        <f t="shared" si="383"/>
        <v>#DIV/0!</v>
      </c>
      <c r="V203" s="472"/>
      <c r="W203" s="67">
        <f>H203+F203+G203+I203+0</f>
        <v>0</v>
      </c>
      <c r="X203" s="68" t="e">
        <f>W203/J203*100</f>
        <v>#DIV/0!</v>
      </c>
      <c r="Y203" s="470" t="e">
        <f t="shared" si="384"/>
        <v>#DIV/0!</v>
      </c>
      <c r="Z203" s="496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38"/>
      <c r="G204" s="36"/>
      <c r="H204" s="36"/>
      <c r="I204" s="39"/>
      <c r="J204" s="40"/>
      <c r="K204" s="16"/>
      <c r="L204" s="17" t="e">
        <f>K204/J203*100</f>
        <v>#DIV/0!</v>
      </c>
      <c r="M204" s="470"/>
      <c r="N204" s="471"/>
      <c r="O204" s="16"/>
      <c r="P204" s="17" t="e">
        <f>O204/J203*100</f>
        <v>#DIV/0!</v>
      </c>
      <c r="Q204" s="470"/>
      <c r="R204" s="471"/>
      <c r="S204" s="19"/>
      <c r="T204" s="17" t="e">
        <f>S204/J203*100</f>
        <v>#DIV/0!</v>
      </c>
      <c r="U204" s="470"/>
      <c r="V204" s="472"/>
      <c r="W204" s="16"/>
      <c r="X204" s="17" t="e">
        <f>W204/J203*100</f>
        <v>#DIV/0!</v>
      </c>
      <c r="Y204" s="470"/>
      <c r="Z204" s="496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30">+C205+D205</f>
        <v>0</v>
      </c>
      <c r="F205" s="63"/>
      <c r="G205" s="64"/>
      <c r="H205" s="64"/>
      <c r="I205" s="65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470" t="e">
        <f t="shared" ref="M205:M267" si="531">L206-L205</f>
        <v>#DIV/0!</v>
      </c>
      <c r="N205" s="471"/>
      <c r="O205" s="67">
        <f>G205+F205+0</f>
        <v>0</v>
      </c>
      <c r="P205" s="68" t="e">
        <f t="shared" ref="P205" si="532">O205/J205*100</f>
        <v>#DIV/0!</v>
      </c>
      <c r="Q205" s="470" t="e">
        <f t="shared" ref="Q205:Q267" si="533">P206-P205</f>
        <v>#DIV/0!</v>
      </c>
      <c r="R205" s="471"/>
      <c r="S205" s="70">
        <f>H205+F205+G205+0</f>
        <v>0</v>
      </c>
      <c r="T205" s="68" t="e">
        <f t="shared" ref="T205" si="534">S205/J205*100</f>
        <v>#DIV/0!</v>
      </c>
      <c r="U205" s="470" t="e">
        <f t="shared" ref="U205:U267" si="535">T206-T205</f>
        <v>#DIV/0!</v>
      </c>
      <c r="V205" s="472"/>
      <c r="W205" s="67">
        <f>H205+F205+G205+I205+0</f>
        <v>0</v>
      </c>
      <c r="X205" s="68" t="e">
        <f>W205/J205*100</f>
        <v>#DIV/0!</v>
      </c>
      <c r="Y205" s="470" t="e">
        <f t="shared" ref="Y205:Y267" si="536">X206-X205</f>
        <v>#DIV/0!</v>
      </c>
      <c r="Z205" s="496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38"/>
      <c r="G206" s="36"/>
      <c r="H206" s="36"/>
      <c r="I206" s="37"/>
      <c r="J206" s="40"/>
      <c r="K206" s="16"/>
      <c r="L206" s="17" t="e">
        <f>K206/J205*100</f>
        <v>#DIV/0!</v>
      </c>
      <c r="M206" s="470"/>
      <c r="N206" s="471"/>
      <c r="O206" s="16"/>
      <c r="P206" s="17" t="e">
        <f>O206/J205*100</f>
        <v>#DIV/0!</v>
      </c>
      <c r="Q206" s="470"/>
      <c r="R206" s="471"/>
      <c r="S206" s="19"/>
      <c r="T206" s="17" t="e">
        <f>S206/J205*100</f>
        <v>#DIV/0!</v>
      </c>
      <c r="U206" s="470"/>
      <c r="V206" s="472"/>
      <c r="W206" s="16"/>
      <c r="X206" s="17" t="e">
        <f>W206/J205*100</f>
        <v>#DIV/0!</v>
      </c>
      <c r="Y206" s="470"/>
      <c r="Z206" s="496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37">+C207+D207</f>
        <v>0</v>
      </c>
      <c r="F207" s="63"/>
      <c r="G207" s="64"/>
      <c r="H207" s="64"/>
      <c r="I207" s="65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470" t="e">
        <f t="shared" si="531"/>
        <v>#DIV/0!</v>
      </c>
      <c r="N207" s="471"/>
      <c r="O207" s="67">
        <f>G207+F207+0</f>
        <v>0</v>
      </c>
      <c r="P207" s="68" t="e">
        <f t="shared" ref="P207" si="538">O207/J207*100</f>
        <v>#DIV/0!</v>
      </c>
      <c r="Q207" s="470" t="e">
        <f t="shared" si="533"/>
        <v>#DIV/0!</v>
      </c>
      <c r="R207" s="471"/>
      <c r="S207" s="70">
        <f>H207+F207+G207+0</f>
        <v>0</v>
      </c>
      <c r="T207" s="68" t="e">
        <f t="shared" ref="T207" si="539">S207/J207*100</f>
        <v>#DIV/0!</v>
      </c>
      <c r="U207" s="470" t="e">
        <f t="shared" si="535"/>
        <v>#DIV/0!</v>
      </c>
      <c r="V207" s="472"/>
      <c r="W207" s="67">
        <f>H207+F207+G207+I207+0</f>
        <v>0</v>
      </c>
      <c r="X207" s="68" t="e">
        <f>W207/J207*100</f>
        <v>#DIV/0!</v>
      </c>
      <c r="Y207" s="470" t="e">
        <f t="shared" si="536"/>
        <v>#DIV/0!</v>
      </c>
      <c r="Z207" s="496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38"/>
      <c r="G208" s="36"/>
      <c r="H208" s="36"/>
      <c r="I208" s="37"/>
      <c r="J208" s="40"/>
      <c r="K208" s="16"/>
      <c r="L208" s="17" t="e">
        <f>K208/J207*100</f>
        <v>#DIV/0!</v>
      </c>
      <c r="M208" s="470"/>
      <c r="N208" s="471"/>
      <c r="O208" s="16"/>
      <c r="P208" s="17" t="e">
        <f>O208/J207*100</f>
        <v>#DIV/0!</v>
      </c>
      <c r="Q208" s="470"/>
      <c r="R208" s="471"/>
      <c r="S208" s="19"/>
      <c r="T208" s="17" t="e">
        <f>S208/J207*100</f>
        <v>#DIV/0!</v>
      </c>
      <c r="U208" s="470"/>
      <c r="V208" s="472"/>
      <c r="W208" s="16"/>
      <c r="X208" s="17" t="e">
        <f>W208/J207*100</f>
        <v>#DIV/0!</v>
      </c>
      <c r="Y208" s="470"/>
      <c r="Z208" s="496"/>
      <c r="AA208" s="74"/>
      <c r="AB208" s="74"/>
    </row>
    <row r="209" spans="1:28" s="251" customFormat="1" ht="21.75" hidden="1" customHeight="1" x14ac:dyDescent="0.2">
      <c r="A209" s="480" t="s">
        <v>45</v>
      </c>
      <c r="B209" s="54" t="s">
        <v>29</v>
      </c>
      <c r="C209" s="55">
        <f t="shared" ref="C209:K210" si="540">SUM(C211,C217,C227,C233,C235)</f>
        <v>0</v>
      </c>
      <c r="D209" s="56">
        <f t="shared" si="540"/>
        <v>0</v>
      </c>
      <c r="E209" s="57">
        <f t="shared" si="540"/>
        <v>0</v>
      </c>
      <c r="F209" s="58">
        <f t="shared" si="540"/>
        <v>0</v>
      </c>
      <c r="G209" s="56">
        <f t="shared" si="540"/>
        <v>0</v>
      </c>
      <c r="H209" s="56">
        <f t="shared" si="540"/>
        <v>0</v>
      </c>
      <c r="I209" s="59">
        <f t="shared" si="540"/>
        <v>0</v>
      </c>
      <c r="J209" s="60">
        <f t="shared" si="540"/>
        <v>0</v>
      </c>
      <c r="K209" s="55">
        <f t="shared" si="540"/>
        <v>0</v>
      </c>
      <c r="L209" s="56" t="e">
        <f>K209/J209*100</f>
        <v>#DIV/0!</v>
      </c>
      <c r="M209" s="482" t="e">
        <f t="shared" si="531"/>
        <v>#DIV/0!</v>
      </c>
      <c r="N209" s="476"/>
      <c r="O209" s="55">
        <f>SUM(O211,O217,O227,O233,O235)</f>
        <v>0</v>
      </c>
      <c r="P209" s="56" t="e">
        <f t="shared" ref="P209" si="541">O209/J209*100</f>
        <v>#DIV/0!</v>
      </c>
      <c r="Q209" s="482" t="e">
        <f t="shared" si="533"/>
        <v>#DIV/0!</v>
      </c>
      <c r="R209" s="476"/>
      <c r="S209" s="58">
        <f>SUM(S211,S217,S227,S233,S235)</f>
        <v>0</v>
      </c>
      <c r="T209" s="56" t="e">
        <f t="shared" ref="T209" si="542">S209/J209*100</f>
        <v>#DIV/0!</v>
      </c>
      <c r="U209" s="482" t="e">
        <f t="shared" si="535"/>
        <v>#DIV/0!</v>
      </c>
      <c r="V209" s="484"/>
      <c r="W209" s="55">
        <f>SUM(W211,W217,W227,W233,W235)</f>
        <v>0</v>
      </c>
      <c r="X209" s="56" t="e">
        <f t="shared" ref="X209" si="543">W209/J209*100</f>
        <v>#DIV/0!</v>
      </c>
      <c r="Y209" s="482" t="e">
        <f t="shared" si="536"/>
        <v>#DIV/0!</v>
      </c>
      <c r="Z209" s="597"/>
      <c r="AA209" s="250"/>
      <c r="AB209" s="250"/>
    </row>
    <row r="210" spans="1:28" s="251" customFormat="1" ht="21.75" hidden="1" customHeight="1" x14ac:dyDescent="0.2">
      <c r="A210" s="481"/>
      <c r="B210" s="54" t="s">
        <v>30</v>
      </c>
      <c r="C210" s="16"/>
      <c r="D210" s="17"/>
      <c r="E210" s="18"/>
      <c r="F210" s="19"/>
      <c r="G210" s="17"/>
      <c r="H210" s="17"/>
      <c r="I210" s="20"/>
      <c r="J210" s="21"/>
      <c r="K210" s="55">
        <f t="shared" si="540"/>
        <v>0</v>
      </c>
      <c r="L210" s="56" t="e">
        <f t="shared" ref="L210" si="544">K210/J209*100</f>
        <v>#DIV/0!</v>
      </c>
      <c r="M210" s="483"/>
      <c r="N210" s="477"/>
      <c r="O210" s="55">
        <f>SUM(O212,O218,O228,O234,O236)</f>
        <v>0</v>
      </c>
      <c r="P210" s="56" t="e">
        <f t="shared" ref="P210" si="545">O210/J209*100</f>
        <v>#DIV/0!</v>
      </c>
      <c r="Q210" s="483"/>
      <c r="R210" s="477"/>
      <c r="S210" s="58">
        <f>SUM(S212,S218,S228,S234,S236)</f>
        <v>0</v>
      </c>
      <c r="T210" s="56" t="e">
        <f t="shared" ref="T210" si="546">S210/J209*100</f>
        <v>#DIV/0!</v>
      </c>
      <c r="U210" s="483"/>
      <c r="V210" s="485"/>
      <c r="W210" s="55">
        <f>SUM(W212,W218,W228,W234,W236)</f>
        <v>0</v>
      </c>
      <c r="X210" s="56" t="e">
        <f t="shared" ref="X210" si="547">W210/J209*100</f>
        <v>#DIV/0!</v>
      </c>
      <c r="Y210" s="483"/>
      <c r="Z210" s="501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27">
        <f>SUM(F213,F215)</f>
        <v>0</v>
      </c>
      <c r="G211" s="25">
        <f>SUM(G213,G215)</f>
        <v>0</v>
      </c>
      <c r="H211" s="25">
        <f t="shared" ref="H211:I211" si="548">SUM(H213,H215)</f>
        <v>0</v>
      </c>
      <c r="I211" s="28">
        <f t="shared" si="548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49">K211/J211*100</f>
        <v>#DIV/0!</v>
      </c>
      <c r="M211" s="478" t="e">
        <f t="shared" si="531"/>
        <v>#DIV/0!</v>
      </c>
      <c r="N211" s="474"/>
      <c r="O211" s="30">
        <f>SUM(O213,O215)</f>
        <v>0</v>
      </c>
      <c r="P211" s="31" t="e">
        <f t="shared" ref="P211" si="550">O211/J211*100</f>
        <v>#DIV/0!</v>
      </c>
      <c r="Q211" s="478" t="e">
        <f t="shared" si="533"/>
        <v>#DIV/0!</v>
      </c>
      <c r="R211" s="474"/>
      <c r="S211" s="32">
        <f>SUM(S213,S215)</f>
        <v>0</v>
      </c>
      <c r="T211" s="31" t="e">
        <f t="shared" ref="T211" si="551">S211/J211*100</f>
        <v>#DIV/0!</v>
      </c>
      <c r="U211" s="478" t="e">
        <f t="shared" si="535"/>
        <v>#DIV/0!</v>
      </c>
      <c r="V211" s="475"/>
      <c r="W211" s="30">
        <f>SUM(W213,W215)</f>
        <v>0</v>
      </c>
      <c r="X211" s="31" t="e">
        <f t="shared" ref="X211" si="552">W211/J211*100</f>
        <v>#DIV/0!</v>
      </c>
      <c r="Y211" s="478" t="e">
        <f t="shared" si="536"/>
        <v>#DIV/0!</v>
      </c>
      <c r="Z211" s="497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38"/>
      <c r="G212" s="36"/>
      <c r="H212" s="36"/>
      <c r="I212" s="37"/>
      <c r="J212" s="40"/>
      <c r="K212" s="30">
        <f>SUM(K214,K216)</f>
        <v>0</v>
      </c>
      <c r="L212" s="31" t="e">
        <f>K212/J211*100</f>
        <v>#DIV/0!</v>
      </c>
      <c r="M212" s="479"/>
      <c r="N212" s="474"/>
      <c r="O212" s="30">
        <f>SUM(O214,O216)</f>
        <v>0</v>
      </c>
      <c r="P212" s="31" t="e">
        <f t="shared" ref="P212" si="553">O212/J211*100</f>
        <v>#DIV/0!</v>
      </c>
      <c r="Q212" s="479"/>
      <c r="R212" s="474"/>
      <c r="S212" s="32">
        <f>SUM(S214,S216)</f>
        <v>0</v>
      </c>
      <c r="T212" s="31" t="e">
        <f t="shared" ref="T212" si="554">S212/J211*100</f>
        <v>#DIV/0!</v>
      </c>
      <c r="U212" s="479"/>
      <c r="V212" s="475"/>
      <c r="W212" s="30">
        <f>SUM(W214,W216)</f>
        <v>0</v>
      </c>
      <c r="X212" s="31" t="e">
        <f t="shared" ref="X212" si="555">W212/J211*100</f>
        <v>#DIV/0!</v>
      </c>
      <c r="Y212" s="479"/>
      <c r="Z212" s="497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556">+C213+D213</f>
        <v>0</v>
      </c>
      <c r="F213" s="63"/>
      <c r="G213" s="64"/>
      <c r="H213" s="64"/>
      <c r="I213" s="65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470" t="e">
        <f t="shared" si="531"/>
        <v>#DIV/0!</v>
      </c>
      <c r="N213" s="471"/>
      <c r="O213" s="67">
        <f>G213+F213+0</f>
        <v>0</v>
      </c>
      <c r="P213" s="69" t="e">
        <f t="shared" ref="P213" si="557">O213/J213*100</f>
        <v>#DIV/0!</v>
      </c>
      <c r="Q213" s="470" t="e">
        <f t="shared" si="533"/>
        <v>#DIV/0!</v>
      </c>
      <c r="R213" s="471"/>
      <c r="S213" s="70">
        <f>H213+F213+G213+0</f>
        <v>0</v>
      </c>
      <c r="T213" s="69" t="e">
        <f t="shared" ref="T213" si="558">S213/J213*100</f>
        <v>#DIV/0!</v>
      </c>
      <c r="U213" s="470" t="e">
        <f t="shared" si="535"/>
        <v>#DIV/0!</v>
      </c>
      <c r="V213" s="472"/>
      <c r="W213" s="67">
        <f>H213+F213+G213+I213+0</f>
        <v>0</v>
      </c>
      <c r="X213" s="69" t="e">
        <f>W213/J213*100</f>
        <v>#DIV/0!</v>
      </c>
      <c r="Y213" s="470" t="e">
        <f t="shared" si="536"/>
        <v>#DIV/0!</v>
      </c>
      <c r="Z213" s="496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38"/>
      <c r="G214" s="36"/>
      <c r="H214" s="36"/>
      <c r="I214" s="39"/>
      <c r="J214" s="40"/>
      <c r="K214" s="16"/>
      <c r="L214" s="17" t="e">
        <f>K214/J213*100</f>
        <v>#DIV/0!</v>
      </c>
      <c r="M214" s="470"/>
      <c r="N214" s="471"/>
      <c r="O214" s="16"/>
      <c r="P214" s="73" t="e">
        <f>O214/J213*100</f>
        <v>#DIV/0!</v>
      </c>
      <c r="Q214" s="470"/>
      <c r="R214" s="471"/>
      <c r="S214" s="19"/>
      <c r="T214" s="73" t="e">
        <f>S214/J213*100</f>
        <v>#DIV/0!</v>
      </c>
      <c r="U214" s="470"/>
      <c r="V214" s="472"/>
      <c r="W214" s="16"/>
      <c r="X214" s="73" t="e">
        <f>W214/J213*100</f>
        <v>#DIV/0!</v>
      </c>
      <c r="Y214" s="470"/>
      <c r="Z214" s="496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559">+C215+D215</f>
        <v>0</v>
      </c>
      <c r="F215" s="63"/>
      <c r="G215" s="64"/>
      <c r="H215" s="64"/>
      <c r="I215" s="65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470" t="e">
        <f t="shared" si="531"/>
        <v>#DIV/0!</v>
      </c>
      <c r="N215" s="471"/>
      <c r="O215" s="67">
        <f>G215+F215+0</f>
        <v>0</v>
      </c>
      <c r="P215" s="69" t="e">
        <f t="shared" ref="P215" si="560">O215/J215*100</f>
        <v>#DIV/0!</v>
      </c>
      <c r="Q215" s="470" t="e">
        <f t="shared" si="533"/>
        <v>#DIV/0!</v>
      </c>
      <c r="R215" s="471"/>
      <c r="S215" s="70">
        <f>H215+F215+G215+0</f>
        <v>0</v>
      </c>
      <c r="T215" s="69" t="e">
        <f t="shared" ref="T215" si="561">S215/J215*100</f>
        <v>#DIV/0!</v>
      </c>
      <c r="U215" s="470" t="e">
        <f t="shared" si="535"/>
        <v>#DIV/0!</v>
      </c>
      <c r="V215" s="472"/>
      <c r="W215" s="67">
        <f>H215+F215+G215+I215+0</f>
        <v>0</v>
      </c>
      <c r="X215" s="69" t="e">
        <f>W215/J215*100</f>
        <v>#DIV/0!</v>
      </c>
      <c r="Y215" s="470" t="e">
        <f t="shared" si="536"/>
        <v>#DIV/0!</v>
      </c>
      <c r="Z215" s="496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38"/>
      <c r="G216" s="36"/>
      <c r="H216" s="36"/>
      <c r="I216" s="39"/>
      <c r="J216" s="40"/>
      <c r="K216" s="16"/>
      <c r="L216" s="17" t="e">
        <f>K216/J215*100</f>
        <v>#DIV/0!</v>
      </c>
      <c r="M216" s="470"/>
      <c r="N216" s="471"/>
      <c r="O216" s="16"/>
      <c r="P216" s="73" t="e">
        <f>O216/J215*100</f>
        <v>#DIV/0!</v>
      </c>
      <c r="Q216" s="470"/>
      <c r="R216" s="471"/>
      <c r="S216" s="19"/>
      <c r="T216" s="73" t="e">
        <f>S216/J215*100</f>
        <v>#DIV/0!</v>
      </c>
      <c r="U216" s="470"/>
      <c r="V216" s="472"/>
      <c r="W216" s="16"/>
      <c r="X216" s="73" t="e">
        <f>W216/J215*100</f>
        <v>#DIV/0!</v>
      </c>
      <c r="Y216" s="470"/>
      <c r="Z216" s="496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27">
        <f>SUM(F219,F221,F223,F225)</f>
        <v>0</v>
      </c>
      <c r="G217" s="25">
        <f t="shared" ref="G217:I217" si="562">SUM(G219,G221,G223,G225)</f>
        <v>0</v>
      </c>
      <c r="H217" s="25">
        <f t="shared" si="562"/>
        <v>0</v>
      </c>
      <c r="I217" s="28">
        <f t="shared" si="562"/>
        <v>0</v>
      </c>
      <c r="J217" s="29">
        <f t="shared" ref="J217" si="563">+E217+I217+F217+G217+H217</f>
        <v>0</v>
      </c>
      <c r="K217" s="30">
        <f>SUM(K219,K221,K223,K225)</f>
        <v>0</v>
      </c>
      <c r="L217" s="31" t="e">
        <f t="shared" ref="L217" si="564">K217/J217*100</f>
        <v>#DIV/0!</v>
      </c>
      <c r="M217" s="473" t="e">
        <f t="shared" si="531"/>
        <v>#DIV/0!</v>
      </c>
      <c r="N217" s="474"/>
      <c r="O217" s="30">
        <f>SUM(O219,O221,O223,O225)</f>
        <v>0</v>
      </c>
      <c r="P217" s="31" t="e">
        <f t="shared" ref="P217" si="565">O217/J217*100</f>
        <v>#DIV/0!</v>
      </c>
      <c r="Q217" s="473" t="e">
        <f t="shared" si="533"/>
        <v>#DIV/0!</v>
      </c>
      <c r="R217" s="474"/>
      <c r="S217" s="32">
        <f>SUM(S219,S221,S223,S225)</f>
        <v>0</v>
      </c>
      <c r="T217" s="31" t="e">
        <f t="shared" ref="T217" si="566">S217/J217*100</f>
        <v>#DIV/0!</v>
      </c>
      <c r="U217" s="473" t="e">
        <f t="shared" si="535"/>
        <v>#DIV/0!</v>
      </c>
      <c r="V217" s="475"/>
      <c r="W217" s="30">
        <f>SUM(W219,W221,W223,W225)</f>
        <v>0</v>
      </c>
      <c r="X217" s="31" t="e">
        <f t="shared" ref="X217" si="567">W217/J217*100</f>
        <v>#DIV/0!</v>
      </c>
      <c r="Y217" s="473" t="e">
        <f t="shared" si="536"/>
        <v>#DIV/0!</v>
      </c>
      <c r="Z217" s="497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38"/>
      <c r="G218" s="36"/>
      <c r="H218" s="36"/>
      <c r="I218" s="37"/>
      <c r="J218" s="40"/>
      <c r="K218" s="30">
        <f>SUM(K220,K222,K224,K226)</f>
        <v>0</v>
      </c>
      <c r="L218" s="31" t="e">
        <f t="shared" ref="L218" si="568">K218/J217*100</f>
        <v>#DIV/0!</v>
      </c>
      <c r="M218" s="473"/>
      <c r="N218" s="474"/>
      <c r="O218" s="30">
        <f>SUM(O220,O222,O224,O226)</f>
        <v>0</v>
      </c>
      <c r="P218" s="31" t="e">
        <f t="shared" ref="P218" si="569">O218/J217*100</f>
        <v>#DIV/0!</v>
      </c>
      <c r="Q218" s="473"/>
      <c r="R218" s="474"/>
      <c r="S218" s="32">
        <f>SUM(S220,S222,S224,S226)</f>
        <v>0</v>
      </c>
      <c r="T218" s="31" t="e">
        <f t="shared" ref="T218" si="570">S218/J217*100</f>
        <v>#DIV/0!</v>
      </c>
      <c r="U218" s="473"/>
      <c r="V218" s="475"/>
      <c r="W218" s="30">
        <f>SUM(W220,W222,W224,W226)</f>
        <v>0</v>
      </c>
      <c r="X218" s="31" t="e">
        <f t="shared" ref="X218" si="571">W218/J217*100</f>
        <v>#DIV/0!</v>
      </c>
      <c r="Y218" s="473"/>
      <c r="Z218" s="497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572">+C219+D219</f>
        <v>0</v>
      </c>
      <c r="F219" s="63"/>
      <c r="G219" s="64"/>
      <c r="H219" s="64"/>
      <c r="I219" s="65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470" t="e">
        <f t="shared" si="531"/>
        <v>#DIV/0!</v>
      </c>
      <c r="N219" s="471"/>
      <c r="O219" s="67">
        <f>G219+F219+0</f>
        <v>0</v>
      </c>
      <c r="P219" s="68" t="e">
        <f t="shared" ref="P219" si="573">O219/J219*100</f>
        <v>#DIV/0!</v>
      </c>
      <c r="Q219" s="470" t="e">
        <f t="shared" si="533"/>
        <v>#DIV/0!</v>
      </c>
      <c r="R219" s="471"/>
      <c r="S219" s="70">
        <f>H219+F219+G219+0</f>
        <v>0</v>
      </c>
      <c r="T219" s="68" t="e">
        <f t="shared" ref="T219" si="574">S219/J219*100</f>
        <v>#DIV/0!</v>
      </c>
      <c r="U219" s="470" t="e">
        <f t="shared" si="535"/>
        <v>#DIV/0!</v>
      </c>
      <c r="V219" s="472"/>
      <c r="W219" s="67">
        <f>H219+F219+G219+I219+0</f>
        <v>0</v>
      </c>
      <c r="X219" s="68" t="e">
        <f>W219/J219*100</f>
        <v>#DIV/0!</v>
      </c>
      <c r="Y219" s="470" t="e">
        <f t="shared" si="536"/>
        <v>#DIV/0!</v>
      </c>
      <c r="Z219" s="496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38"/>
      <c r="G220" s="36"/>
      <c r="H220" s="36"/>
      <c r="I220" s="39"/>
      <c r="J220" s="40"/>
      <c r="K220" s="16"/>
      <c r="L220" s="17" t="e">
        <f>K220/J219*100</f>
        <v>#DIV/0!</v>
      </c>
      <c r="M220" s="470"/>
      <c r="N220" s="471"/>
      <c r="O220" s="16"/>
      <c r="P220" s="17" t="e">
        <f>O220/J219*100</f>
        <v>#DIV/0!</v>
      </c>
      <c r="Q220" s="470"/>
      <c r="R220" s="471"/>
      <c r="S220" s="19"/>
      <c r="T220" s="17" t="e">
        <f>S220/J219*100</f>
        <v>#DIV/0!</v>
      </c>
      <c r="U220" s="470"/>
      <c r="V220" s="472"/>
      <c r="W220" s="16"/>
      <c r="X220" s="17" t="e">
        <f>W220/J219*100</f>
        <v>#DIV/0!</v>
      </c>
      <c r="Y220" s="470"/>
      <c r="Z220" s="496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575">+C221+D221</f>
        <v>0</v>
      </c>
      <c r="F221" s="63"/>
      <c r="G221" s="64"/>
      <c r="H221" s="64"/>
      <c r="I221" s="65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470" t="e">
        <f t="shared" si="531"/>
        <v>#DIV/0!</v>
      </c>
      <c r="N221" s="471"/>
      <c r="O221" s="67">
        <f>G221+F221+0</f>
        <v>0</v>
      </c>
      <c r="P221" s="68" t="e">
        <f t="shared" ref="P221" si="576">O221/J221*100</f>
        <v>#DIV/0!</v>
      </c>
      <c r="Q221" s="470" t="e">
        <f t="shared" si="533"/>
        <v>#DIV/0!</v>
      </c>
      <c r="R221" s="471"/>
      <c r="S221" s="70">
        <f>H221+F221+G221+0</f>
        <v>0</v>
      </c>
      <c r="T221" s="68" t="e">
        <f t="shared" ref="T221" si="577">S221/J221*100</f>
        <v>#DIV/0!</v>
      </c>
      <c r="U221" s="470" t="e">
        <f t="shared" si="535"/>
        <v>#DIV/0!</v>
      </c>
      <c r="V221" s="472"/>
      <c r="W221" s="67">
        <f>H221+F221+G221+I221+0</f>
        <v>0</v>
      </c>
      <c r="X221" s="68" t="e">
        <f>W221/J221*100</f>
        <v>#DIV/0!</v>
      </c>
      <c r="Y221" s="470" t="e">
        <f t="shared" si="536"/>
        <v>#DIV/0!</v>
      </c>
      <c r="Z221" s="496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38"/>
      <c r="G222" s="36"/>
      <c r="H222" s="36"/>
      <c r="I222" s="39"/>
      <c r="J222" s="40"/>
      <c r="K222" s="16"/>
      <c r="L222" s="17" t="e">
        <f>K222/J221*100</f>
        <v>#DIV/0!</v>
      </c>
      <c r="M222" s="470"/>
      <c r="N222" s="471"/>
      <c r="O222" s="16"/>
      <c r="P222" s="17" t="e">
        <f>O222/J221*100</f>
        <v>#DIV/0!</v>
      </c>
      <c r="Q222" s="470"/>
      <c r="R222" s="471"/>
      <c r="S222" s="19"/>
      <c r="T222" s="17" t="e">
        <f>S222/J221*100</f>
        <v>#DIV/0!</v>
      </c>
      <c r="U222" s="470"/>
      <c r="V222" s="472"/>
      <c r="W222" s="16"/>
      <c r="X222" s="17" t="e">
        <f>W222/J221*100</f>
        <v>#DIV/0!</v>
      </c>
      <c r="Y222" s="470"/>
      <c r="Z222" s="496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578">+C223+D223</f>
        <v>0</v>
      </c>
      <c r="F223" s="63"/>
      <c r="G223" s="64"/>
      <c r="H223" s="64"/>
      <c r="I223" s="65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470" t="e">
        <f t="shared" si="531"/>
        <v>#DIV/0!</v>
      </c>
      <c r="N223" s="471"/>
      <c r="O223" s="67">
        <f>G223+F223+0</f>
        <v>0</v>
      </c>
      <c r="P223" s="68" t="e">
        <f t="shared" ref="P223" si="579">O223/J223*100</f>
        <v>#DIV/0!</v>
      </c>
      <c r="Q223" s="470" t="e">
        <f t="shared" si="533"/>
        <v>#DIV/0!</v>
      </c>
      <c r="R223" s="471"/>
      <c r="S223" s="70">
        <f>H223+F223+G223+0</f>
        <v>0</v>
      </c>
      <c r="T223" s="68" t="e">
        <f t="shared" ref="T223" si="580">S223/J223*100</f>
        <v>#DIV/0!</v>
      </c>
      <c r="U223" s="470" t="e">
        <f t="shared" si="535"/>
        <v>#DIV/0!</v>
      </c>
      <c r="V223" s="472"/>
      <c r="W223" s="67">
        <f>H223+F223+G223+I223+0</f>
        <v>0</v>
      </c>
      <c r="X223" s="68" t="e">
        <f>W223/J223*100</f>
        <v>#DIV/0!</v>
      </c>
      <c r="Y223" s="470" t="e">
        <f t="shared" si="536"/>
        <v>#DIV/0!</v>
      </c>
      <c r="Z223" s="496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38"/>
      <c r="G224" s="36"/>
      <c r="H224" s="36"/>
      <c r="I224" s="39"/>
      <c r="J224" s="40"/>
      <c r="K224" s="16"/>
      <c r="L224" s="17" t="e">
        <f>K224/J223*100</f>
        <v>#DIV/0!</v>
      </c>
      <c r="M224" s="470"/>
      <c r="N224" s="471"/>
      <c r="O224" s="16"/>
      <c r="P224" s="17" t="e">
        <f>O224/J223*100</f>
        <v>#DIV/0!</v>
      </c>
      <c r="Q224" s="470"/>
      <c r="R224" s="471"/>
      <c r="S224" s="19"/>
      <c r="T224" s="17" t="e">
        <f>S224/J223*100</f>
        <v>#DIV/0!</v>
      </c>
      <c r="U224" s="470"/>
      <c r="V224" s="472"/>
      <c r="W224" s="16"/>
      <c r="X224" s="17" t="e">
        <f>W224/J223*100</f>
        <v>#DIV/0!</v>
      </c>
      <c r="Y224" s="470"/>
      <c r="Z224" s="496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581">+C225+D225</f>
        <v>0</v>
      </c>
      <c r="F225" s="63"/>
      <c r="G225" s="64"/>
      <c r="H225" s="64"/>
      <c r="I225" s="65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470" t="e">
        <f t="shared" si="531"/>
        <v>#DIV/0!</v>
      </c>
      <c r="N225" s="471"/>
      <c r="O225" s="67">
        <f>G225+F225+0</f>
        <v>0</v>
      </c>
      <c r="P225" s="68" t="e">
        <f t="shared" ref="P225" si="582">O225/J225*100</f>
        <v>#DIV/0!</v>
      </c>
      <c r="Q225" s="470" t="e">
        <f t="shared" si="533"/>
        <v>#DIV/0!</v>
      </c>
      <c r="R225" s="471"/>
      <c r="S225" s="70">
        <f>H225+F225+G225+0</f>
        <v>0</v>
      </c>
      <c r="T225" s="68" t="e">
        <f t="shared" ref="T225" si="583">S225/J225*100</f>
        <v>#DIV/0!</v>
      </c>
      <c r="U225" s="470" t="e">
        <f t="shared" si="535"/>
        <v>#DIV/0!</v>
      </c>
      <c r="V225" s="472"/>
      <c r="W225" s="67">
        <f>H225+F225+G225+I225+0</f>
        <v>0</v>
      </c>
      <c r="X225" s="68" t="e">
        <f>W225/J225*100</f>
        <v>#DIV/0!</v>
      </c>
      <c r="Y225" s="470" t="e">
        <f t="shared" si="536"/>
        <v>#DIV/0!</v>
      </c>
      <c r="Z225" s="496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38"/>
      <c r="G226" s="36"/>
      <c r="H226" s="36"/>
      <c r="I226" s="39"/>
      <c r="J226" s="40"/>
      <c r="K226" s="16"/>
      <c r="L226" s="17" t="e">
        <f>K226/J225*100</f>
        <v>#DIV/0!</v>
      </c>
      <c r="M226" s="470"/>
      <c r="N226" s="471"/>
      <c r="O226" s="16"/>
      <c r="P226" s="17" t="e">
        <f>O226/J225*100</f>
        <v>#DIV/0!</v>
      </c>
      <c r="Q226" s="470"/>
      <c r="R226" s="471"/>
      <c r="S226" s="19"/>
      <c r="T226" s="17" t="e">
        <f>S226/J225*100</f>
        <v>#DIV/0!</v>
      </c>
      <c r="U226" s="470"/>
      <c r="V226" s="472"/>
      <c r="W226" s="16"/>
      <c r="X226" s="17" t="e">
        <f>W226/J225*100</f>
        <v>#DIV/0!</v>
      </c>
      <c r="Y226" s="470"/>
      <c r="Z226" s="496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27">
        <f>SUM(F229,F231)</f>
        <v>0</v>
      </c>
      <c r="G227" s="25">
        <f t="shared" ref="G227:I227" si="584">SUM(G229,G231)</f>
        <v>0</v>
      </c>
      <c r="H227" s="25">
        <f t="shared" si="584"/>
        <v>0</v>
      </c>
      <c r="I227" s="28">
        <f t="shared" si="584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585">K227/J227*100</f>
        <v>#DIV/0!</v>
      </c>
      <c r="M227" s="473" t="e">
        <f t="shared" si="531"/>
        <v>#DIV/0!</v>
      </c>
      <c r="N227" s="474"/>
      <c r="O227" s="30">
        <f>SUM(O229,O231)</f>
        <v>0</v>
      </c>
      <c r="P227" s="31" t="e">
        <f t="shared" ref="P227" si="586">O227/J227*100</f>
        <v>#DIV/0!</v>
      </c>
      <c r="Q227" s="473" t="e">
        <f t="shared" si="533"/>
        <v>#DIV/0!</v>
      </c>
      <c r="R227" s="474"/>
      <c r="S227" s="32">
        <f>SUM(S229,S231)</f>
        <v>0</v>
      </c>
      <c r="T227" s="31" t="e">
        <f t="shared" ref="T227" si="587">S227/J227*100</f>
        <v>#DIV/0!</v>
      </c>
      <c r="U227" s="473" t="e">
        <f t="shared" si="535"/>
        <v>#DIV/0!</v>
      </c>
      <c r="V227" s="475"/>
      <c r="W227" s="30">
        <f>SUM(W229,W231)</f>
        <v>0</v>
      </c>
      <c r="X227" s="31" t="e">
        <f t="shared" ref="X227" si="588">W227/J227*100</f>
        <v>#DIV/0!</v>
      </c>
      <c r="Y227" s="473" t="e">
        <f t="shared" si="536"/>
        <v>#DIV/0!</v>
      </c>
      <c r="Z227" s="497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38"/>
      <c r="G228" s="36"/>
      <c r="H228" s="36"/>
      <c r="I228" s="37"/>
      <c r="J228" s="40"/>
      <c r="K228" s="30">
        <f>SUM(K230,K232)</f>
        <v>0</v>
      </c>
      <c r="L228" s="31" t="e">
        <f t="shared" ref="L228" si="589">K228/J227*100</f>
        <v>#DIV/0!</v>
      </c>
      <c r="M228" s="473"/>
      <c r="N228" s="474"/>
      <c r="O228" s="30">
        <f>SUM(O230,O232)</f>
        <v>0</v>
      </c>
      <c r="P228" s="31" t="e">
        <f t="shared" ref="P228" si="590">O228/J227*100</f>
        <v>#DIV/0!</v>
      </c>
      <c r="Q228" s="473"/>
      <c r="R228" s="474"/>
      <c r="S228" s="32">
        <f>SUM(S230,S232)</f>
        <v>0</v>
      </c>
      <c r="T228" s="31" t="e">
        <f t="shared" ref="T228" si="591">S228/J227*100</f>
        <v>#DIV/0!</v>
      </c>
      <c r="U228" s="473"/>
      <c r="V228" s="475"/>
      <c r="W228" s="30">
        <f>SUM(W230,W232)</f>
        <v>0</v>
      </c>
      <c r="X228" s="31" t="e">
        <f t="shared" ref="X228" si="592">W228/J227*100</f>
        <v>#DIV/0!</v>
      </c>
      <c r="Y228" s="473"/>
      <c r="Z228" s="497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593">+C229+D229</f>
        <v>0</v>
      </c>
      <c r="F229" s="63"/>
      <c r="G229" s="64"/>
      <c r="H229" s="64"/>
      <c r="I229" s="65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470" t="e">
        <f t="shared" si="531"/>
        <v>#DIV/0!</v>
      </c>
      <c r="N229" s="471"/>
      <c r="O229" s="67">
        <f>G229+F229+0</f>
        <v>0</v>
      </c>
      <c r="P229" s="68" t="e">
        <f t="shared" ref="P229" si="594">O229/J229*100</f>
        <v>#DIV/0!</v>
      </c>
      <c r="Q229" s="470" t="e">
        <f t="shared" si="533"/>
        <v>#DIV/0!</v>
      </c>
      <c r="R229" s="471"/>
      <c r="S229" s="70">
        <f>H229+F229+G229+0</f>
        <v>0</v>
      </c>
      <c r="T229" s="68" t="e">
        <f t="shared" ref="T229" si="595">S229/J229*100</f>
        <v>#DIV/0!</v>
      </c>
      <c r="U229" s="470" t="e">
        <f t="shared" si="535"/>
        <v>#DIV/0!</v>
      </c>
      <c r="V229" s="472"/>
      <c r="W229" s="67">
        <f>H229+F229+G229+I229+0</f>
        <v>0</v>
      </c>
      <c r="X229" s="68" t="e">
        <f>W229/J229*100</f>
        <v>#DIV/0!</v>
      </c>
      <c r="Y229" s="470" t="e">
        <f t="shared" si="536"/>
        <v>#DIV/0!</v>
      </c>
      <c r="Z229" s="496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38"/>
      <c r="G230" s="36"/>
      <c r="H230" s="36"/>
      <c r="I230" s="39"/>
      <c r="J230" s="40"/>
      <c r="K230" s="16"/>
      <c r="L230" s="17" t="e">
        <f>K230/J229*100</f>
        <v>#DIV/0!</v>
      </c>
      <c r="M230" s="470"/>
      <c r="N230" s="471"/>
      <c r="O230" s="16"/>
      <c r="P230" s="17" t="e">
        <f>O230/J229*100</f>
        <v>#DIV/0!</v>
      </c>
      <c r="Q230" s="470"/>
      <c r="R230" s="471"/>
      <c r="S230" s="19"/>
      <c r="T230" s="17" t="e">
        <f>S230/J229*100</f>
        <v>#DIV/0!</v>
      </c>
      <c r="U230" s="470"/>
      <c r="V230" s="472"/>
      <c r="W230" s="16"/>
      <c r="X230" s="17" t="e">
        <f>W230/J229*100</f>
        <v>#DIV/0!</v>
      </c>
      <c r="Y230" s="470"/>
      <c r="Z230" s="496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596">+C231+D231</f>
        <v>0</v>
      </c>
      <c r="F231" s="63"/>
      <c r="G231" s="64"/>
      <c r="H231" s="64"/>
      <c r="I231" s="65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470" t="e">
        <f t="shared" si="531"/>
        <v>#DIV/0!</v>
      </c>
      <c r="N231" s="471"/>
      <c r="O231" s="67">
        <f>G231+F231+0</f>
        <v>0</v>
      </c>
      <c r="P231" s="68" t="e">
        <f t="shared" ref="P231" si="597">O231/J231*100</f>
        <v>#DIV/0!</v>
      </c>
      <c r="Q231" s="470" t="e">
        <f t="shared" si="533"/>
        <v>#DIV/0!</v>
      </c>
      <c r="R231" s="471"/>
      <c r="S231" s="70">
        <f>H231+F231+G231+0</f>
        <v>0</v>
      </c>
      <c r="T231" s="68" t="e">
        <f t="shared" ref="T231" si="598">S231/J231*100</f>
        <v>#DIV/0!</v>
      </c>
      <c r="U231" s="470" t="e">
        <f t="shared" si="535"/>
        <v>#DIV/0!</v>
      </c>
      <c r="V231" s="472"/>
      <c r="W231" s="67">
        <f>H231+F231+G231+I231+0</f>
        <v>0</v>
      </c>
      <c r="X231" s="68" t="e">
        <f>W231/J231*100</f>
        <v>#DIV/0!</v>
      </c>
      <c r="Y231" s="470" t="e">
        <f t="shared" si="536"/>
        <v>#DIV/0!</v>
      </c>
      <c r="Z231" s="496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38"/>
      <c r="G232" s="36"/>
      <c r="H232" s="36"/>
      <c r="I232" s="39"/>
      <c r="J232" s="40"/>
      <c r="K232" s="16"/>
      <c r="L232" s="17" t="e">
        <f>K232/J231*100</f>
        <v>#DIV/0!</v>
      </c>
      <c r="M232" s="470"/>
      <c r="N232" s="471"/>
      <c r="O232" s="16"/>
      <c r="P232" s="17" t="e">
        <f>O232/J231*100</f>
        <v>#DIV/0!</v>
      </c>
      <c r="Q232" s="470"/>
      <c r="R232" s="471"/>
      <c r="S232" s="19"/>
      <c r="T232" s="17" t="e">
        <f>S232/J231*100</f>
        <v>#DIV/0!</v>
      </c>
      <c r="U232" s="470"/>
      <c r="V232" s="472"/>
      <c r="W232" s="16"/>
      <c r="X232" s="17" t="e">
        <f>W232/J231*100</f>
        <v>#DIV/0!</v>
      </c>
      <c r="Y232" s="470"/>
      <c r="Z232" s="496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599">+C233+D233</f>
        <v>0</v>
      </c>
      <c r="F233" s="63"/>
      <c r="G233" s="64"/>
      <c r="H233" s="64"/>
      <c r="I233" s="65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470" t="e">
        <f t="shared" si="531"/>
        <v>#DIV/0!</v>
      </c>
      <c r="N233" s="471"/>
      <c r="O233" s="67">
        <f>G233+F233+0</f>
        <v>0</v>
      </c>
      <c r="P233" s="68" t="e">
        <f t="shared" ref="P233" si="600">O233/J233*100</f>
        <v>#DIV/0!</v>
      </c>
      <c r="Q233" s="470" t="e">
        <f t="shared" si="533"/>
        <v>#DIV/0!</v>
      </c>
      <c r="R233" s="471"/>
      <c r="S233" s="70">
        <f>H233+F233+G233+0</f>
        <v>0</v>
      </c>
      <c r="T233" s="68" t="e">
        <f t="shared" ref="T233" si="601">S233/J233*100</f>
        <v>#DIV/0!</v>
      </c>
      <c r="U233" s="470" t="e">
        <f t="shared" si="535"/>
        <v>#DIV/0!</v>
      </c>
      <c r="V233" s="472"/>
      <c r="W233" s="67">
        <f>H233+F233+G233+I233+0</f>
        <v>0</v>
      </c>
      <c r="X233" s="68" t="e">
        <f>W233/J233*100</f>
        <v>#DIV/0!</v>
      </c>
      <c r="Y233" s="470" t="e">
        <f t="shared" si="536"/>
        <v>#DIV/0!</v>
      </c>
      <c r="Z233" s="496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38"/>
      <c r="G234" s="36"/>
      <c r="H234" s="36"/>
      <c r="I234" s="37"/>
      <c r="J234" s="40"/>
      <c r="K234" s="16"/>
      <c r="L234" s="17" t="e">
        <f>K234/J233*100</f>
        <v>#DIV/0!</v>
      </c>
      <c r="M234" s="470"/>
      <c r="N234" s="471"/>
      <c r="O234" s="16"/>
      <c r="P234" s="17" t="e">
        <f>O234/J233*100</f>
        <v>#DIV/0!</v>
      </c>
      <c r="Q234" s="470"/>
      <c r="R234" s="471"/>
      <c r="S234" s="19"/>
      <c r="T234" s="17" t="e">
        <f>S234/J233*100</f>
        <v>#DIV/0!</v>
      </c>
      <c r="U234" s="470"/>
      <c r="V234" s="472"/>
      <c r="W234" s="16"/>
      <c r="X234" s="17" t="e">
        <f>W234/J233*100</f>
        <v>#DIV/0!</v>
      </c>
      <c r="Y234" s="470"/>
      <c r="Z234" s="496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602">+C235+D235</f>
        <v>0</v>
      </c>
      <c r="F235" s="63"/>
      <c r="G235" s="64"/>
      <c r="H235" s="64"/>
      <c r="I235" s="65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470" t="e">
        <f t="shared" si="531"/>
        <v>#DIV/0!</v>
      </c>
      <c r="N235" s="471"/>
      <c r="O235" s="67">
        <f>G235+F235+0</f>
        <v>0</v>
      </c>
      <c r="P235" s="68" t="e">
        <f t="shared" ref="P235" si="603">O235/J235*100</f>
        <v>#DIV/0!</v>
      </c>
      <c r="Q235" s="470" t="e">
        <f t="shared" si="533"/>
        <v>#DIV/0!</v>
      </c>
      <c r="R235" s="471"/>
      <c r="S235" s="70">
        <f>H235+F235+G235+0</f>
        <v>0</v>
      </c>
      <c r="T235" s="68" t="e">
        <f t="shared" ref="T235" si="604">S235/J235*100</f>
        <v>#DIV/0!</v>
      </c>
      <c r="U235" s="470" t="e">
        <f t="shared" si="535"/>
        <v>#DIV/0!</v>
      </c>
      <c r="V235" s="472"/>
      <c r="W235" s="67">
        <f>H235+F235+G235+I235+0</f>
        <v>0</v>
      </c>
      <c r="X235" s="68" t="e">
        <f>W235/J235*100</f>
        <v>#DIV/0!</v>
      </c>
      <c r="Y235" s="470" t="e">
        <f t="shared" si="536"/>
        <v>#DIV/0!</v>
      </c>
      <c r="Z235" s="496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38"/>
      <c r="G236" s="36"/>
      <c r="H236" s="36"/>
      <c r="I236" s="37"/>
      <c r="J236" s="40"/>
      <c r="K236" s="16"/>
      <c r="L236" s="17" t="e">
        <f>K236/J235*100</f>
        <v>#DIV/0!</v>
      </c>
      <c r="M236" s="470"/>
      <c r="N236" s="471"/>
      <c r="O236" s="16"/>
      <c r="P236" s="17" t="e">
        <f>O236/J235*100</f>
        <v>#DIV/0!</v>
      </c>
      <c r="Q236" s="470"/>
      <c r="R236" s="471"/>
      <c r="S236" s="19"/>
      <c r="T236" s="17" t="e">
        <f>S236/J235*100</f>
        <v>#DIV/0!</v>
      </c>
      <c r="U236" s="470"/>
      <c r="V236" s="472"/>
      <c r="W236" s="16"/>
      <c r="X236" s="17" t="e">
        <f>W236/J235*100</f>
        <v>#DIV/0!</v>
      </c>
      <c r="Y236" s="470"/>
      <c r="Z236" s="496"/>
      <c r="AA236" s="74"/>
      <c r="AB236" s="74"/>
    </row>
    <row r="237" spans="1:28" s="251" customFormat="1" ht="21.75" hidden="1" customHeight="1" x14ac:dyDescent="0.2">
      <c r="A237" s="480" t="s">
        <v>45</v>
      </c>
      <c r="B237" s="54" t="s">
        <v>29</v>
      </c>
      <c r="C237" s="55">
        <f t="shared" ref="C237:K238" si="605">SUM(C239,C245,C255,C261,C263)</f>
        <v>0</v>
      </c>
      <c r="D237" s="56">
        <f t="shared" si="605"/>
        <v>0</v>
      </c>
      <c r="E237" s="57">
        <f t="shared" si="605"/>
        <v>0</v>
      </c>
      <c r="F237" s="58">
        <f t="shared" si="605"/>
        <v>0</v>
      </c>
      <c r="G237" s="56">
        <f t="shared" si="605"/>
        <v>0</v>
      </c>
      <c r="H237" s="56">
        <f t="shared" si="605"/>
        <v>0</v>
      </c>
      <c r="I237" s="59">
        <f t="shared" si="605"/>
        <v>0</v>
      </c>
      <c r="J237" s="60">
        <f t="shared" si="605"/>
        <v>0</v>
      </c>
      <c r="K237" s="55">
        <f t="shared" si="605"/>
        <v>0</v>
      </c>
      <c r="L237" s="56" t="e">
        <f>K237/J237*100</f>
        <v>#DIV/0!</v>
      </c>
      <c r="M237" s="482" t="e">
        <f t="shared" si="531"/>
        <v>#DIV/0!</v>
      </c>
      <c r="N237" s="476"/>
      <c r="O237" s="55">
        <f>SUM(O239,O245,O255,O261,O263)</f>
        <v>0</v>
      </c>
      <c r="P237" s="56" t="e">
        <f t="shared" ref="P237" si="606">O237/J237*100</f>
        <v>#DIV/0!</v>
      </c>
      <c r="Q237" s="482" t="e">
        <f t="shared" si="533"/>
        <v>#DIV/0!</v>
      </c>
      <c r="R237" s="476"/>
      <c r="S237" s="58">
        <f>SUM(S239,S245,S255,S261,S263)</f>
        <v>0</v>
      </c>
      <c r="T237" s="56" t="e">
        <f t="shared" ref="T237" si="607">S237/J237*100</f>
        <v>#DIV/0!</v>
      </c>
      <c r="U237" s="482" t="e">
        <f t="shared" si="535"/>
        <v>#DIV/0!</v>
      </c>
      <c r="V237" s="484"/>
      <c r="W237" s="55">
        <f>SUM(W239,W245,W255,W261,W263)</f>
        <v>0</v>
      </c>
      <c r="X237" s="56" t="e">
        <f t="shared" ref="X237" si="608">W237/J237*100</f>
        <v>#DIV/0!</v>
      </c>
      <c r="Y237" s="482" t="e">
        <f t="shared" si="536"/>
        <v>#DIV/0!</v>
      </c>
      <c r="Z237" s="597"/>
      <c r="AA237" s="250"/>
      <c r="AB237" s="250"/>
    </row>
    <row r="238" spans="1:28" s="251" customFormat="1" ht="21.75" hidden="1" customHeight="1" x14ac:dyDescent="0.2">
      <c r="A238" s="481"/>
      <c r="B238" s="54" t="s">
        <v>30</v>
      </c>
      <c r="C238" s="16"/>
      <c r="D238" s="17"/>
      <c r="E238" s="18"/>
      <c r="F238" s="19"/>
      <c r="G238" s="17"/>
      <c r="H238" s="17"/>
      <c r="I238" s="20"/>
      <c r="J238" s="21"/>
      <c r="K238" s="55">
        <f t="shared" si="605"/>
        <v>0</v>
      </c>
      <c r="L238" s="56" t="e">
        <f t="shared" ref="L238" si="609">K238/J237*100</f>
        <v>#DIV/0!</v>
      </c>
      <c r="M238" s="483"/>
      <c r="N238" s="477"/>
      <c r="O238" s="55">
        <f>SUM(O240,O246,O256,O262,O264)</f>
        <v>0</v>
      </c>
      <c r="P238" s="56" t="e">
        <f t="shared" ref="P238" si="610">O238/J237*100</f>
        <v>#DIV/0!</v>
      </c>
      <c r="Q238" s="483"/>
      <c r="R238" s="477"/>
      <c r="S238" s="58">
        <f>SUM(S240,S246,S256,S262,S264)</f>
        <v>0</v>
      </c>
      <c r="T238" s="56" t="e">
        <f t="shared" ref="T238" si="611">S238/J237*100</f>
        <v>#DIV/0!</v>
      </c>
      <c r="U238" s="483"/>
      <c r="V238" s="485"/>
      <c r="W238" s="55">
        <f>SUM(W240,W246,W256,W262,W264)</f>
        <v>0</v>
      </c>
      <c r="X238" s="56" t="e">
        <f t="shared" ref="X238" si="612">W238/J237*100</f>
        <v>#DIV/0!</v>
      </c>
      <c r="Y238" s="483"/>
      <c r="Z238" s="501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27">
        <f>SUM(F241,F243)</f>
        <v>0</v>
      </c>
      <c r="G239" s="25">
        <f>SUM(G241,G243)</f>
        <v>0</v>
      </c>
      <c r="H239" s="25">
        <f t="shared" ref="H239:I239" si="613">SUM(H241,H243)</f>
        <v>0</v>
      </c>
      <c r="I239" s="28">
        <f t="shared" si="613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14">K239/J239*100</f>
        <v>#DIV/0!</v>
      </c>
      <c r="M239" s="478" t="e">
        <f t="shared" si="531"/>
        <v>#DIV/0!</v>
      </c>
      <c r="N239" s="474"/>
      <c r="O239" s="30">
        <f>SUM(O241,O243)</f>
        <v>0</v>
      </c>
      <c r="P239" s="31" t="e">
        <f t="shared" ref="P239" si="615">O239/J239*100</f>
        <v>#DIV/0!</v>
      </c>
      <c r="Q239" s="478" t="e">
        <f t="shared" si="533"/>
        <v>#DIV/0!</v>
      </c>
      <c r="R239" s="474"/>
      <c r="S239" s="32">
        <f>SUM(S241,S243)</f>
        <v>0</v>
      </c>
      <c r="T239" s="31" t="e">
        <f t="shared" ref="T239" si="616">S239/J239*100</f>
        <v>#DIV/0!</v>
      </c>
      <c r="U239" s="478" t="e">
        <f t="shared" si="535"/>
        <v>#DIV/0!</v>
      </c>
      <c r="V239" s="475"/>
      <c r="W239" s="30">
        <f>SUM(W241,W243)</f>
        <v>0</v>
      </c>
      <c r="X239" s="31" t="e">
        <f t="shared" ref="X239" si="617">W239/J239*100</f>
        <v>#DIV/0!</v>
      </c>
      <c r="Y239" s="478" t="e">
        <f t="shared" si="536"/>
        <v>#DIV/0!</v>
      </c>
      <c r="Z239" s="497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38"/>
      <c r="G240" s="36"/>
      <c r="H240" s="36"/>
      <c r="I240" s="37"/>
      <c r="J240" s="40"/>
      <c r="K240" s="30">
        <f>SUM(K242,K244)</f>
        <v>0</v>
      </c>
      <c r="L240" s="31" t="e">
        <f>K240/J239*100</f>
        <v>#DIV/0!</v>
      </c>
      <c r="M240" s="479"/>
      <c r="N240" s="474"/>
      <c r="O240" s="30">
        <f>SUM(O242,O244)</f>
        <v>0</v>
      </c>
      <c r="P240" s="31" t="e">
        <f t="shared" ref="P240" si="618">O240/J239*100</f>
        <v>#DIV/0!</v>
      </c>
      <c r="Q240" s="479"/>
      <c r="R240" s="474"/>
      <c r="S240" s="32">
        <f>SUM(S242,S244)</f>
        <v>0</v>
      </c>
      <c r="T240" s="31" t="e">
        <f t="shared" ref="T240" si="619">S240/J239*100</f>
        <v>#DIV/0!</v>
      </c>
      <c r="U240" s="479"/>
      <c r="V240" s="475"/>
      <c r="W240" s="30">
        <f>SUM(W242,W244)</f>
        <v>0</v>
      </c>
      <c r="X240" s="31" t="e">
        <f t="shared" ref="X240" si="620">W240/J239*100</f>
        <v>#DIV/0!</v>
      </c>
      <c r="Y240" s="479"/>
      <c r="Z240" s="497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21">+C241+D241</f>
        <v>0</v>
      </c>
      <c r="F241" s="63"/>
      <c r="G241" s="64"/>
      <c r="H241" s="64"/>
      <c r="I241" s="65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470" t="e">
        <f t="shared" si="531"/>
        <v>#DIV/0!</v>
      </c>
      <c r="N241" s="471"/>
      <c r="O241" s="67">
        <f>G241+F241+0</f>
        <v>0</v>
      </c>
      <c r="P241" s="69" t="e">
        <f t="shared" ref="P241" si="622">O241/J241*100</f>
        <v>#DIV/0!</v>
      </c>
      <c r="Q241" s="470" t="e">
        <f t="shared" si="533"/>
        <v>#DIV/0!</v>
      </c>
      <c r="R241" s="471"/>
      <c r="S241" s="70">
        <f>H241+F241+G241+0</f>
        <v>0</v>
      </c>
      <c r="T241" s="69" t="e">
        <f t="shared" ref="T241" si="623">S241/J241*100</f>
        <v>#DIV/0!</v>
      </c>
      <c r="U241" s="470" t="e">
        <f t="shared" si="535"/>
        <v>#DIV/0!</v>
      </c>
      <c r="V241" s="472"/>
      <c r="W241" s="67">
        <f>H241+F241+G241+I241+0</f>
        <v>0</v>
      </c>
      <c r="X241" s="69" t="e">
        <f>W241/J241*100</f>
        <v>#DIV/0!</v>
      </c>
      <c r="Y241" s="470" t="e">
        <f t="shared" si="536"/>
        <v>#DIV/0!</v>
      </c>
      <c r="Z241" s="496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38"/>
      <c r="G242" s="36"/>
      <c r="H242" s="36"/>
      <c r="I242" s="39"/>
      <c r="J242" s="40"/>
      <c r="K242" s="16"/>
      <c r="L242" s="17" t="e">
        <f>K242/J241*100</f>
        <v>#DIV/0!</v>
      </c>
      <c r="M242" s="470"/>
      <c r="N242" s="471"/>
      <c r="O242" s="16"/>
      <c r="P242" s="73" t="e">
        <f>O242/J241*100</f>
        <v>#DIV/0!</v>
      </c>
      <c r="Q242" s="470"/>
      <c r="R242" s="471"/>
      <c r="S242" s="19"/>
      <c r="T242" s="73" t="e">
        <f>S242/J241*100</f>
        <v>#DIV/0!</v>
      </c>
      <c r="U242" s="470"/>
      <c r="V242" s="472"/>
      <c r="W242" s="16"/>
      <c r="X242" s="73" t="e">
        <f>W242/J241*100</f>
        <v>#DIV/0!</v>
      </c>
      <c r="Y242" s="470"/>
      <c r="Z242" s="496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24">+C243+D243</f>
        <v>0</v>
      </c>
      <c r="F243" s="63"/>
      <c r="G243" s="64"/>
      <c r="H243" s="64"/>
      <c r="I243" s="65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470" t="e">
        <f t="shared" si="531"/>
        <v>#DIV/0!</v>
      </c>
      <c r="N243" s="471"/>
      <c r="O243" s="67">
        <f>G243+F243+0</f>
        <v>0</v>
      </c>
      <c r="P243" s="69" t="e">
        <f t="shared" ref="P243" si="625">O243/J243*100</f>
        <v>#DIV/0!</v>
      </c>
      <c r="Q243" s="470" t="e">
        <f t="shared" si="533"/>
        <v>#DIV/0!</v>
      </c>
      <c r="R243" s="471"/>
      <c r="S243" s="70">
        <f>H243+F243+G243+0</f>
        <v>0</v>
      </c>
      <c r="T243" s="69" t="e">
        <f t="shared" ref="T243" si="626">S243/J243*100</f>
        <v>#DIV/0!</v>
      </c>
      <c r="U243" s="470" t="e">
        <f t="shared" si="535"/>
        <v>#DIV/0!</v>
      </c>
      <c r="V243" s="472"/>
      <c r="W243" s="67">
        <f>H243+F243+G243+I243+0</f>
        <v>0</v>
      </c>
      <c r="X243" s="69" t="e">
        <f>W243/J243*100</f>
        <v>#DIV/0!</v>
      </c>
      <c r="Y243" s="470" t="e">
        <f t="shared" si="536"/>
        <v>#DIV/0!</v>
      </c>
      <c r="Z243" s="496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38"/>
      <c r="G244" s="36"/>
      <c r="H244" s="36"/>
      <c r="I244" s="39"/>
      <c r="J244" s="40"/>
      <c r="K244" s="16"/>
      <c r="L244" s="17" t="e">
        <f>K244/J243*100</f>
        <v>#DIV/0!</v>
      </c>
      <c r="M244" s="470"/>
      <c r="N244" s="471"/>
      <c r="O244" s="16"/>
      <c r="P244" s="73" t="e">
        <f>O244/J243*100</f>
        <v>#DIV/0!</v>
      </c>
      <c r="Q244" s="470"/>
      <c r="R244" s="471"/>
      <c r="S244" s="19"/>
      <c r="T244" s="73" t="e">
        <f>S244/J243*100</f>
        <v>#DIV/0!</v>
      </c>
      <c r="U244" s="470"/>
      <c r="V244" s="472"/>
      <c r="W244" s="16"/>
      <c r="X244" s="73" t="e">
        <f>W244/J243*100</f>
        <v>#DIV/0!</v>
      </c>
      <c r="Y244" s="470"/>
      <c r="Z244" s="496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27">
        <f>SUM(F247,F249,F251,F253)</f>
        <v>0</v>
      </c>
      <c r="G245" s="25">
        <f t="shared" ref="G245:I245" si="627">SUM(G247,G249,G251,G253)</f>
        <v>0</v>
      </c>
      <c r="H245" s="25">
        <f t="shared" si="627"/>
        <v>0</v>
      </c>
      <c r="I245" s="28">
        <f t="shared" si="627"/>
        <v>0</v>
      </c>
      <c r="J245" s="29">
        <f t="shared" ref="J245" si="628">+E245+I245+F245+G245+H245</f>
        <v>0</v>
      </c>
      <c r="K245" s="30">
        <f>SUM(K247,K249,K251,K253)</f>
        <v>0</v>
      </c>
      <c r="L245" s="31" t="e">
        <f t="shared" ref="L245" si="629">K245/J245*100</f>
        <v>#DIV/0!</v>
      </c>
      <c r="M245" s="473" t="e">
        <f t="shared" si="531"/>
        <v>#DIV/0!</v>
      </c>
      <c r="N245" s="474"/>
      <c r="O245" s="30">
        <f>SUM(O247,O249,O251,O253)</f>
        <v>0</v>
      </c>
      <c r="P245" s="31" t="e">
        <f t="shared" ref="P245" si="630">O245/J245*100</f>
        <v>#DIV/0!</v>
      </c>
      <c r="Q245" s="473" t="e">
        <f t="shared" si="533"/>
        <v>#DIV/0!</v>
      </c>
      <c r="R245" s="474"/>
      <c r="S245" s="32">
        <f>SUM(S247,S249,S251,S253)</f>
        <v>0</v>
      </c>
      <c r="T245" s="31" t="e">
        <f t="shared" ref="T245" si="631">S245/J245*100</f>
        <v>#DIV/0!</v>
      </c>
      <c r="U245" s="473" t="e">
        <f t="shared" si="535"/>
        <v>#DIV/0!</v>
      </c>
      <c r="V245" s="475"/>
      <c r="W245" s="30">
        <f>SUM(W247,W249,W251,W253)</f>
        <v>0</v>
      </c>
      <c r="X245" s="31" t="e">
        <f t="shared" ref="X245" si="632">W245/J245*100</f>
        <v>#DIV/0!</v>
      </c>
      <c r="Y245" s="473" t="e">
        <f t="shared" si="536"/>
        <v>#DIV/0!</v>
      </c>
      <c r="Z245" s="497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38"/>
      <c r="G246" s="36"/>
      <c r="H246" s="36"/>
      <c r="I246" s="37"/>
      <c r="J246" s="40"/>
      <c r="K246" s="30">
        <f>SUM(K248,K250,K252,K254)</f>
        <v>0</v>
      </c>
      <c r="L246" s="31" t="e">
        <f t="shared" ref="L246" si="633">K246/J245*100</f>
        <v>#DIV/0!</v>
      </c>
      <c r="M246" s="473"/>
      <c r="N246" s="474"/>
      <c r="O246" s="30">
        <f>SUM(O248,O250,O252,O254)</f>
        <v>0</v>
      </c>
      <c r="P246" s="31" t="e">
        <f t="shared" ref="P246" si="634">O246/J245*100</f>
        <v>#DIV/0!</v>
      </c>
      <c r="Q246" s="473"/>
      <c r="R246" s="474"/>
      <c r="S246" s="32">
        <f>SUM(S248,S250,S252,S254)</f>
        <v>0</v>
      </c>
      <c r="T246" s="31" t="e">
        <f t="shared" ref="T246" si="635">S246/J245*100</f>
        <v>#DIV/0!</v>
      </c>
      <c r="U246" s="473"/>
      <c r="V246" s="475"/>
      <c r="W246" s="30">
        <f>SUM(W248,W250,W252,W254)</f>
        <v>0</v>
      </c>
      <c r="X246" s="31" t="e">
        <f t="shared" ref="X246" si="636">W246/J245*100</f>
        <v>#DIV/0!</v>
      </c>
      <c r="Y246" s="473"/>
      <c r="Z246" s="497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37">+C247+D247</f>
        <v>0</v>
      </c>
      <c r="F247" s="63"/>
      <c r="G247" s="64"/>
      <c r="H247" s="64"/>
      <c r="I247" s="65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470" t="e">
        <f t="shared" si="531"/>
        <v>#DIV/0!</v>
      </c>
      <c r="N247" s="471"/>
      <c r="O247" s="67">
        <f>G247+F247+0</f>
        <v>0</v>
      </c>
      <c r="P247" s="68" t="e">
        <f t="shared" ref="P247" si="638">O247/J247*100</f>
        <v>#DIV/0!</v>
      </c>
      <c r="Q247" s="470" t="e">
        <f t="shared" si="533"/>
        <v>#DIV/0!</v>
      </c>
      <c r="R247" s="471"/>
      <c r="S247" s="70">
        <f>H247+F247+G247+0</f>
        <v>0</v>
      </c>
      <c r="T247" s="68" t="e">
        <f t="shared" ref="T247" si="639">S247/J247*100</f>
        <v>#DIV/0!</v>
      </c>
      <c r="U247" s="470" t="e">
        <f t="shared" si="535"/>
        <v>#DIV/0!</v>
      </c>
      <c r="V247" s="472"/>
      <c r="W247" s="67">
        <f>H247+F247+G247+I247+0</f>
        <v>0</v>
      </c>
      <c r="X247" s="68" t="e">
        <f>W247/J247*100</f>
        <v>#DIV/0!</v>
      </c>
      <c r="Y247" s="470" t="e">
        <f t="shared" si="536"/>
        <v>#DIV/0!</v>
      </c>
      <c r="Z247" s="496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38"/>
      <c r="G248" s="36"/>
      <c r="H248" s="36"/>
      <c r="I248" s="39"/>
      <c r="J248" s="40"/>
      <c r="K248" s="16"/>
      <c r="L248" s="17" t="e">
        <f>K248/J247*100</f>
        <v>#DIV/0!</v>
      </c>
      <c r="M248" s="470"/>
      <c r="N248" s="471"/>
      <c r="O248" s="16"/>
      <c r="P248" s="17" t="e">
        <f>O248/J247*100</f>
        <v>#DIV/0!</v>
      </c>
      <c r="Q248" s="470"/>
      <c r="R248" s="471"/>
      <c r="S248" s="19"/>
      <c r="T248" s="17" t="e">
        <f>S248/J247*100</f>
        <v>#DIV/0!</v>
      </c>
      <c r="U248" s="470"/>
      <c r="V248" s="472"/>
      <c r="W248" s="16"/>
      <c r="X248" s="17" t="e">
        <f>W248/J247*100</f>
        <v>#DIV/0!</v>
      </c>
      <c r="Y248" s="470"/>
      <c r="Z248" s="496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40">+C249+D249</f>
        <v>0</v>
      </c>
      <c r="F249" s="63"/>
      <c r="G249" s="64"/>
      <c r="H249" s="64"/>
      <c r="I249" s="65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470" t="e">
        <f t="shared" si="531"/>
        <v>#DIV/0!</v>
      </c>
      <c r="N249" s="471"/>
      <c r="O249" s="67">
        <f>G249+F249+0</f>
        <v>0</v>
      </c>
      <c r="P249" s="68" t="e">
        <f t="shared" ref="P249" si="641">O249/J249*100</f>
        <v>#DIV/0!</v>
      </c>
      <c r="Q249" s="470" t="e">
        <f t="shared" si="533"/>
        <v>#DIV/0!</v>
      </c>
      <c r="R249" s="471"/>
      <c r="S249" s="70">
        <f>H249+F249+G249+0</f>
        <v>0</v>
      </c>
      <c r="T249" s="68" t="e">
        <f t="shared" ref="T249" si="642">S249/J249*100</f>
        <v>#DIV/0!</v>
      </c>
      <c r="U249" s="470" t="e">
        <f t="shared" si="535"/>
        <v>#DIV/0!</v>
      </c>
      <c r="V249" s="472"/>
      <c r="W249" s="67">
        <f>H249+F249+G249+I249+0</f>
        <v>0</v>
      </c>
      <c r="X249" s="68" t="e">
        <f>W249/J249*100</f>
        <v>#DIV/0!</v>
      </c>
      <c r="Y249" s="470" t="e">
        <f t="shared" si="536"/>
        <v>#DIV/0!</v>
      </c>
      <c r="Z249" s="496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38"/>
      <c r="G250" s="36"/>
      <c r="H250" s="36"/>
      <c r="I250" s="39"/>
      <c r="J250" s="40"/>
      <c r="K250" s="16"/>
      <c r="L250" s="17" t="e">
        <f>K250/J249*100</f>
        <v>#DIV/0!</v>
      </c>
      <c r="M250" s="470"/>
      <c r="N250" s="471"/>
      <c r="O250" s="16"/>
      <c r="P250" s="17" t="e">
        <f>O250/J249*100</f>
        <v>#DIV/0!</v>
      </c>
      <c r="Q250" s="470"/>
      <c r="R250" s="471"/>
      <c r="S250" s="19"/>
      <c r="T250" s="17" t="e">
        <f>S250/J249*100</f>
        <v>#DIV/0!</v>
      </c>
      <c r="U250" s="470"/>
      <c r="V250" s="472"/>
      <c r="W250" s="16"/>
      <c r="X250" s="17" t="e">
        <f>W250/J249*100</f>
        <v>#DIV/0!</v>
      </c>
      <c r="Y250" s="470"/>
      <c r="Z250" s="496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43">+C251+D251</f>
        <v>0</v>
      </c>
      <c r="F251" s="63"/>
      <c r="G251" s="64"/>
      <c r="H251" s="64"/>
      <c r="I251" s="65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470" t="e">
        <f t="shared" si="531"/>
        <v>#DIV/0!</v>
      </c>
      <c r="N251" s="471"/>
      <c r="O251" s="67">
        <f>G251+F251+0</f>
        <v>0</v>
      </c>
      <c r="P251" s="68" t="e">
        <f t="shared" ref="P251" si="644">O251/J251*100</f>
        <v>#DIV/0!</v>
      </c>
      <c r="Q251" s="470" t="e">
        <f t="shared" si="533"/>
        <v>#DIV/0!</v>
      </c>
      <c r="R251" s="471"/>
      <c r="S251" s="70">
        <f>H251+F251+G251+0</f>
        <v>0</v>
      </c>
      <c r="T251" s="68" t="e">
        <f t="shared" ref="T251" si="645">S251/J251*100</f>
        <v>#DIV/0!</v>
      </c>
      <c r="U251" s="470" t="e">
        <f t="shared" si="535"/>
        <v>#DIV/0!</v>
      </c>
      <c r="V251" s="472"/>
      <c r="W251" s="67">
        <f>H251+F251+G251+I251+0</f>
        <v>0</v>
      </c>
      <c r="X251" s="68" t="e">
        <f>W251/J251*100</f>
        <v>#DIV/0!</v>
      </c>
      <c r="Y251" s="470" t="e">
        <f t="shared" si="536"/>
        <v>#DIV/0!</v>
      </c>
      <c r="Z251" s="496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38"/>
      <c r="G252" s="36"/>
      <c r="H252" s="36"/>
      <c r="I252" s="39"/>
      <c r="J252" s="40"/>
      <c r="K252" s="16"/>
      <c r="L252" s="17" t="e">
        <f>K252/J251*100</f>
        <v>#DIV/0!</v>
      </c>
      <c r="M252" s="470"/>
      <c r="N252" s="471"/>
      <c r="O252" s="16"/>
      <c r="P252" s="17" t="e">
        <f>O252/J251*100</f>
        <v>#DIV/0!</v>
      </c>
      <c r="Q252" s="470"/>
      <c r="R252" s="471"/>
      <c r="S252" s="19"/>
      <c r="T252" s="17" t="e">
        <f>S252/J251*100</f>
        <v>#DIV/0!</v>
      </c>
      <c r="U252" s="470"/>
      <c r="V252" s="472"/>
      <c r="W252" s="16"/>
      <c r="X252" s="17" t="e">
        <f>W252/J251*100</f>
        <v>#DIV/0!</v>
      </c>
      <c r="Y252" s="470"/>
      <c r="Z252" s="496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46">+C253+D253</f>
        <v>0</v>
      </c>
      <c r="F253" s="63"/>
      <c r="G253" s="64"/>
      <c r="H253" s="64"/>
      <c r="I253" s="65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470" t="e">
        <f t="shared" si="531"/>
        <v>#DIV/0!</v>
      </c>
      <c r="N253" s="471"/>
      <c r="O253" s="67">
        <f>G253+F253+0</f>
        <v>0</v>
      </c>
      <c r="P253" s="68" t="e">
        <f t="shared" ref="P253" si="647">O253/J253*100</f>
        <v>#DIV/0!</v>
      </c>
      <c r="Q253" s="470" t="e">
        <f t="shared" si="533"/>
        <v>#DIV/0!</v>
      </c>
      <c r="R253" s="471"/>
      <c r="S253" s="70">
        <f>H253+F253+G253+0</f>
        <v>0</v>
      </c>
      <c r="T253" s="68" t="e">
        <f t="shared" ref="T253" si="648">S253/J253*100</f>
        <v>#DIV/0!</v>
      </c>
      <c r="U253" s="470" t="e">
        <f t="shared" si="535"/>
        <v>#DIV/0!</v>
      </c>
      <c r="V253" s="472"/>
      <c r="W253" s="67">
        <f>H253+F253+G253+I253+0</f>
        <v>0</v>
      </c>
      <c r="X253" s="68" t="e">
        <f>W253/J253*100</f>
        <v>#DIV/0!</v>
      </c>
      <c r="Y253" s="470" t="e">
        <f t="shared" si="536"/>
        <v>#DIV/0!</v>
      </c>
      <c r="Z253" s="496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38"/>
      <c r="G254" s="36"/>
      <c r="H254" s="36"/>
      <c r="I254" s="39"/>
      <c r="J254" s="40"/>
      <c r="K254" s="16"/>
      <c r="L254" s="17" t="e">
        <f>K254/J253*100</f>
        <v>#DIV/0!</v>
      </c>
      <c r="M254" s="470"/>
      <c r="N254" s="471"/>
      <c r="O254" s="16"/>
      <c r="P254" s="17" t="e">
        <f>O254/J253*100</f>
        <v>#DIV/0!</v>
      </c>
      <c r="Q254" s="470"/>
      <c r="R254" s="471"/>
      <c r="S254" s="19"/>
      <c r="T254" s="17" t="e">
        <f>S254/J253*100</f>
        <v>#DIV/0!</v>
      </c>
      <c r="U254" s="470"/>
      <c r="V254" s="472"/>
      <c r="W254" s="16"/>
      <c r="X254" s="17" t="e">
        <f>W254/J253*100</f>
        <v>#DIV/0!</v>
      </c>
      <c r="Y254" s="470"/>
      <c r="Z254" s="496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27">
        <f>SUM(F257,F259)</f>
        <v>0</v>
      </c>
      <c r="G255" s="25">
        <f t="shared" ref="G255:I255" si="649">SUM(G257,G259)</f>
        <v>0</v>
      </c>
      <c r="H255" s="25">
        <f t="shared" si="649"/>
        <v>0</v>
      </c>
      <c r="I255" s="28">
        <f t="shared" si="649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50">K255/J255*100</f>
        <v>#DIV/0!</v>
      </c>
      <c r="M255" s="473" t="e">
        <f t="shared" si="531"/>
        <v>#DIV/0!</v>
      </c>
      <c r="N255" s="474"/>
      <c r="O255" s="30">
        <f>SUM(O257,O259)</f>
        <v>0</v>
      </c>
      <c r="P255" s="31" t="e">
        <f t="shared" ref="P255" si="651">O255/J255*100</f>
        <v>#DIV/0!</v>
      </c>
      <c r="Q255" s="473" t="e">
        <f t="shared" si="533"/>
        <v>#DIV/0!</v>
      </c>
      <c r="R255" s="474"/>
      <c r="S255" s="32">
        <f>SUM(S257,S259)</f>
        <v>0</v>
      </c>
      <c r="T255" s="31" t="e">
        <f t="shared" ref="T255" si="652">S255/J255*100</f>
        <v>#DIV/0!</v>
      </c>
      <c r="U255" s="473" t="e">
        <f t="shared" si="535"/>
        <v>#DIV/0!</v>
      </c>
      <c r="V255" s="475"/>
      <c r="W255" s="30">
        <f>SUM(W257,W259)</f>
        <v>0</v>
      </c>
      <c r="X255" s="31" t="e">
        <f t="shared" ref="X255" si="653">W255/J255*100</f>
        <v>#DIV/0!</v>
      </c>
      <c r="Y255" s="473" t="e">
        <f t="shared" si="536"/>
        <v>#DIV/0!</v>
      </c>
      <c r="Z255" s="497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38"/>
      <c r="G256" s="36"/>
      <c r="H256" s="36"/>
      <c r="I256" s="37"/>
      <c r="J256" s="40"/>
      <c r="K256" s="30">
        <f>SUM(K258,K260)</f>
        <v>0</v>
      </c>
      <c r="L256" s="31" t="e">
        <f t="shared" ref="L256" si="654">K256/J255*100</f>
        <v>#DIV/0!</v>
      </c>
      <c r="M256" s="473"/>
      <c r="N256" s="474"/>
      <c r="O256" s="30">
        <f>SUM(O258,O260)</f>
        <v>0</v>
      </c>
      <c r="P256" s="31" t="e">
        <f t="shared" ref="P256" si="655">O256/J255*100</f>
        <v>#DIV/0!</v>
      </c>
      <c r="Q256" s="473"/>
      <c r="R256" s="474"/>
      <c r="S256" s="32">
        <f>SUM(S258,S260)</f>
        <v>0</v>
      </c>
      <c r="T256" s="31" t="e">
        <f t="shared" ref="T256" si="656">S256/J255*100</f>
        <v>#DIV/0!</v>
      </c>
      <c r="U256" s="473"/>
      <c r="V256" s="475"/>
      <c r="W256" s="30">
        <f>SUM(W258,W260)</f>
        <v>0</v>
      </c>
      <c r="X256" s="31" t="e">
        <f t="shared" ref="X256" si="657">W256/J255*100</f>
        <v>#DIV/0!</v>
      </c>
      <c r="Y256" s="473"/>
      <c r="Z256" s="497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658">+C257+D257</f>
        <v>0</v>
      </c>
      <c r="F257" s="63"/>
      <c r="G257" s="64"/>
      <c r="H257" s="64"/>
      <c r="I257" s="65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470" t="e">
        <f t="shared" si="531"/>
        <v>#DIV/0!</v>
      </c>
      <c r="N257" s="471"/>
      <c r="O257" s="67">
        <f>G257+F257+0</f>
        <v>0</v>
      </c>
      <c r="P257" s="68" t="e">
        <f t="shared" ref="P257" si="659">O257/J257*100</f>
        <v>#DIV/0!</v>
      </c>
      <c r="Q257" s="470" t="e">
        <f t="shared" si="533"/>
        <v>#DIV/0!</v>
      </c>
      <c r="R257" s="471"/>
      <c r="S257" s="70">
        <f>H257+F257+G257+0</f>
        <v>0</v>
      </c>
      <c r="T257" s="68" t="e">
        <f t="shared" ref="T257" si="660">S257/J257*100</f>
        <v>#DIV/0!</v>
      </c>
      <c r="U257" s="470" t="e">
        <f t="shared" si="535"/>
        <v>#DIV/0!</v>
      </c>
      <c r="V257" s="472"/>
      <c r="W257" s="67">
        <f>H257+F257+G257+I257+0</f>
        <v>0</v>
      </c>
      <c r="X257" s="68" t="e">
        <f>W257/J257*100</f>
        <v>#DIV/0!</v>
      </c>
      <c r="Y257" s="470" t="e">
        <f t="shared" si="536"/>
        <v>#DIV/0!</v>
      </c>
      <c r="Z257" s="496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38"/>
      <c r="G258" s="36"/>
      <c r="H258" s="36"/>
      <c r="I258" s="39"/>
      <c r="J258" s="40"/>
      <c r="K258" s="16"/>
      <c r="L258" s="17" t="e">
        <f>K258/J257*100</f>
        <v>#DIV/0!</v>
      </c>
      <c r="M258" s="470"/>
      <c r="N258" s="471"/>
      <c r="O258" s="16"/>
      <c r="P258" s="17" t="e">
        <f>O258/J257*100</f>
        <v>#DIV/0!</v>
      </c>
      <c r="Q258" s="470"/>
      <c r="R258" s="471"/>
      <c r="S258" s="19"/>
      <c r="T258" s="17" t="e">
        <f>S258/J257*100</f>
        <v>#DIV/0!</v>
      </c>
      <c r="U258" s="470"/>
      <c r="V258" s="472"/>
      <c r="W258" s="16"/>
      <c r="X258" s="17" t="e">
        <f>W258/J257*100</f>
        <v>#DIV/0!</v>
      </c>
      <c r="Y258" s="470"/>
      <c r="Z258" s="496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661">+C259+D259</f>
        <v>0</v>
      </c>
      <c r="F259" s="63"/>
      <c r="G259" s="64"/>
      <c r="H259" s="64"/>
      <c r="I259" s="65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470" t="e">
        <f t="shared" si="531"/>
        <v>#DIV/0!</v>
      </c>
      <c r="N259" s="471"/>
      <c r="O259" s="67">
        <f>G259+F259+0</f>
        <v>0</v>
      </c>
      <c r="P259" s="68" t="e">
        <f t="shared" ref="P259" si="662">O259/J259*100</f>
        <v>#DIV/0!</v>
      </c>
      <c r="Q259" s="470" t="e">
        <f t="shared" si="533"/>
        <v>#DIV/0!</v>
      </c>
      <c r="R259" s="471"/>
      <c r="S259" s="70">
        <f>H259+F259+G259+0</f>
        <v>0</v>
      </c>
      <c r="T259" s="68" t="e">
        <f t="shared" ref="T259" si="663">S259/J259*100</f>
        <v>#DIV/0!</v>
      </c>
      <c r="U259" s="470" t="e">
        <f t="shared" si="535"/>
        <v>#DIV/0!</v>
      </c>
      <c r="V259" s="472"/>
      <c r="W259" s="67">
        <f>H259+F259+G259+I259+0</f>
        <v>0</v>
      </c>
      <c r="X259" s="68" t="e">
        <f>W259/J259*100</f>
        <v>#DIV/0!</v>
      </c>
      <c r="Y259" s="470" t="e">
        <f t="shared" si="536"/>
        <v>#DIV/0!</v>
      </c>
      <c r="Z259" s="496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38"/>
      <c r="G260" s="36"/>
      <c r="H260" s="36"/>
      <c r="I260" s="39"/>
      <c r="J260" s="40"/>
      <c r="K260" s="16"/>
      <c r="L260" s="17" t="e">
        <f>K260/J259*100</f>
        <v>#DIV/0!</v>
      </c>
      <c r="M260" s="470"/>
      <c r="N260" s="471"/>
      <c r="O260" s="16"/>
      <c r="P260" s="17" t="e">
        <f>O260/J259*100</f>
        <v>#DIV/0!</v>
      </c>
      <c r="Q260" s="470"/>
      <c r="R260" s="471"/>
      <c r="S260" s="19"/>
      <c r="T260" s="17" t="e">
        <f>S260/J259*100</f>
        <v>#DIV/0!</v>
      </c>
      <c r="U260" s="470"/>
      <c r="V260" s="472"/>
      <c r="W260" s="16"/>
      <c r="X260" s="17" t="e">
        <f>W260/J259*100</f>
        <v>#DIV/0!</v>
      </c>
      <c r="Y260" s="470"/>
      <c r="Z260" s="496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664">+C261+D261</f>
        <v>0</v>
      </c>
      <c r="F261" s="63"/>
      <c r="G261" s="64"/>
      <c r="H261" s="64"/>
      <c r="I261" s="65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470" t="e">
        <f t="shared" si="531"/>
        <v>#DIV/0!</v>
      </c>
      <c r="N261" s="471"/>
      <c r="O261" s="67">
        <f>G261+F261+0</f>
        <v>0</v>
      </c>
      <c r="P261" s="68" t="e">
        <f t="shared" ref="P261" si="665">O261/J261*100</f>
        <v>#DIV/0!</v>
      </c>
      <c r="Q261" s="470" t="e">
        <f t="shared" si="533"/>
        <v>#DIV/0!</v>
      </c>
      <c r="R261" s="471"/>
      <c r="S261" s="70">
        <f>H261+F261+G261+0</f>
        <v>0</v>
      </c>
      <c r="T261" s="68" t="e">
        <f t="shared" ref="T261" si="666">S261/J261*100</f>
        <v>#DIV/0!</v>
      </c>
      <c r="U261" s="470" t="e">
        <f t="shared" si="535"/>
        <v>#DIV/0!</v>
      </c>
      <c r="V261" s="472"/>
      <c r="W261" s="67">
        <f>H261+F261+G261+I261+0</f>
        <v>0</v>
      </c>
      <c r="X261" s="68" t="e">
        <f>W261/J261*100</f>
        <v>#DIV/0!</v>
      </c>
      <c r="Y261" s="470" t="e">
        <f t="shared" si="536"/>
        <v>#DIV/0!</v>
      </c>
      <c r="Z261" s="496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38"/>
      <c r="G262" s="36"/>
      <c r="H262" s="36"/>
      <c r="I262" s="37"/>
      <c r="J262" s="40"/>
      <c r="K262" s="16"/>
      <c r="L262" s="17" t="e">
        <f>K262/J261*100</f>
        <v>#DIV/0!</v>
      </c>
      <c r="M262" s="470"/>
      <c r="N262" s="471"/>
      <c r="O262" s="16"/>
      <c r="P262" s="17" t="e">
        <f>O262/J261*100</f>
        <v>#DIV/0!</v>
      </c>
      <c r="Q262" s="470"/>
      <c r="R262" s="471"/>
      <c r="S262" s="19"/>
      <c r="T262" s="17" t="e">
        <f>S262/J261*100</f>
        <v>#DIV/0!</v>
      </c>
      <c r="U262" s="470"/>
      <c r="V262" s="472"/>
      <c r="W262" s="16"/>
      <c r="X262" s="17" t="e">
        <f>W262/J261*100</f>
        <v>#DIV/0!</v>
      </c>
      <c r="Y262" s="470"/>
      <c r="Z262" s="496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667">+C263+D263</f>
        <v>0</v>
      </c>
      <c r="F263" s="63"/>
      <c r="G263" s="64"/>
      <c r="H263" s="64"/>
      <c r="I263" s="65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470" t="e">
        <f t="shared" si="531"/>
        <v>#DIV/0!</v>
      </c>
      <c r="N263" s="471"/>
      <c r="O263" s="67">
        <f>G263+F263+0</f>
        <v>0</v>
      </c>
      <c r="P263" s="68" t="e">
        <f t="shared" ref="P263" si="668">O263/J263*100</f>
        <v>#DIV/0!</v>
      </c>
      <c r="Q263" s="470" t="e">
        <f t="shared" si="533"/>
        <v>#DIV/0!</v>
      </c>
      <c r="R263" s="471"/>
      <c r="S263" s="70">
        <f>H263+F263+G263+0</f>
        <v>0</v>
      </c>
      <c r="T263" s="68" t="e">
        <f t="shared" ref="T263" si="669">S263/J263*100</f>
        <v>#DIV/0!</v>
      </c>
      <c r="U263" s="470" t="e">
        <f t="shared" si="535"/>
        <v>#DIV/0!</v>
      </c>
      <c r="V263" s="472"/>
      <c r="W263" s="67">
        <f>H263+F263+G263+I263+0</f>
        <v>0</v>
      </c>
      <c r="X263" s="68" t="e">
        <f>W263/J263*100</f>
        <v>#DIV/0!</v>
      </c>
      <c r="Y263" s="470" t="e">
        <f t="shared" si="536"/>
        <v>#DIV/0!</v>
      </c>
      <c r="Z263" s="496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38"/>
      <c r="G264" s="36"/>
      <c r="H264" s="36"/>
      <c r="I264" s="37"/>
      <c r="J264" s="40"/>
      <c r="K264" s="16"/>
      <c r="L264" s="17" t="e">
        <f>K264/J263*100</f>
        <v>#DIV/0!</v>
      </c>
      <c r="M264" s="470"/>
      <c r="N264" s="471"/>
      <c r="O264" s="16"/>
      <c r="P264" s="17" t="e">
        <f>O264/J263*100</f>
        <v>#DIV/0!</v>
      </c>
      <c r="Q264" s="470"/>
      <c r="R264" s="471"/>
      <c r="S264" s="19"/>
      <c r="T264" s="17" t="e">
        <f>S264/J263*100</f>
        <v>#DIV/0!</v>
      </c>
      <c r="U264" s="470"/>
      <c r="V264" s="472"/>
      <c r="W264" s="16"/>
      <c r="X264" s="17" t="e">
        <f>W264/J263*100</f>
        <v>#DIV/0!</v>
      </c>
      <c r="Y264" s="470"/>
      <c r="Z264" s="496"/>
      <c r="AA264" s="74"/>
      <c r="AB264" s="74"/>
    </row>
    <row r="265" spans="1:28" s="251" customFormat="1" ht="21.75" hidden="1" customHeight="1" x14ac:dyDescent="0.2">
      <c r="A265" s="480" t="s">
        <v>45</v>
      </c>
      <c r="B265" s="54" t="s">
        <v>29</v>
      </c>
      <c r="C265" s="55">
        <f t="shared" ref="C265:K266" si="670">SUM(C267,C273,C283,C289,C291)</f>
        <v>0</v>
      </c>
      <c r="D265" s="56">
        <f t="shared" si="670"/>
        <v>0</v>
      </c>
      <c r="E265" s="57">
        <f t="shared" si="670"/>
        <v>0</v>
      </c>
      <c r="F265" s="58">
        <f t="shared" si="670"/>
        <v>0</v>
      </c>
      <c r="G265" s="56">
        <f t="shared" si="670"/>
        <v>0</v>
      </c>
      <c r="H265" s="56">
        <f t="shared" si="670"/>
        <v>0</v>
      </c>
      <c r="I265" s="59">
        <f t="shared" si="670"/>
        <v>0</v>
      </c>
      <c r="J265" s="60">
        <f t="shared" si="670"/>
        <v>0</v>
      </c>
      <c r="K265" s="55">
        <f t="shared" si="670"/>
        <v>0</v>
      </c>
      <c r="L265" s="56" t="e">
        <f>K265/J265*100</f>
        <v>#DIV/0!</v>
      </c>
      <c r="M265" s="482" t="e">
        <f t="shared" si="531"/>
        <v>#DIV/0!</v>
      </c>
      <c r="N265" s="476"/>
      <c r="O265" s="55">
        <f>SUM(O267,O273,O283,O289,O291)</f>
        <v>0</v>
      </c>
      <c r="P265" s="56" t="e">
        <f t="shared" ref="P265" si="671">O265/J265*100</f>
        <v>#DIV/0!</v>
      </c>
      <c r="Q265" s="482" t="e">
        <f t="shared" si="533"/>
        <v>#DIV/0!</v>
      </c>
      <c r="R265" s="476"/>
      <c r="S265" s="58">
        <f>SUM(S267,S273,S283,S289,S291)</f>
        <v>0</v>
      </c>
      <c r="T265" s="56" t="e">
        <f t="shared" ref="T265" si="672">S265/J265*100</f>
        <v>#DIV/0!</v>
      </c>
      <c r="U265" s="482" t="e">
        <f t="shared" si="535"/>
        <v>#DIV/0!</v>
      </c>
      <c r="V265" s="484"/>
      <c r="W265" s="55">
        <f>SUM(W267,W273,W283,W289,W291)</f>
        <v>0</v>
      </c>
      <c r="X265" s="56" t="e">
        <f t="shared" ref="X265" si="673">W265/J265*100</f>
        <v>#DIV/0!</v>
      </c>
      <c r="Y265" s="482" t="e">
        <f t="shared" si="536"/>
        <v>#DIV/0!</v>
      </c>
      <c r="Z265" s="597"/>
      <c r="AA265" s="250"/>
      <c r="AB265" s="250"/>
    </row>
    <row r="266" spans="1:28" s="251" customFormat="1" ht="21.75" hidden="1" customHeight="1" x14ac:dyDescent="0.2">
      <c r="A266" s="481"/>
      <c r="B266" s="54" t="s">
        <v>30</v>
      </c>
      <c r="C266" s="16"/>
      <c r="D266" s="17"/>
      <c r="E266" s="18"/>
      <c r="F266" s="19"/>
      <c r="G266" s="17"/>
      <c r="H266" s="17"/>
      <c r="I266" s="20"/>
      <c r="J266" s="21"/>
      <c r="K266" s="55">
        <f t="shared" si="670"/>
        <v>0</v>
      </c>
      <c r="L266" s="56" t="e">
        <f t="shared" ref="L266" si="674">K266/J265*100</f>
        <v>#DIV/0!</v>
      </c>
      <c r="M266" s="483"/>
      <c r="N266" s="477"/>
      <c r="O266" s="55">
        <f>SUM(O268,O274,O284,O290,O292)</f>
        <v>0</v>
      </c>
      <c r="P266" s="56" t="e">
        <f t="shared" ref="P266" si="675">O266/J265*100</f>
        <v>#DIV/0!</v>
      </c>
      <c r="Q266" s="483"/>
      <c r="R266" s="477"/>
      <c r="S266" s="58">
        <f>SUM(S268,S274,S284,S290,S292)</f>
        <v>0</v>
      </c>
      <c r="T266" s="56" t="e">
        <f t="shared" ref="T266" si="676">S266/J265*100</f>
        <v>#DIV/0!</v>
      </c>
      <c r="U266" s="483"/>
      <c r="V266" s="485"/>
      <c r="W266" s="55">
        <f>SUM(W268,W274,W284,W290,W292)</f>
        <v>0</v>
      </c>
      <c r="X266" s="56" t="e">
        <f t="shared" ref="X266" si="677">W266/J265*100</f>
        <v>#DIV/0!</v>
      </c>
      <c r="Y266" s="483"/>
      <c r="Z266" s="501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27">
        <f>SUM(F269,F271)</f>
        <v>0</v>
      </c>
      <c r="G267" s="25">
        <f>SUM(G269,G271)</f>
        <v>0</v>
      </c>
      <c r="H267" s="25">
        <f t="shared" ref="H267:I267" si="678">SUM(H269,H271)</f>
        <v>0</v>
      </c>
      <c r="I267" s="28">
        <f t="shared" si="678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679">K267/J267*100</f>
        <v>#DIV/0!</v>
      </c>
      <c r="M267" s="478" t="e">
        <f t="shared" si="531"/>
        <v>#DIV/0!</v>
      </c>
      <c r="N267" s="474"/>
      <c r="O267" s="30">
        <f>SUM(O269,O271)</f>
        <v>0</v>
      </c>
      <c r="P267" s="31" t="e">
        <f t="shared" ref="P267" si="680">O267/J267*100</f>
        <v>#DIV/0!</v>
      </c>
      <c r="Q267" s="478" t="e">
        <f t="shared" si="533"/>
        <v>#DIV/0!</v>
      </c>
      <c r="R267" s="474"/>
      <c r="S267" s="32">
        <f>SUM(S269,S271)</f>
        <v>0</v>
      </c>
      <c r="T267" s="31" t="e">
        <f t="shared" ref="T267" si="681">S267/J267*100</f>
        <v>#DIV/0!</v>
      </c>
      <c r="U267" s="478" t="e">
        <f t="shared" si="535"/>
        <v>#DIV/0!</v>
      </c>
      <c r="V267" s="475"/>
      <c r="W267" s="30">
        <f>SUM(W269,W271)</f>
        <v>0</v>
      </c>
      <c r="X267" s="31" t="e">
        <f t="shared" ref="X267" si="682">W267/J267*100</f>
        <v>#DIV/0!</v>
      </c>
      <c r="Y267" s="478" t="e">
        <f t="shared" si="536"/>
        <v>#DIV/0!</v>
      </c>
      <c r="Z267" s="497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38"/>
      <c r="G268" s="36"/>
      <c r="H268" s="36"/>
      <c r="I268" s="37"/>
      <c r="J268" s="40"/>
      <c r="K268" s="30">
        <f>SUM(K270,K272)</f>
        <v>0</v>
      </c>
      <c r="L268" s="31" t="e">
        <f>K268/J267*100</f>
        <v>#DIV/0!</v>
      </c>
      <c r="M268" s="479"/>
      <c r="N268" s="474"/>
      <c r="O268" s="30">
        <f>SUM(O270,O272)</f>
        <v>0</v>
      </c>
      <c r="P268" s="31" t="e">
        <f t="shared" ref="P268" si="683">O268/J267*100</f>
        <v>#DIV/0!</v>
      </c>
      <c r="Q268" s="479"/>
      <c r="R268" s="474"/>
      <c r="S268" s="32">
        <f>SUM(S270,S272)</f>
        <v>0</v>
      </c>
      <c r="T268" s="31" t="e">
        <f t="shared" ref="T268" si="684">S268/J267*100</f>
        <v>#DIV/0!</v>
      </c>
      <c r="U268" s="479"/>
      <c r="V268" s="475"/>
      <c r="W268" s="30">
        <f>SUM(W270,W272)</f>
        <v>0</v>
      </c>
      <c r="X268" s="31" t="e">
        <f t="shared" ref="X268" si="685">W268/J267*100</f>
        <v>#DIV/0!</v>
      </c>
      <c r="Y268" s="479"/>
      <c r="Z268" s="497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686">+C269+D269</f>
        <v>0</v>
      </c>
      <c r="F269" s="63"/>
      <c r="G269" s="64"/>
      <c r="H269" s="64"/>
      <c r="I269" s="65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470" t="e">
        <f t="shared" ref="M269:M331" si="687">L270-L269</f>
        <v>#DIV/0!</v>
      </c>
      <c r="N269" s="471"/>
      <c r="O269" s="67">
        <f>G269+F269+0</f>
        <v>0</v>
      </c>
      <c r="P269" s="69" t="e">
        <f t="shared" ref="P269" si="688">O269/J269*100</f>
        <v>#DIV/0!</v>
      </c>
      <c r="Q269" s="470" t="e">
        <f t="shared" ref="Q269:Q331" si="689">P270-P269</f>
        <v>#DIV/0!</v>
      </c>
      <c r="R269" s="471"/>
      <c r="S269" s="70">
        <f>H269+F269+G269+0</f>
        <v>0</v>
      </c>
      <c r="T269" s="69" t="e">
        <f t="shared" ref="T269" si="690">S269/J269*100</f>
        <v>#DIV/0!</v>
      </c>
      <c r="U269" s="470" t="e">
        <f t="shared" ref="U269:U331" si="691">T270-T269</f>
        <v>#DIV/0!</v>
      </c>
      <c r="V269" s="472"/>
      <c r="W269" s="67">
        <f>H269+F269+G269+I269+0</f>
        <v>0</v>
      </c>
      <c r="X269" s="69" t="e">
        <f>W269/J269*100</f>
        <v>#DIV/0!</v>
      </c>
      <c r="Y269" s="470" t="e">
        <f t="shared" ref="Y269:Y331" si="692">X270-X269</f>
        <v>#DIV/0!</v>
      </c>
      <c r="Z269" s="496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38"/>
      <c r="G270" s="36"/>
      <c r="H270" s="36"/>
      <c r="I270" s="39"/>
      <c r="J270" s="40"/>
      <c r="K270" s="16"/>
      <c r="L270" s="17" t="e">
        <f>K270/J269*100</f>
        <v>#DIV/0!</v>
      </c>
      <c r="M270" s="470"/>
      <c r="N270" s="471"/>
      <c r="O270" s="16"/>
      <c r="P270" s="73" t="e">
        <f>O270/J269*100</f>
        <v>#DIV/0!</v>
      </c>
      <c r="Q270" s="470"/>
      <c r="R270" s="471"/>
      <c r="S270" s="19"/>
      <c r="T270" s="73" t="e">
        <f>S270/J269*100</f>
        <v>#DIV/0!</v>
      </c>
      <c r="U270" s="470"/>
      <c r="V270" s="472"/>
      <c r="W270" s="16"/>
      <c r="X270" s="73" t="e">
        <f>W270/J269*100</f>
        <v>#DIV/0!</v>
      </c>
      <c r="Y270" s="470"/>
      <c r="Z270" s="496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693">+C271+D271</f>
        <v>0</v>
      </c>
      <c r="F271" s="63"/>
      <c r="G271" s="64"/>
      <c r="H271" s="64"/>
      <c r="I271" s="65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470" t="e">
        <f t="shared" si="687"/>
        <v>#DIV/0!</v>
      </c>
      <c r="N271" s="471"/>
      <c r="O271" s="67">
        <f>G271+F271+0</f>
        <v>0</v>
      </c>
      <c r="P271" s="69" t="e">
        <f t="shared" ref="P271" si="694">O271/J271*100</f>
        <v>#DIV/0!</v>
      </c>
      <c r="Q271" s="470" t="e">
        <f t="shared" si="689"/>
        <v>#DIV/0!</v>
      </c>
      <c r="R271" s="471"/>
      <c r="S271" s="70">
        <f>H271+F271+G271+0</f>
        <v>0</v>
      </c>
      <c r="T271" s="69" t="e">
        <f t="shared" ref="T271" si="695">S271/J271*100</f>
        <v>#DIV/0!</v>
      </c>
      <c r="U271" s="470" t="e">
        <f t="shared" si="691"/>
        <v>#DIV/0!</v>
      </c>
      <c r="V271" s="472"/>
      <c r="W271" s="67">
        <f>H271+F271+G271+I271+0</f>
        <v>0</v>
      </c>
      <c r="X271" s="69" t="e">
        <f>W271/J271*100</f>
        <v>#DIV/0!</v>
      </c>
      <c r="Y271" s="470" t="e">
        <f t="shared" si="692"/>
        <v>#DIV/0!</v>
      </c>
      <c r="Z271" s="496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38"/>
      <c r="G272" s="36"/>
      <c r="H272" s="36"/>
      <c r="I272" s="39"/>
      <c r="J272" s="40"/>
      <c r="K272" s="16"/>
      <c r="L272" s="17" t="e">
        <f>K272/J271*100</f>
        <v>#DIV/0!</v>
      </c>
      <c r="M272" s="470"/>
      <c r="N272" s="471"/>
      <c r="O272" s="16"/>
      <c r="P272" s="73" t="e">
        <f>O272/J271*100</f>
        <v>#DIV/0!</v>
      </c>
      <c r="Q272" s="470"/>
      <c r="R272" s="471"/>
      <c r="S272" s="19"/>
      <c r="T272" s="73" t="e">
        <f>S272/J271*100</f>
        <v>#DIV/0!</v>
      </c>
      <c r="U272" s="470"/>
      <c r="V272" s="472"/>
      <c r="W272" s="16"/>
      <c r="X272" s="73" t="e">
        <f>W272/J271*100</f>
        <v>#DIV/0!</v>
      </c>
      <c r="Y272" s="470"/>
      <c r="Z272" s="496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27">
        <f>SUM(F275,F277,F279,F281)</f>
        <v>0</v>
      </c>
      <c r="G273" s="25">
        <f t="shared" ref="G273:I273" si="696">SUM(G275,G277,G279,G281)</f>
        <v>0</v>
      </c>
      <c r="H273" s="25">
        <f t="shared" si="696"/>
        <v>0</v>
      </c>
      <c r="I273" s="28">
        <f t="shared" si="696"/>
        <v>0</v>
      </c>
      <c r="J273" s="29">
        <f t="shared" ref="J273" si="697">+E273+I273+F273+G273+H273</f>
        <v>0</v>
      </c>
      <c r="K273" s="30">
        <f>SUM(K275,K277,K279,K281)</f>
        <v>0</v>
      </c>
      <c r="L273" s="31" t="e">
        <f t="shared" ref="L273" si="698">K273/J273*100</f>
        <v>#DIV/0!</v>
      </c>
      <c r="M273" s="473" t="e">
        <f t="shared" si="687"/>
        <v>#DIV/0!</v>
      </c>
      <c r="N273" s="474"/>
      <c r="O273" s="30">
        <f>SUM(O275,O277,O279,O281)</f>
        <v>0</v>
      </c>
      <c r="P273" s="31" t="e">
        <f t="shared" ref="P273" si="699">O273/J273*100</f>
        <v>#DIV/0!</v>
      </c>
      <c r="Q273" s="473" t="e">
        <f t="shared" si="689"/>
        <v>#DIV/0!</v>
      </c>
      <c r="R273" s="474"/>
      <c r="S273" s="32">
        <f>SUM(S275,S277,S279,S281)</f>
        <v>0</v>
      </c>
      <c r="T273" s="31" t="e">
        <f t="shared" ref="T273" si="700">S273/J273*100</f>
        <v>#DIV/0!</v>
      </c>
      <c r="U273" s="473" t="e">
        <f t="shared" si="691"/>
        <v>#DIV/0!</v>
      </c>
      <c r="V273" s="475"/>
      <c r="W273" s="30">
        <f>SUM(W275,W277,W279,W281)</f>
        <v>0</v>
      </c>
      <c r="X273" s="31" t="e">
        <f t="shared" ref="X273" si="701">W273/J273*100</f>
        <v>#DIV/0!</v>
      </c>
      <c r="Y273" s="473" t="e">
        <f t="shared" si="692"/>
        <v>#DIV/0!</v>
      </c>
      <c r="Z273" s="497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38"/>
      <c r="G274" s="36"/>
      <c r="H274" s="36"/>
      <c r="I274" s="37"/>
      <c r="J274" s="40"/>
      <c r="K274" s="30">
        <f>SUM(K276,K278,K280,K282)</f>
        <v>0</v>
      </c>
      <c r="L274" s="31" t="e">
        <f t="shared" ref="L274" si="702">K274/J273*100</f>
        <v>#DIV/0!</v>
      </c>
      <c r="M274" s="473"/>
      <c r="N274" s="474"/>
      <c r="O274" s="30">
        <f>SUM(O276,O278,O280,O282)</f>
        <v>0</v>
      </c>
      <c r="P274" s="31" t="e">
        <f t="shared" ref="P274" si="703">O274/J273*100</f>
        <v>#DIV/0!</v>
      </c>
      <c r="Q274" s="473"/>
      <c r="R274" s="474"/>
      <c r="S274" s="32">
        <f>SUM(S276,S278,S280,S282)</f>
        <v>0</v>
      </c>
      <c r="T274" s="31" t="e">
        <f t="shared" ref="T274" si="704">S274/J273*100</f>
        <v>#DIV/0!</v>
      </c>
      <c r="U274" s="473"/>
      <c r="V274" s="475"/>
      <c r="W274" s="30">
        <f>SUM(W276,W278,W280,W282)</f>
        <v>0</v>
      </c>
      <c r="X274" s="31" t="e">
        <f t="shared" ref="X274" si="705">W274/J273*100</f>
        <v>#DIV/0!</v>
      </c>
      <c r="Y274" s="473"/>
      <c r="Z274" s="497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706">+C275+D275</f>
        <v>0</v>
      </c>
      <c r="F275" s="63"/>
      <c r="G275" s="64"/>
      <c r="H275" s="64"/>
      <c r="I275" s="65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470" t="e">
        <f t="shared" si="687"/>
        <v>#DIV/0!</v>
      </c>
      <c r="N275" s="471"/>
      <c r="O275" s="67">
        <f>G275+F275+0</f>
        <v>0</v>
      </c>
      <c r="P275" s="68" t="e">
        <f t="shared" ref="P275" si="707">O275/J275*100</f>
        <v>#DIV/0!</v>
      </c>
      <c r="Q275" s="470" t="e">
        <f t="shared" si="689"/>
        <v>#DIV/0!</v>
      </c>
      <c r="R275" s="471"/>
      <c r="S275" s="70">
        <f>H275+F275+G275+0</f>
        <v>0</v>
      </c>
      <c r="T275" s="68" t="e">
        <f t="shared" ref="T275" si="708">S275/J275*100</f>
        <v>#DIV/0!</v>
      </c>
      <c r="U275" s="470" t="e">
        <f t="shared" si="691"/>
        <v>#DIV/0!</v>
      </c>
      <c r="V275" s="472"/>
      <c r="W275" s="67">
        <f>H275+F275+G275+I275+0</f>
        <v>0</v>
      </c>
      <c r="X275" s="68" t="e">
        <f>W275/J275*100</f>
        <v>#DIV/0!</v>
      </c>
      <c r="Y275" s="470" t="e">
        <f t="shared" si="692"/>
        <v>#DIV/0!</v>
      </c>
      <c r="Z275" s="496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38"/>
      <c r="G276" s="36"/>
      <c r="H276" s="36"/>
      <c r="I276" s="39"/>
      <c r="J276" s="40"/>
      <c r="K276" s="16"/>
      <c r="L276" s="17" t="e">
        <f>K276/J275*100</f>
        <v>#DIV/0!</v>
      </c>
      <c r="M276" s="470"/>
      <c r="N276" s="471"/>
      <c r="O276" s="16"/>
      <c r="P276" s="17" t="e">
        <f>O276/J275*100</f>
        <v>#DIV/0!</v>
      </c>
      <c r="Q276" s="470"/>
      <c r="R276" s="471"/>
      <c r="S276" s="19"/>
      <c r="T276" s="17" t="e">
        <f>S276/J275*100</f>
        <v>#DIV/0!</v>
      </c>
      <c r="U276" s="470"/>
      <c r="V276" s="472"/>
      <c r="W276" s="16"/>
      <c r="X276" s="17" t="e">
        <f>W276/J275*100</f>
        <v>#DIV/0!</v>
      </c>
      <c r="Y276" s="470"/>
      <c r="Z276" s="496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09">+C277+D277</f>
        <v>0</v>
      </c>
      <c r="F277" s="63"/>
      <c r="G277" s="64"/>
      <c r="H277" s="64"/>
      <c r="I277" s="65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470" t="e">
        <f t="shared" si="687"/>
        <v>#DIV/0!</v>
      </c>
      <c r="N277" s="471"/>
      <c r="O277" s="67">
        <f>G277+F277+0</f>
        <v>0</v>
      </c>
      <c r="P277" s="68" t="e">
        <f t="shared" ref="P277" si="710">O277/J277*100</f>
        <v>#DIV/0!</v>
      </c>
      <c r="Q277" s="470" t="e">
        <f t="shared" si="689"/>
        <v>#DIV/0!</v>
      </c>
      <c r="R277" s="471"/>
      <c r="S277" s="70">
        <f>H277+F277+G277+0</f>
        <v>0</v>
      </c>
      <c r="T277" s="68" t="e">
        <f t="shared" ref="T277" si="711">S277/J277*100</f>
        <v>#DIV/0!</v>
      </c>
      <c r="U277" s="470" t="e">
        <f t="shared" si="691"/>
        <v>#DIV/0!</v>
      </c>
      <c r="V277" s="472"/>
      <c r="W277" s="67">
        <f>H277+F277+G277+I277+0</f>
        <v>0</v>
      </c>
      <c r="X277" s="68" t="e">
        <f>W277/J277*100</f>
        <v>#DIV/0!</v>
      </c>
      <c r="Y277" s="470" t="e">
        <f t="shared" si="692"/>
        <v>#DIV/0!</v>
      </c>
      <c r="Z277" s="496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38"/>
      <c r="G278" s="36"/>
      <c r="H278" s="36"/>
      <c r="I278" s="39"/>
      <c r="J278" s="40"/>
      <c r="K278" s="16"/>
      <c r="L278" s="17" t="e">
        <f>K278/J277*100</f>
        <v>#DIV/0!</v>
      </c>
      <c r="M278" s="470"/>
      <c r="N278" s="471"/>
      <c r="O278" s="16"/>
      <c r="P278" s="17" t="e">
        <f>O278/J277*100</f>
        <v>#DIV/0!</v>
      </c>
      <c r="Q278" s="470"/>
      <c r="R278" s="471"/>
      <c r="S278" s="19"/>
      <c r="T278" s="17" t="e">
        <f>S278/J277*100</f>
        <v>#DIV/0!</v>
      </c>
      <c r="U278" s="470"/>
      <c r="V278" s="472"/>
      <c r="W278" s="16"/>
      <c r="X278" s="17" t="e">
        <f>W278/J277*100</f>
        <v>#DIV/0!</v>
      </c>
      <c r="Y278" s="470"/>
      <c r="Z278" s="496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12">+C279+D279</f>
        <v>0</v>
      </c>
      <c r="F279" s="63"/>
      <c r="G279" s="64"/>
      <c r="H279" s="64"/>
      <c r="I279" s="65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470" t="e">
        <f t="shared" si="687"/>
        <v>#DIV/0!</v>
      </c>
      <c r="N279" s="471"/>
      <c r="O279" s="67">
        <f>G279+F279+0</f>
        <v>0</v>
      </c>
      <c r="P279" s="68" t="e">
        <f t="shared" ref="P279" si="713">O279/J279*100</f>
        <v>#DIV/0!</v>
      </c>
      <c r="Q279" s="470" t="e">
        <f t="shared" si="689"/>
        <v>#DIV/0!</v>
      </c>
      <c r="R279" s="471"/>
      <c r="S279" s="70">
        <f>H279+F279+G279+0</f>
        <v>0</v>
      </c>
      <c r="T279" s="68" t="e">
        <f t="shared" ref="T279" si="714">S279/J279*100</f>
        <v>#DIV/0!</v>
      </c>
      <c r="U279" s="470" t="e">
        <f t="shared" si="691"/>
        <v>#DIV/0!</v>
      </c>
      <c r="V279" s="472"/>
      <c r="W279" s="67">
        <f>H279+F279+G279+I279+0</f>
        <v>0</v>
      </c>
      <c r="X279" s="68" t="e">
        <f>W279/J279*100</f>
        <v>#DIV/0!</v>
      </c>
      <c r="Y279" s="470" t="e">
        <f t="shared" si="692"/>
        <v>#DIV/0!</v>
      </c>
      <c r="Z279" s="496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38"/>
      <c r="G280" s="36"/>
      <c r="H280" s="36"/>
      <c r="I280" s="39"/>
      <c r="J280" s="40"/>
      <c r="K280" s="16"/>
      <c r="L280" s="17" t="e">
        <f>K280/J279*100</f>
        <v>#DIV/0!</v>
      </c>
      <c r="M280" s="470"/>
      <c r="N280" s="471"/>
      <c r="O280" s="16"/>
      <c r="P280" s="17" t="e">
        <f>O280/J279*100</f>
        <v>#DIV/0!</v>
      </c>
      <c r="Q280" s="470"/>
      <c r="R280" s="471"/>
      <c r="S280" s="19"/>
      <c r="T280" s="17" t="e">
        <f>S280/J279*100</f>
        <v>#DIV/0!</v>
      </c>
      <c r="U280" s="470"/>
      <c r="V280" s="472"/>
      <c r="W280" s="16"/>
      <c r="X280" s="17" t="e">
        <f>W280/J279*100</f>
        <v>#DIV/0!</v>
      </c>
      <c r="Y280" s="470"/>
      <c r="Z280" s="496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15">+C281+D281</f>
        <v>0</v>
      </c>
      <c r="F281" s="63"/>
      <c r="G281" s="64"/>
      <c r="H281" s="64"/>
      <c r="I281" s="65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470" t="e">
        <f t="shared" si="687"/>
        <v>#DIV/0!</v>
      </c>
      <c r="N281" s="471"/>
      <c r="O281" s="67">
        <f>G281+F281+0</f>
        <v>0</v>
      </c>
      <c r="P281" s="68" t="e">
        <f t="shared" ref="P281" si="716">O281/J281*100</f>
        <v>#DIV/0!</v>
      </c>
      <c r="Q281" s="470" t="e">
        <f t="shared" si="689"/>
        <v>#DIV/0!</v>
      </c>
      <c r="R281" s="471"/>
      <c r="S281" s="70">
        <f>H281+F281+G281+0</f>
        <v>0</v>
      </c>
      <c r="T281" s="68" t="e">
        <f t="shared" ref="T281" si="717">S281/J281*100</f>
        <v>#DIV/0!</v>
      </c>
      <c r="U281" s="470" t="e">
        <f t="shared" si="691"/>
        <v>#DIV/0!</v>
      </c>
      <c r="V281" s="472"/>
      <c r="W281" s="67">
        <f>H281+F281+G281+I281+0</f>
        <v>0</v>
      </c>
      <c r="X281" s="68" t="e">
        <f>W281/J281*100</f>
        <v>#DIV/0!</v>
      </c>
      <c r="Y281" s="470" t="e">
        <f t="shared" si="692"/>
        <v>#DIV/0!</v>
      </c>
      <c r="Z281" s="496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38"/>
      <c r="G282" s="36"/>
      <c r="H282" s="36"/>
      <c r="I282" s="39"/>
      <c r="J282" s="40"/>
      <c r="K282" s="16"/>
      <c r="L282" s="17" t="e">
        <f>K282/J281*100</f>
        <v>#DIV/0!</v>
      </c>
      <c r="M282" s="470"/>
      <c r="N282" s="471"/>
      <c r="O282" s="16"/>
      <c r="P282" s="17" t="e">
        <f>O282/J281*100</f>
        <v>#DIV/0!</v>
      </c>
      <c r="Q282" s="470"/>
      <c r="R282" s="471"/>
      <c r="S282" s="19"/>
      <c r="T282" s="17" t="e">
        <f>S282/J281*100</f>
        <v>#DIV/0!</v>
      </c>
      <c r="U282" s="470"/>
      <c r="V282" s="472"/>
      <c r="W282" s="16"/>
      <c r="X282" s="17" t="e">
        <f>W282/J281*100</f>
        <v>#DIV/0!</v>
      </c>
      <c r="Y282" s="470"/>
      <c r="Z282" s="496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27">
        <f>SUM(F285,F287)</f>
        <v>0</v>
      </c>
      <c r="G283" s="25">
        <f t="shared" ref="G283:I283" si="718">SUM(G285,G287)</f>
        <v>0</v>
      </c>
      <c r="H283" s="25">
        <f t="shared" si="718"/>
        <v>0</v>
      </c>
      <c r="I283" s="28">
        <f t="shared" si="718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19">K283/J283*100</f>
        <v>#DIV/0!</v>
      </c>
      <c r="M283" s="473" t="e">
        <f t="shared" si="687"/>
        <v>#DIV/0!</v>
      </c>
      <c r="N283" s="474"/>
      <c r="O283" s="30">
        <f>SUM(O285,O287)</f>
        <v>0</v>
      </c>
      <c r="P283" s="31" t="e">
        <f t="shared" ref="P283" si="720">O283/J283*100</f>
        <v>#DIV/0!</v>
      </c>
      <c r="Q283" s="473" t="e">
        <f t="shared" si="689"/>
        <v>#DIV/0!</v>
      </c>
      <c r="R283" s="474"/>
      <c r="S283" s="32">
        <f>SUM(S285,S287)</f>
        <v>0</v>
      </c>
      <c r="T283" s="31" t="e">
        <f t="shared" ref="T283" si="721">S283/J283*100</f>
        <v>#DIV/0!</v>
      </c>
      <c r="U283" s="473" t="e">
        <f t="shared" si="691"/>
        <v>#DIV/0!</v>
      </c>
      <c r="V283" s="475"/>
      <c r="W283" s="30">
        <f>SUM(W285,W287)</f>
        <v>0</v>
      </c>
      <c r="X283" s="31" t="e">
        <f t="shared" ref="X283" si="722">W283/J283*100</f>
        <v>#DIV/0!</v>
      </c>
      <c r="Y283" s="473" t="e">
        <f t="shared" si="692"/>
        <v>#DIV/0!</v>
      </c>
      <c r="Z283" s="497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38"/>
      <c r="G284" s="36"/>
      <c r="H284" s="36"/>
      <c r="I284" s="37"/>
      <c r="J284" s="40"/>
      <c r="K284" s="30">
        <f>SUM(K286,K288)</f>
        <v>0</v>
      </c>
      <c r="L284" s="31" t="e">
        <f t="shared" ref="L284" si="723">K284/J283*100</f>
        <v>#DIV/0!</v>
      </c>
      <c r="M284" s="473"/>
      <c r="N284" s="474"/>
      <c r="O284" s="30">
        <f>SUM(O286,O288)</f>
        <v>0</v>
      </c>
      <c r="P284" s="31" t="e">
        <f t="shared" ref="P284" si="724">O284/J283*100</f>
        <v>#DIV/0!</v>
      </c>
      <c r="Q284" s="473"/>
      <c r="R284" s="474"/>
      <c r="S284" s="32">
        <f>SUM(S286,S288)</f>
        <v>0</v>
      </c>
      <c r="T284" s="31" t="e">
        <f t="shared" ref="T284" si="725">S284/J283*100</f>
        <v>#DIV/0!</v>
      </c>
      <c r="U284" s="473"/>
      <c r="V284" s="475"/>
      <c r="W284" s="30">
        <f>SUM(W286,W288)</f>
        <v>0</v>
      </c>
      <c r="X284" s="31" t="e">
        <f t="shared" ref="X284" si="726">W284/J283*100</f>
        <v>#DIV/0!</v>
      </c>
      <c r="Y284" s="473"/>
      <c r="Z284" s="497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27">+C285+D285</f>
        <v>0</v>
      </c>
      <c r="F285" s="63"/>
      <c r="G285" s="64"/>
      <c r="H285" s="64"/>
      <c r="I285" s="65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470" t="e">
        <f t="shared" si="687"/>
        <v>#DIV/0!</v>
      </c>
      <c r="N285" s="471"/>
      <c r="O285" s="67">
        <f>G285+F285+0</f>
        <v>0</v>
      </c>
      <c r="P285" s="68" t="e">
        <f t="shared" ref="P285" si="728">O285/J285*100</f>
        <v>#DIV/0!</v>
      </c>
      <c r="Q285" s="470" t="e">
        <f t="shared" si="689"/>
        <v>#DIV/0!</v>
      </c>
      <c r="R285" s="471"/>
      <c r="S285" s="70">
        <f>H285+F285+G285+0</f>
        <v>0</v>
      </c>
      <c r="T285" s="68" t="e">
        <f t="shared" ref="T285" si="729">S285/J285*100</f>
        <v>#DIV/0!</v>
      </c>
      <c r="U285" s="470" t="e">
        <f t="shared" si="691"/>
        <v>#DIV/0!</v>
      </c>
      <c r="V285" s="472"/>
      <c r="W285" s="67">
        <f>H285+F285+G285+I285+0</f>
        <v>0</v>
      </c>
      <c r="X285" s="68" t="e">
        <f>W285/J285*100</f>
        <v>#DIV/0!</v>
      </c>
      <c r="Y285" s="470" t="e">
        <f t="shared" si="692"/>
        <v>#DIV/0!</v>
      </c>
      <c r="Z285" s="496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38"/>
      <c r="G286" s="36"/>
      <c r="H286" s="36"/>
      <c r="I286" s="39"/>
      <c r="J286" s="40"/>
      <c r="K286" s="16"/>
      <c r="L286" s="17" t="e">
        <f>K286/J285*100</f>
        <v>#DIV/0!</v>
      </c>
      <c r="M286" s="470"/>
      <c r="N286" s="471"/>
      <c r="O286" s="16"/>
      <c r="P286" s="17" t="e">
        <f>O286/J285*100</f>
        <v>#DIV/0!</v>
      </c>
      <c r="Q286" s="470"/>
      <c r="R286" s="471"/>
      <c r="S286" s="19"/>
      <c r="T286" s="17" t="e">
        <f>S286/J285*100</f>
        <v>#DIV/0!</v>
      </c>
      <c r="U286" s="470"/>
      <c r="V286" s="472"/>
      <c r="W286" s="16"/>
      <c r="X286" s="17" t="e">
        <f>W286/J285*100</f>
        <v>#DIV/0!</v>
      </c>
      <c r="Y286" s="470"/>
      <c r="Z286" s="496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30">+C287+D287</f>
        <v>0</v>
      </c>
      <c r="F287" s="63"/>
      <c r="G287" s="64"/>
      <c r="H287" s="64"/>
      <c r="I287" s="65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470" t="e">
        <f t="shared" si="687"/>
        <v>#DIV/0!</v>
      </c>
      <c r="N287" s="471"/>
      <c r="O287" s="67">
        <f>G287+F287+0</f>
        <v>0</v>
      </c>
      <c r="P287" s="68" t="e">
        <f t="shared" ref="P287" si="731">O287/J287*100</f>
        <v>#DIV/0!</v>
      </c>
      <c r="Q287" s="470" t="e">
        <f t="shared" si="689"/>
        <v>#DIV/0!</v>
      </c>
      <c r="R287" s="471"/>
      <c r="S287" s="70">
        <f>H287+F287+G287+0</f>
        <v>0</v>
      </c>
      <c r="T287" s="68" t="e">
        <f t="shared" ref="T287" si="732">S287/J287*100</f>
        <v>#DIV/0!</v>
      </c>
      <c r="U287" s="470" t="e">
        <f t="shared" si="691"/>
        <v>#DIV/0!</v>
      </c>
      <c r="V287" s="472"/>
      <c r="W287" s="67">
        <f>H287+F287+G287+I287+0</f>
        <v>0</v>
      </c>
      <c r="X287" s="68" t="e">
        <f>W287/J287*100</f>
        <v>#DIV/0!</v>
      </c>
      <c r="Y287" s="470" t="e">
        <f t="shared" si="692"/>
        <v>#DIV/0!</v>
      </c>
      <c r="Z287" s="496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38"/>
      <c r="G288" s="36"/>
      <c r="H288" s="36"/>
      <c r="I288" s="39"/>
      <c r="J288" s="40"/>
      <c r="K288" s="16"/>
      <c r="L288" s="17" t="e">
        <f>K288/J287*100</f>
        <v>#DIV/0!</v>
      </c>
      <c r="M288" s="470"/>
      <c r="N288" s="471"/>
      <c r="O288" s="16"/>
      <c r="P288" s="17" t="e">
        <f>O288/J287*100</f>
        <v>#DIV/0!</v>
      </c>
      <c r="Q288" s="470"/>
      <c r="R288" s="471"/>
      <c r="S288" s="19"/>
      <c r="T288" s="17" t="e">
        <f>S288/J287*100</f>
        <v>#DIV/0!</v>
      </c>
      <c r="U288" s="470"/>
      <c r="V288" s="472"/>
      <c r="W288" s="16"/>
      <c r="X288" s="17" t="e">
        <f>W288/J287*100</f>
        <v>#DIV/0!</v>
      </c>
      <c r="Y288" s="470"/>
      <c r="Z288" s="496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33">+C289+D289</f>
        <v>0</v>
      </c>
      <c r="F289" s="63"/>
      <c r="G289" s="64"/>
      <c r="H289" s="64"/>
      <c r="I289" s="65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470" t="e">
        <f t="shared" si="687"/>
        <v>#DIV/0!</v>
      </c>
      <c r="N289" s="471"/>
      <c r="O289" s="67">
        <f>G289+F289+0</f>
        <v>0</v>
      </c>
      <c r="P289" s="68" t="e">
        <f t="shared" ref="P289" si="734">O289/J289*100</f>
        <v>#DIV/0!</v>
      </c>
      <c r="Q289" s="470" t="e">
        <f t="shared" si="689"/>
        <v>#DIV/0!</v>
      </c>
      <c r="R289" s="471"/>
      <c r="S289" s="70">
        <f>H289+F289+G289+0</f>
        <v>0</v>
      </c>
      <c r="T289" s="68" t="e">
        <f t="shared" ref="T289" si="735">S289/J289*100</f>
        <v>#DIV/0!</v>
      </c>
      <c r="U289" s="470" t="e">
        <f t="shared" si="691"/>
        <v>#DIV/0!</v>
      </c>
      <c r="V289" s="472"/>
      <c r="W289" s="67">
        <f>H289+F289+G289+I289+0</f>
        <v>0</v>
      </c>
      <c r="X289" s="68" t="e">
        <f>W289/J289*100</f>
        <v>#DIV/0!</v>
      </c>
      <c r="Y289" s="470" t="e">
        <f t="shared" si="692"/>
        <v>#DIV/0!</v>
      </c>
      <c r="Z289" s="496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38"/>
      <c r="G290" s="36"/>
      <c r="H290" s="36"/>
      <c r="I290" s="37"/>
      <c r="J290" s="40"/>
      <c r="K290" s="16"/>
      <c r="L290" s="17" t="e">
        <f>K290/J289*100</f>
        <v>#DIV/0!</v>
      </c>
      <c r="M290" s="470"/>
      <c r="N290" s="471"/>
      <c r="O290" s="16"/>
      <c r="P290" s="17" t="e">
        <f>O290/J289*100</f>
        <v>#DIV/0!</v>
      </c>
      <c r="Q290" s="470"/>
      <c r="R290" s="471"/>
      <c r="S290" s="19"/>
      <c r="T290" s="17" t="e">
        <f>S290/J289*100</f>
        <v>#DIV/0!</v>
      </c>
      <c r="U290" s="470"/>
      <c r="V290" s="472"/>
      <c r="W290" s="16"/>
      <c r="X290" s="17" t="e">
        <f>W290/J289*100</f>
        <v>#DIV/0!</v>
      </c>
      <c r="Y290" s="470"/>
      <c r="Z290" s="496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36">+C291+D291</f>
        <v>0</v>
      </c>
      <c r="F291" s="63"/>
      <c r="G291" s="64"/>
      <c r="H291" s="64"/>
      <c r="I291" s="65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470" t="e">
        <f t="shared" si="687"/>
        <v>#DIV/0!</v>
      </c>
      <c r="N291" s="471"/>
      <c r="O291" s="67">
        <f>G291+F291+0</f>
        <v>0</v>
      </c>
      <c r="P291" s="68" t="e">
        <f t="shared" ref="P291" si="737">O291/J291*100</f>
        <v>#DIV/0!</v>
      </c>
      <c r="Q291" s="470" t="e">
        <f t="shared" si="689"/>
        <v>#DIV/0!</v>
      </c>
      <c r="R291" s="471"/>
      <c r="S291" s="70">
        <f>H291+F291+G291+0</f>
        <v>0</v>
      </c>
      <c r="T291" s="68" t="e">
        <f t="shared" ref="T291" si="738">S291/J291*100</f>
        <v>#DIV/0!</v>
      </c>
      <c r="U291" s="470" t="e">
        <f t="shared" si="691"/>
        <v>#DIV/0!</v>
      </c>
      <c r="V291" s="472"/>
      <c r="W291" s="67">
        <f>H291+F291+G291+I291+0</f>
        <v>0</v>
      </c>
      <c r="X291" s="68" t="e">
        <f>W291/J291*100</f>
        <v>#DIV/0!</v>
      </c>
      <c r="Y291" s="470" t="e">
        <f t="shared" si="692"/>
        <v>#DIV/0!</v>
      </c>
      <c r="Z291" s="496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38"/>
      <c r="G292" s="36"/>
      <c r="H292" s="36"/>
      <c r="I292" s="37"/>
      <c r="J292" s="40"/>
      <c r="K292" s="16"/>
      <c r="L292" s="17" t="e">
        <f>K292/J291*100</f>
        <v>#DIV/0!</v>
      </c>
      <c r="M292" s="470"/>
      <c r="N292" s="471"/>
      <c r="O292" s="16"/>
      <c r="P292" s="17" t="e">
        <f>O292/J291*100</f>
        <v>#DIV/0!</v>
      </c>
      <c r="Q292" s="470"/>
      <c r="R292" s="471"/>
      <c r="S292" s="19"/>
      <c r="T292" s="17" t="e">
        <f>S292/J291*100</f>
        <v>#DIV/0!</v>
      </c>
      <c r="U292" s="470"/>
      <c r="V292" s="472"/>
      <c r="W292" s="16"/>
      <c r="X292" s="17" t="e">
        <f>W292/J291*100</f>
        <v>#DIV/0!</v>
      </c>
      <c r="Y292" s="470"/>
      <c r="Z292" s="496"/>
      <c r="AA292" s="74"/>
      <c r="AB292" s="74"/>
    </row>
    <row r="293" spans="1:28" s="251" customFormat="1" ht="21.75" hidden="1" customHeight="1" x14ac:dyDescent="0.2">
      <c r="A293" s="480" t="s">
        <v>45</v>
      </c>
      <c r="B293" s="54" t="s">
        <v>29</v>
      </c>
      <c r="C293" s="55">
        <f t="shared" ref="C293:K294" si="739">SUM(C295,C301,C311,C317,C319)</f>
        <v>0</v>
      </c>
      <c r="D293" s="56">
        <f t="shared" si="739"/>
        <v>0</v>
      </c>
      <c r="E293" s="57">
        <f t="shared" si="739"/>
        <v>0</v>
      </c>
      <c r="F293" s="58">
        <f t="shared" si="739"/>
        <v>0</v>
      </c>
      <c r="G293" s="56">
        <f t="shared" si="739"/>
        <v>0</v>
      </c>
      <c r="H293" s="56">
        <f t="shared" si="739"/>
        <v>0</v>
      </c>
      <c r="I293" s="59">
        <f t="shared" si="739"/>
        <v>0</v>
      </c>
      <c r="J293" s="60">
        <f t="shared" si="739"/>
        <v>0</v>
      </c>
      <c r="K293" s="55">
        <f t="shared" si="739"/>
        <v>0</v>
      </c>
      <c r="L293" s="56" t="e">
        <f>K293/J293*100</f>
        <v>#DIV/0!</v>
      </c>
      <c r="M293" s="482" t="e">
        <f t="shared" si="687"/>
        <v>#DIV/0!</v>
      </c>
      <c r="N293" s="476"/>
      <c r="O293" s="55">
        <f>SUM(O295,O301,O311,O317,O319)</f>
        <v>0</v>
      </c>
      <c r="P293" s="56" t="e">
        <f t="shared" ref="P293" si="740">O293/J293*100</f>
        <v>#DIV/0!</v>
      </c>
      <c r="Q293" s="482" t="e">
        <f t="shared" si="689"/>
        <v>#DIV/0!</v>
      </c>
      <c r="R293" s="476"/>
      <c r="S293" s="58">
        <f>SUM(S295,S301,S311,S317,S319)</f>
        <v>0</v>
      </c>
      <c r="T293" s="56" t="e">
        <f t="shared" ref="T293" si="741">S293/J293*100</f>
        <v>#DIV/0!</v>
      </c>
      <c r="U293" s="482" t="e">
        <f t="shared" si="691"/>
        <v>#DIV/0!</v>
      </c>
      <c r="V293" s="484"/>
      <c r="W293" s="55">
        <f>SUM(W295,W301,W311,W317,W319)</f>
        <v>0</v>
      </c>
      <c r="X293" s="56" t="e">
        <f t="shared" ref="X293" si="742">W293/J293*100</f>
        <v>#DIV/0!</v>
      </c>
      <c r="Y293" s="482" t="e">
        <f t="shared" si="692"/>
        <v>#DIV/0!</v>
      </c>
      <c r="Z293" s="597"/>
      <c r="AA293" s="250"/>
      <c r="AB293" s="250"/>
    </row>
    <row r="294" spans="1:28" s="251" customFormat="1" ht="21.75" hidden="1" customHeight="1" x14ac:dyDescent="0.2">
      <c r="A294" s="481"/>
      <c r="B294" s="54" t="s">
        <v>30</v>
      </c>
      <c r="C294" s="16"/>
      <c r="D294" s="17"/>
      <c r="E294" s="18"/>
      <c r="F294" s="19"/>
      <c r="G294" s="17"/>
      <c r="H294" s="17"/>
      <c r="I294" s="20"/>
      <c r="J294" s="21"/>
      <c r="K294" s="55">
        <f t="shared" si="739"/>
        <v>0</v>
      </c>
      <c r="L294" s="56" t="e">
        <f t="shared" ref="L294" si="743">K294/J293*100</f>
        <v>#DIV/0!</v>
      </c>
      <c r="M294" s="483"/>
      <c r="N294" s="477"/>
      <c r="O294" s="55">
        <f>SUM(O296,O302,O312,O318,O320)</f>
        <v>0</v>
      </c>
      <c r="P294" s="56" t="e">
        <f t="shared" ref="P294" si="744">O294/J293*100</f>
        <v>#DIV/0!</v>
      </c>
      <c r="Q294" s="483"/>
      <c r="R294" s="477"/>
      <c r="S294" s="58">
        <f>SUM(S296,S302,S312,S318,S320)</f>
        <v>0</v>
      </c>
      <c r="T294" s="56" t="e">
        <f t="shared" ref="T294" si="745">S294/J293*100</f>
        <v>#DIV/0!</v>
      </c>
      <c r="U294" s="483"/>
      <c r="V294" s="485"/>
      <c r="W294" s="55">
        <f>SUM(W296,W302,W312,W318,W320)</f>
        <v>0</v>
      </c>
      <c r="X294" s="56" t="e">
        <f t="shared" ref="X294" si="746">W294/J293*100</f>
        <v>#DIV/0!</v>
      </c>
      <c r="Y294" s="483"/>
      <c r="Z294" s="501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27">
        <f>SUM(F297,F299)</f>
        <v>0</v>
      </c>
      <c r="G295" s="25">
        <f>SUM(G297,G299)</f>
        <v>0</v>
      </c>
      <c r="H295" s="25">
        <f t="shared" ref="H295:I295" si="747">SUM(H297,H299)</f>
        <v>0</v>
      </c>
      <c r="I295" s="28">
        <f t="shared" si="747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48">K295/J295*100</f>
        <v>#DIV/0!</v>
      </c>
      <c r="M295" s="478" t="e">
        <f t="shared" si="687"/>
        <v>#DIV/0!</v>
      </c>
      <c r="N295" s="474"/>
      <c r="O295" s="30">
        <f>SUM(O297,O299)</f>
        <v>0</v>
      </c>
      <c r="P295" s="31" t="e">
        <f t="shared" ref="P295" si="749">O295/J295*100</f>
        <v>#DIV/0!</v>
      </c>
      <c r="Q295" s="478" t="e">
        <f t="shared" si="689"/>
        <v>#DIV/0!</v>
      </c>
      <c r="R295" s="474"/>
      <c r="S295" s="32">
        <f>SUM(S297,S299)</f>
        <v>0</v>
      </c>
      <c r="T295" s="31" t="e">
        <f t="shared" ref="T295" si="750">S295/J295*100</f>
        <v>#DIV/0!</v>
      </c>
      <c r="U295" s="478" t="e">
        <f t="shared" si="691"/>
        <v>#DIV/0!</v>
      </c>
      <c r="V295" s="475"/>
      <c r="W295" s="30">
        <f>SUM(W297,W299)</f>
        <v>0</v>
      </c>
      <c r="X295" s="31" t="e">
        <f t="shared" ref="X295" si="751">W295/J295*100</f>
        <v>#DIV/0!</v>
      </c>
      <c r="Y295" s="478" t="e">
        <f t="shared" si="692"/>
        <v>#DIV/0!</v>
      </c>
      <c r="Z295" s="497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38"/>
      <c r="G296" s="36"/>
      <c r="H296" s="36"/>
      <c r="I296" s="37"/>
      <c r="J296" s="40"/>
      <c r="K296" s="30">
        <f>SUM(K298,K300)</f>
        <v>0</v>
      </c>
      <c r="L296" s="31" t="e">
        <f>K296/J295*100</f>
        <v>#DIV/0!</v>
      </c>
      <c r="M296" s="479"/>
      <c r="N296" s="474"/>
      <c r="O296" s="30">
        <f>SUM(O298,O300)</f>
        <v>0</v>
      </c>
      <c r="P296" s="31" t="e">
        <f t="shared" ref="P296" si="752">O296/J295*100</f>
        <v>#DIV/0!</v>
      </c>
      <c r="Q296" s="479"/>
      <c r="R296" s="474"/>
      <c r="S296" s="32">
        <f>SUM(S298,S300)</f>
        <v>0</v>
      </c>
      <c r="T296" s="31" t="e">
        <f t="shared" ref="T296" si="753">S296/J295*100</f>
        <v>#DIV/0!</v>
      </c>
      <c r="U296" s="479"/>
      <c r="V296" s="475"/>
      <c r="W296" s="30">
        <f>SUM(W298,W300)</f>
        <v>0</v>
      </c>
      <c r="X296" s="31" t="e">
        <f t="shared" ref="X296" si="754">W296/J295*100</f>
        <v>#DIV/0!</v>
      </c>
      <c r="Y296" s="479"/>
      <c r="Z296" s="497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55">+C297+D297</f>
        <v>0</v>
      </c>
      <c r="F297" s="63"/>
      <c r="G297" s="64"/>
      <c r="H297" s="64"/>
      <c r="I297" s="65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470" t="e">
        <f t="shared" si="687"/>
        <v>#DIV/0!</v>
      </c>
      <c r="N297" s="471"/>
      <c r="O297" s="67">
        <f>G297+F297+0</f>
        <v>0</v>
      </c>
      <c r="P297" s="69" t="e">
        <f t="shared" ref="P297" si="756">O297/J297*100</f>
        <v>#DIV/0!</v>
      </c>
      <c r="Q297" s="470" t="e">
        <f t="shared" si="689"/>
        <v>#DIV/0!</v>
      </c>
      <c r="R297" s="471"/>
      <c r="S297" s="70">
        <f>H297+F297+G297+0</f>
        <v>0</v>
      </c>
      <c r="T297" s="69" t="e">
        <f t="shared" ref="T297" si="757">S297/J297*100</f>
        <v>#DIV/0!</v>
      </c>
      <c r="U297" s="470" t="e">
        <f t="shared" si="691"/>
        <v>#DIV/0!</v>
      </c>
      <c r="V297" s="472"/>
      <c r="W297" s="67">
        <f>H297+F297+G297+I297+0</f>
        <v>0</v>
      </c>
      <c r="X297" s="69" t="e">
        <f>W297/J297*100</f>
        <v>#DIV/0!</v>
      </c>
      <c r="Y297" s="470" t="e">
        <f t="shared" si="692"/>
        <v>#DIV/0!</v>
      </c>
      <c r="Z297" s="496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38"/>
      <c r="G298" s="36"/>
      <c r="H298" s="36"/>
      <c r="I298" s="39"/>
      <c r="J298" s="40"/>
      <c r="K298" s="16"/>
      <c r="L298" s="17" t="e">
        <f>K298/J297*100</f>
        <v>#DIV/0!</v>
      </c>
      <c r="M298" s="470"/>
      <c r="N298" s="471"/>
      <c r="O298" s="16"/>
      <c r="P298" s="73" t="e">
        <f>O298/J297*100</f>
        <v>#DIV/0!</v>
      </c>
      <c r="Q298" s="470"/>
      <c r="R298" s="471"/>
      <c r="S298" s="19"/>
      <c r="T298" s="73" t="e">
        <f>S298/J297*100</f>
        <v>#DIV/0!</v>
      </c>
      <c r="U298" s="470"/>
      <c r="V298" s="472"/>
      <c r="W298" s="16"/>
      <c r="X298" s="73" t="e">
        <f>W298/J297*100</f>
        <v>#DIV/0!</v>
      </c>
      <c r="Y298" s="470"/>
      <c r="Z298" s="496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758">+C299+D299</f>
        <v>0</v>
      </c>
      <c r="F299" s="63"/>
      <c r="G299" s="64"/>
      <c r="H299" s="64"/>
      <c r="I299" s="65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470" t="e">
        <f t="shared" si="687"/>
        <v>#DIV/0!</v>
      </c>
      <c r="N299" s="471"/>
      <c r="O299" s="67">
        <f>G299+F299+0</f>
        <v>0</v>
      </c>
      <c r="P299" s="69" t="e">
        <f t="shared" ref="P299" si="759">O299/J299*100</f>
        <v>#DIV/0!</v>
      </c>
      <c r="Q299" s="470" t="e">
        <f t="shared" si="689"/>
        <v>#DIV/0!</v>
      </c>
      <c r="R299" s="471"/>
      <c r="S299" s="70">
        <f>H299+F299+G299+0</f>
        <v>0</v>
      </c>
      <c r="T299" s="69" t="e">
        <f t="shared" ref="T299" si="760">S299/J299*100</f>
        <v>#DIV/0!</v>
      </c>
      <c r="U299" s="470" t="e">
        <f t="shared" si="691"/>
        <v>#DIV/0!</v>
      </c>
      <c r="V299" s="472"/>
      <c r="W299" s="67">
        <f>H299+F299+G299+I299+0</f>
        <v>0</v>
      </c>
      <c r="X299" s="69" t="e">
        <f>W299/J299*100</f>
        <v>#DIV/0!</v>
      </c>
      <c r="Y299" s="470" t="e">
        <f t="shared" si="692"/>
        <v>#DIV/0!</v>
      </c>
      <c r="Z299" s="496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38"/>
      <c r="G300" s="36"/>
      <c r="H300" s="36"/>
      <c r="I300" s="39"/>
      <c r="J300" s="40"/>
      <c r="K300" s="16"/>
      <c r="L300" s="17" t="e">
        <f>K300/J299*100</f>
        <v>#DIV/0!</v>
      </c>
      <c r="M300" s="470"/>
      <c r="N300" s="471"/>
      <c r="O300" s="16"/>
      <c r="P300" s="73" t="e">
        <f>O300/J299*100</f>
        <v>#DIV/0!</v>
      </c>
      <c r="Q300" s="470"/>
      <c r="R300" s="471"/>
      <c r="S300" s="19"/>
      <c r="T300" s="73" t="e">
        <f>S300/J299*100</f>
        <v>#DIV/0!</v>
      </c>
      <c r="U300" s="470"/>
      <c r="V300" s="472"/>
      <c r="W300" s="16"/>
      <c r="X300" s="73" t="e">
        <f>W300/J299*100</f>
        <v>#DIV/0!</v>
      </c>
      <c r="Y300" s="470"/>
      <c r="Z300" s="496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27">
        <f>SUM(F303,F305,F307,F309)</f>
        <v>0</v>
      </c>
      <c r="G301" s="25">
        <f t="shared" ref="G301:I301" si="761">SUM(G303,G305,G307,G309)</f>
        <v>0</v>
      </c>
      <c r="H301" s="25">
        <f t="shared" si="761"/>
        <v>0</v>
      </c>
      <c r="I301" s="28">
        <f t="shared" si="761"/>
        <v>0</v>
      </c>
      <c r="J301" s="29">
        <f t="shared" ref="J301" si="762">+E301+I301+F301+G301+H301</f>
        <v>0</v>
      </c>
      <c r="K301" s="30">
        <f>SUM(K303,K305,K307,K309)</f>
        <v>0</v>
      </c>
      <c r="L301" s="31" t="e">
        <f t="shared" ref="L301" si="763">K301/J301*100</f>
        <v>#DIV/0!</v>
      </c>
      <c r="M301" s="473" t="e">
        <f t="shared" si="687"/>
        <v>#DIV/0!</v>
      </c>
      <c r="N301" s="474"/>
      <c r="O301" s="30">
        <f>SUM(O303,O305,O307,O309)</f>
        <v>0</v>
      </c>
      <c r="P301" s="31" t="e">
        <f t="shared" ref="P301" si="764">O301/J301*100</f>
        <v>#DIV/0!</v>
      </c>
      <c r="Q301" s="473" t="e">
        <f t="shared" si="689"/>
        <v>#DIV/0!</v>
      </c>
      <c r="R301" s="474"/>
      <c r="S301" s="32">
        <f>SUM(S303,S305,S307,S309)</f>
        <v>0</v>
      </c>
      <c r="T301" s="31" t="e">
        <f t="shared" ref="T301" si="765">S301/J301*100</f>
        <v>#DIV/0!</v>
      </c>
      <c r="U301" s="473" t="e">
        <f t="shared" si="691"/>
        <v>#DIV/0!</v>
      </c>
      <c r="V301" s="475"/>
      <c r="W301" s="30">
        <f>SUM(W303,W305,W307,W309)</f>
        <v>0</v>
      </c>
      <c r="X301" s="31" t="e">
        <f t="shared" ref="X301" si="766">W301/J301*100</f>
        <v>#DIV/0!</v>
      </c>
      <c r="Y301" s="473" t="e">
        <f t="shared" si="692"/>
        <v>#DIV/0!</v>
      </c>
      <c r="Z301" s="497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38"/>
      <c r="G302" s="36"/>
      <c r="H302" s="36"/>
      <c r="I302" s="37"/>
      <c r="J302" s="40"/>
      <c r="K302" s="30">
        <f>SUM(K304,K306,K308,K310)</f>
        <v>0</v>
      </c>
      <c r="L302" s="31" t="e">
        <f t="shared" ref="L302" si="767">K302/J301*100</f>
        <v>#DIV/0!</v>
      </c>
      <c r="M302" s="473"/>
      <c r="N302" s="474"/>
      <c r="O302" s="30">
        <f>SUM(O304,O306,O308,O310)</f>
        <v>0</v>
      </c>
      <c r="P302" s="31" t="e">
        <f t="shared" ref="P302" si="768">O302/J301*100</f>
        <v>#DIV/0!</v>
      </c>
      <c r="Q302" s="473"/>
      <c r="R302" s="474"/>
      <c r="S302" s="32">
        <f>SUM(S304,S306,S308,S310)</f>
        <v>0</v>
      </c>
      <c r="T302" s="31" t="e">
        <f t="shared" ref="T302" si="769">S302/J301*100</f>
        <v>#DIV/0!</v>
      </c>
      <c r="U302" s="473"/>
      <c r="V302" s="475"/>
      <c r="W302" s="30">
        <f>SUM(W304,W306,W308,W310)</f>
        <v>0</v>
      </c>
      <c r="X302" s="31" t="e">
        <f t="shared" ref="X302" si="770">W302/J301*100</f>
        <v>#DIV/0!</v>
      </c>
      <c r="Y302" s="473"/>
      <c r="Z302" s="497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771">+C303+D303</f>
        <v>0</v>
      </c>
      <c r="F303" s="63"/>
      <c r="G303" s="64"/>
      <c r="H303" s="64"/>
      <c r="I303" s="65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470" t="e">
        <f t="shared" si="687"/>
        <v>#DIV/0!</v>
      </c>
      <c r="N303" s="471"/>
      <c r="O303" s="67">
        <f>G303+F303+0</f>
        <v>0</v>
      </c>
      <c r="P303" s="68" t="e">
        <f t="shared" ref="P303" si="772">O303/J303*100</f>
        <v>#DIV/0!</v>
      </c>
      <c r="Q303" s="470" t="e">
        <f t="shared" si="689"/>
        <v>#DIV/0!</v>
      </c>
      <c r="R303" s="471"/>
      <c r="S303" s="70">
        <f>H303+F303+G303+0</f>
        <v>0</v>
      </c>
      <c r="T303" s="68" t="e">
        <f t="shared" ref="T303" si="773">S303/J303*100</f>
        <v>#DIV/0!</v>
      </c>
      <c r="U303" s="470" t="e">
        <f t="shared" si="691"/>
        <v>#DIV/0!</v>
      </c>
      <c r="V303" s="472"/>
      <c r="W303" s="67">
        <f>H303+F303+G303+I303+0</f>
        <v>0</v>
      </c>
      <c r="X303" s="68" t="e">
        <f>W303/J303*100</f>
        <v>#DIV/0!</v>
      </c>
      <c r="Y303" s="470" t="e">
        <f t="shared" si="692"/>
        <v>#DIV/0!</v>
      </c>
      <c r="Z303" s="496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38"/>
      <c r="G304" s="36"/>
      <c r="H304" s="36"/>
      <c r="I304" s="39"/>
      <c r="J304" s="40"/>
      <c r="K304" s="16"/>
      <c r="L304" s="17" t="e">
        <f>K304/J303*100</f>
        <v>#DIV/0!</v>
      </c>
      <c r="M304" s="470"/>
      <c r="N304" s="471"/>
      <c r="O304" s="16"/>
      <c r="P304" s="17" t="e">
        <f>O304/J303*100</f>
        <v>#DIV/0!</v>
      </c>
      <c r="Q304" s="470"/>
      <c r="R304" s="471"/>
      <c r="S304" s="19"/>
      <c r="T304" s="17" t="e">
        <f>S304/J303*100</f>
        <v>#DIV/0!</v>
      </c>
      <c r="U304" s="470"/>
      <c r="V304" s="472"/>
      <c r="W304" s="16"/>
      <c r="X304" s="17" t="e">
        <f>W304/J303*100</f>
        <v>#DIV/0!</v>
      </c>
      <c r="Y304" s="470"/>
      <c r="Z304" s="496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774">+C305+D305</f>
        <v>0</v>
      </c>
      <c r="F305" s="63"/>
      <c r="G305" s="64"/>
      <c r="H305" s="64"/>
      <c r="I305" s="65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470" t="e">
        <f t="shared" si="687"/>
        <v>#DIV/0!</v>
      </c>
      <c r="N305" s="471"/>
      <c r="O305" s="67">
        <f>G305+F305+0</f>
        <v>0</v>
      </c>
      <c r="P305" s="68" t="e">
        <f t="shared" ref="P305" si="775">O305/J305*100</f>
        <v>#DIV/0!</v>
      </c>
      <c r="Q305" s="470" t="e">
        <f t="shared" si="689"/>
        <v>#DIV/0!</v>
      </c>
      <c r="R305" s="471"/>
      <c r="S305" s="70">
        <f>H305+F305+G305+0</f>
        <v>0</v>
      </c>
      <c r="T305" s="68" t="e">
        <f t="shared" ref="T305" si="776">S305/J305*100</f>
        <v>#DIV/0!</v>
      </c>
      <c r="U305" s="470" t="e">
        <f t="shared" si="691"/>
        <v>#DIV/0!</v>
      </c>
      <c r="V305" s="472"/>
      <c r="W305" s="67">
        <f>H305+F305+G305+I305+0</f>
        <v>0</v>
      </c>
      <c r="X305" s="68" t="e">
        <f>W305/J305*100</f>
        <v>#DIV/0!</v>
      </c>
      <c r="Y305" s="470" t="e">
        <f t="shared" si="692"/>
        <v>#DIV/0!</v>
      </c>
      <c r="Z305" s="496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38"/>
      <c r="G306" s="36"/>
      <c r="H306" s="36"/>
      <c r="I306" s="39"/>
      <c r="J306" s="40"/>
      <c r="K306" s="16"/>
      <c r="L306" s="17" t="e">
        <f>K306/J305*100</f>
        <v>#DIV/0!</v>
      </c>
      <c r="M306" s="470"/>
      <c r="N306" s="471"/>
      <c r="O306" s="16"/>
      <c r="P306" s="17" t="e">
        <f>O306/J305*100</f>
        <v>#DIV/0!</v>
      </c>
      <c r="Q306" s="470"/>
      <c r="R306" s="471"/>
      <c r="S306" s="19"/>
      <c r="T306" s="17" t="e">
        <f>S306/J305*100</f>
        <v>#DIV/0!</v>
      </c>
      <c r="U306" s="470"/>
      <c r="V306" s="472"/>
      <c r="W306" s="16"/>
      <c r="X306" s="17" t="e">
        <f>W306/J305*100</f>
        <v>#DIV/0!</v>
      </c>
      <c r="Y306" s="470"/>
      <c r="Z306" s="496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777">+C307+D307</f>
        <v>0</v>
      </c>
      <c r="F307" s="63"/>
      <c r="G307" s="64"/>
      <c r="H307" s="64"/>
      <c r="I307" s="65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470" t="e">
        <f t="shared" si="687"/>
        <v>#DIV/0!</v>
      </c>
      <c r="N307" s="471"/>
      <c r="O307" s="67">
        <f>G307+F307+0</f>
        <v>0</v>
      </c>
      <c r="P307" s="68" t="e">
        <f t="shared" ref="P307" si="778">O307/J307*100</f>
        <v>#DIV/0!</v>
      </c>
      <c r="Q307" s="470" t="e">
        <f t="shared" si="689"/>
        <v>#DIV/0!</v>
      </c>
      <c r="R307" s="471"/>
      <c r="S307" s="70">
        <f>H307+F307+G307+0</f>
        <v>0</v>
      </c>
      <c r="T307" s="68" t="e">
        <f t="shared" ref="T307" si="779">S307/J307*100</f>
        <v>#DIV/0!</v>
      </c>
      <c r="U307" s="470" t="e">
        <f t="shared" si="691"/>
        <v>#DIV/0!</v>
      </c>
      <c r="V307" s="472"/>
      <c r="W307" s="67">
        <f>H307+F307+G307+I307+0</f>
        <v>0</v>
      </c>
      <c r="X307" s="68" t="e">
        <f>W307/J307*100</f>
        <v>#DIV/0!</v>
      </c>
      <c r="Y307" s="470" t="e">
        <f t="shared" si="692"/>
        <v>#DIV/0!</v>
      </c>
      <c r="Z307" s="496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38"/>
      <c r="G308" s="36"/>
      <c r="H308" s="36"/>
      <c r="I308" s="39"/>
      <c r="J308" s="40"/>
      <c r="K308" s="16"/>
      <c r="L308" s="17" t="e">
        <f>K308/J307*100</f>
        <v>#DIV/0!</v>
      </c>
      <c r="M308" s="470"/>
      <c r="N308" s="471"/>
      <c r="O308" s="16"/>
      <c r="P308" s="17" t="e">
        <f>O308/J307*100</f>
        <v>#DIV/0!</v>
      </c>
      <c r="Q308" s="470"/>
      <c r="R308" s="471"/>
      <c r="S308" s="19"/>
      <c r="T308" s="17" t="e">
        <f>S308/J307*100</f>
        <v>#DIV/0!</v>
      </c>
      <c r="U308" s="470"/>
      <c r="V308" s="472"/>
      <c r="W308" s="16"/>
      <c r="X308" s="17" t="e">
        <f>W308/J307*100</f>
        <v>#DIV/0!</v>
      </c>
      <c r="Y308" s="470"/>
      <c r="Z308" s="496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780">+C309+D309</f>
        <v>0</v>
      </c>
      <c r="F309" s="63"/>
      <c r="G309" s="64"/>
      <c r="H309" s="64"/>
      <c r="I309" s="65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470" t="e">
        <f t="shared" si="687"/>
        <v>#DIV/0!</v>
      </c>
      <c r="N309" s="471"/>
      <c r="O309" s="67">
        <f>G309+F309+0</f>
        <v>0</v>
      </c>
      <c r="P309" s="68" t="e">
        <f t="shared" ref="P309" si="781">O309/J309*100</f>
        <v>#DIV/0!</v>
      </c>
      <c r="Q309" s="470" t="e">
        <f t="shared" si="689"/>
        <v>#DIV/0!</v>
      </c>
      <c r="R309" s="471"/>
      <c r="S309" s="70">
        <f>H309+F309+G309+0</f>
        <v>0</v>
      </c>
      <c r="T309" s="68" t="e">
        <f t="shared" ref="T309" si="782">S309/J309*100</f>
        <v>#DIV/0!</v>
      </c>
      <c r="U309" s="470" t="e">
        <f t="shared" si="691"/>
        <v>#DIV/0!</v>
      </c>
      <c r="V309" s="472"/>
      <c r="W309" s="67">
        <f>H309+F309+G309+I309+0</f>
        <v>0</v>
      </c>
      <c r="X309" s="68" t="e">
        <f>W309/J309*100</f>
        <v>#DIV/0!</v>
      </c>
      <c r="Y309" s="470" t="e">
        <f t="shared" si="692"/>
        <v>#DIV/0!</v>
      </c>
      <c r="Z309" s="496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38"/>
      <c r="G310" s="36"/>
      <c r="H310" s="36"/>
      <c r="I310" s="39"/>
      <c r="J310" s="40"/>
      <c r="K310" s="16"/>
      <c r="L310" s="17" t="e">
        <f>K310/J309*100</f>
        <v>#DIV/0!</v>
      </c>
      <c r="M310" s="470"/>
      <c r="N310" s="471"/>
      <c r="O310" s="16"/>
      <c r="P310" s="17" t="e">
        <f>O310/J309*100</f>
        <v>#DIV/0!</v>
      </c>
      <c r="Q310" s="470"/>
      <c r="R310" s="471"/>
      <c r="S310" s="19"/>
      <c r="T310" s="17" t="e">
        <f>S310/J309*100</f>
        <v>#DIV/0!</v>
      </c>
      <c r="U310" s="470"/>
      <c r="V310" s="472"/>
      <c r="W310" s="16"/>
      <c r="X310" s="17" t="e">
        <f>W310/J309*100</f>
        <v>#DIV/0!</v>
      </c>
      <c r="Y310" s="470"/>
      <c r="Z310" s="496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27">
        <f>SUM(F313,F315)</f>
        <v>0</v>
      </c>
      <c r="G311" s="25">
        <f t="shared" ref="G311:I311" si="783">SUM(G313,G315)</f>
        <v>0</v>
      </c>
      <c r="H311" s="25">
        <f t="shared" si="783"/>
        <v>0</v>
      </c>
      <c r="I311" s="28">
        <f t="shared" si="783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784">K311/J311*100</f>
        <v>#DIV/0!</v>
      </c>
      <c r="M311" s="473" t="e">
        <f t="shared" si="687"/>
        <v>#DIV/0!</v>
      </c>
      <c r="N311" s="474"/>
      <c r="O311" s="30">
        <f>SUM(O313,O315)</f>
        <v>0</v>
      </c>
      <c r="P311" s="31" t="e">
        <f t="shared" ref="P311" si="785">O311/J311*100</f>
        <v>#DIV/0!</v>
      </c>
      <c r="Q311" s="473" t="e">
        <f t="shared" si="689"/>
        <v>#DIV/0!</v>
      </c>
      <c r="R311" s="474"/>
      <c r="S311" s="32">
        <f>SUM(S313,S315)</f>
        <v>0</v>
      </c>
      <c r="T311" s="31" t="e">
        <f t="shared" ref="T311" si="786">S311/J311*100</f>
        <v>#DIV/0!</v>
      </c>
      <c r="U311" s="473" t="e">
        <f t="shared" si="691"/>
        <v>#DIV/0!</v>
      </c>
      <c r="V311" s="475"/>
      <c r="W311" s="30">
        <f>SUM(W313,W315)</f>
        <v>0</v>
      </c>
      <c r="X311" s="31" t="e">
        <f t="shared" ref="X311" si="787">W311/J311*100</f>
        <v>#DIV/0!</v>
      </c>
      <c r="Y311" s="473" t="e">
        <f t="shared" si="692"/>
        <v>#DIV/0!</v>
      </c>
      <c r="Z311" s="497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38"/>
      <c r="G312" s="36"/>
      <c r="H312" s="36"/>
      <c r="I312" s="37"/>
      <c r="J312" s="40"/>
      <c r="K312" s="30">
        <f>SUM(K314,K316)</f>
        <v>0</v>
      </c>
      <c r="L312" s="31" t="e">
        <f t="shared" ref="L312" si="788">K312/J311*100</f>
        <v>#DIV/0!</v>
      </c>
      <c r="M312" s="473"/>
      <c r="N312" s="474"/>
      <c r="O312" s="30">
        <f>SUM(O314,O316)</f>
        <v>0</v>
      </c>
      <c r="P312" s="31" t="e">
        <f t="shared" ref="P312" si="789">O312/J311*100</f>
        <v>#DIV/0!</v>
      </c>
      <c r="Q312" s="473"/>
      <c r="R312" s="474"/>
      <c r="S312" s="32">
        <f>SUM(S314,S316)</f>
        <v>0</v>
      </c>
      <c r="T312" s="31" t="e">
        <f t="shared" ref="T312" si="790">S312/J311*100</f>
        <v>#DIV/0!</v>
      </c>
      <c r="U312" s="473"/>
      <c r="V312" s="475"/>
      <c r="W312" s="30">
        <f>SUM(W314,W316)</f>
        <v>0</v>
      </c>
      <c r="X312" s="31" t="e">
        <f t="shared" ref="X312" si="791">W312/J311*100</f>
        <v>#DIV/0!</v>
      </c>
      <c r="Y312" s="473"/>
      <c r="Z312" s="497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792">+C313+D313</f>
        <v>0</v>
      </c>
      <c r="F313" s="63"/>
      <c r="G313" s="64"/>
      <c r="H313" s="64"/>
      <c r="I313" s="65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470" t="e">
        <f t="shared" si="687"/>
        <v>#DIV/0!</v>
      </c>
      <c r="N313" s="471"/>
      <c r="O313" s="67">
        <f>G313+F313+0</f>
        <v>0</v>
      </c>
      <c r="P313" s="68" t="e">
        <f t="shared" ref="P313" si="793">O313/J313*100</f>
        <v>#DIV/0!</v>
      </c>
      <c r="Q313" s="470" t="e">
        <f t="shared" si="689"/>
        <v>#DIV/0!</v>
      </c>
      <c r="R313" s="471"/>
      <c r="S313" s="70">
        <f>H313+F313+G313+0</f>
        <v>0</v>
      </c>
      <c r="T313" s="68" t="e">
        <f t="shared" ref="T313" si="794">S313/J313*100</f>
        <v>#DIV/0!</v>
      </c>
      <c r="U313" s="470" t="e">
        <f t="shared" si="691"/>
        <v>#DIV/0!</v>
      </c>
      <c r="V313" s="472"/>
      <c r="W313" s="67">
        <f>H313+F313+G313+I313+0</f>
        <v>0</v>
      </c>
      <c r="X313" s="68" t="e">
        <f>W313/J313*100</f>
        <v>#DIV/0!</v>
      </c>
      <c r="Y313" s="470" t="e">
        <f t="shared" si="692"/>
        <v>#DIV/0!</v>
      </c>
      <c r="Z313" s="496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38"/>
      <c r="G314" s="36"/>
      <c r="H314" s="36"/>
      <c r="I314" s="39"/>
      <c r="J314" s="40"/>
      <c r="K314" s="16"/>
      <c r="L314" s="17" t="e">
        <f>K314/J313*100</f>
        <v>#DIV/0!</v>
      </c>
      <c r="M314" s="470"/>
      <c r="N314" s="471"/>
      <c r="O314" s="16"/>
      <c r="P314" s="17" t="e">
        <f>O314/J313*100</f>
        <v>#DIV/0!</v>
      </c>
      <c r="Q314" s="470"/>
      <c r="R314" s="471"/>
      <c r="S314" s="19"/>
      <c r="T314" s="17" t="e">
        <f>S314/J313*100</f>
        <v>#DIV/0!</v>
      </c>
      <c r="U314" s="470"/>
      <c r="V314" s="472"/>
      <c r="W314" s="16"/>
      <c r="X314" s="17" t="e">
        <f>W314/J313*100</f>
        <v>#DIV/0!</v>
      </c>
      <c r="Y314" s="470"/>
      <c r="Z314" s="496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795">+C315+D315</f>
        <v>0</v>
      </c>
      <c r="F315" s="63"/>
      <c r="G315" s="64"/>
      <c r="H315" s="64"/>
      <c r="I315" s="65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470" t="e">
        <f t="shared" si="687"/>
        <v>#DIV/0!</v>
      </c>
      <c r="N315" s="471"/>
      <c r="O315" s="67">
        <f>G315+F315+0</f>
        <v>0</v>
      </c>
      <c r="P315" s="68" t="e">
        <f t="shared" ref="P315" si="796">O315/J315*100</f>
        <v>#DIV/0!</v>
      </c>
      <c r="Q315" s="470" t="e">
        <f t="shared" si="689"/>
        <v>#DIV/0!</v>
      </c>
      <c r="R315" s="471"/>
      <c r="S315" s="70">
        <f>H315+F315+G315+0</f>
        <v>0</v>
      </c>
      <c r="T315" s="68" t="e">
        <f t="shared" ref="T315" si="797">S315/J315*100</f>
        <v>#DIV/0!</v>
      </c>
      <c r="U315" s="470" t="e">
        <f t="shared" si="691"/>
        <v>#DIV/0!</v>
      </c>
      <c r="V315" s="472"/>
      <c r="W315" s="67">
        <f>H315+F315+G315+I315+0</f>
        <v>0</v>
      </c>
      <c r="X315" s="68" t="e">
        <f>W315/J315*100</f>
        <v>#DIV/0!</v>
      </c>
      <c r="Y315" s="470" t="e">
        <f t="shared" si="692"/>
        <v>#DIV/0!</v>
      </c>
      <c r="Z315" s="496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38"/>
      <c r="G316" s="36"/>
      <c r="H316" s="36"/>
      <c r="I316" s="39"/>
      <c r="J316" s="40"/>
      <c r="K316" s="16"/>
      <c r="L316" s="17" t="e">
        <f>K316/J315*100</f>
        <v>#DIV/0!</v>
      </c>
      <c r="M316" s="470"/>
      <c r="N316" s="471"/>
      <c r="O316" s="16"/>
      <c r="P316" s="17" t="e">
        <f>O316/J315*100</f>
        <v>#DIV/0!</v>
      </c>
      <c r="Q316" s="470"/>
      <c r="R316" s="471"/>
      <c r="S316" s="19"/>
      <c r="T316" s="17" t="e">
        <f>S316/J315*100</f>
        <v>#DIV/0!</v>
      </c>
      <c r="U316" s="470"/>
      <c r="V316" s="472"/>
      <c r="W316" s="16"/>
      <c r="X316" s="17" t="e">
        <f>W316/J315*100</f>
        <v>#DIV/0!</v>
      </c>
      <c r="Y316" s="470"/>
      <c r="Z316" s="496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798">+C317+D317</f>
        <v>0</v>
      </c>
      <c r="F317" s="63"/>
      <c r="G317" s="64"/>
      <c r="H317" s="64"/>
      <c r="I317" s="65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470" t="e">
        <f t="shared" si="687"/>
        <v>#DIV/0!</v>
      </c>
      <c r="N317" s="471"/>
      <c r="O317" s="67">
        <f>G317+F317+0</f>
        <v>0</v>
      </c>
      <c r="P317" s="68" t="e">
        <f t="shared" ref="P317" si="799">O317/J317*100</f>
        <v>#DIV/0!</v>
      </c>
      <c r="Q317" s="470" t="e">
        <f t="shared" si="689"/>
        <v>#DIV/0!</v>
      </c>
      <c r="R317" s="471"/>
      <c r="S317" s="70">
        <f>H317+F317+G317+0</f>
        <v>0</v>
      </c>
      <c r="T317" s="68" t="e">
        <f t="shared" ref="T317" si="800">S317/J317*100</f>
        <v>#DIV/0!</v>
      </c>
      <c r="U317" s="470" t="e">
        <f t="shared" si="691"/>
        <v>#DIV/0!</v>
      </c>
      <c r="V317" s="472"/>
      <c r="W317" s="67">
        <f>H317+F317+G317+I317+0</f>
        <v>0</v>
      </c>
      <c r="X317" s="68" t="e">
        <f>W317/J317*100</f>
        <v>#DIV/0!</v>
      </c>
      <c r="Y317" s="470" t="e">
        <f t="shared" si="692"/>
        <v>#DIV/0!</v>
      </c>
      <c r="Z317" s="496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38"/>
      <c r="G318" s="36"/>
      <c r="H318" s="36"/>
      <c r="I318" s="37"/>
      <c r="J318" s="40"/>
      <c r="K318" s="16"/>
      <c r="L318" s="17" t="e">
        <f>K318/J317*100</f>
        <v>#DIV/0!</v>
      </c>
      <c r="M318" s="470"/>
      <c r="N318" s="471"/>
      <c r="O318" s="16"/>
      <c r="P318" s="17" t="e">
        <f>O318/J317*100</f>
        <v>#DIV/0!</v>
      </c>
      <c r="Q318" s="470"/>
      <c r="R318" s="471"/>
      <c r="S318" s="19"/>
      <c r="T318" s="17" t="e">
        <f>S318/J317*100</f>
        <v>#DIV/0!</v>
      </c>
      <c r="U318" s="470"/>
      <c r="V318" s="472"/>
      <c r="W318" s="16"/>
      <c r="X318" s="17" t="e">
        <f>W318/J317*100</f>
        <v>#DIV/0!</v>
      </c>
      <c r="Y318" s="470"/>
      <c r="Z318" s="496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801">+C319+D319</f>
        <v>0</v>
      </c>
      <c r="F319" s="63"/>
      <c r="G319" s="64"/>
      <c r="H319" s="64"/>
      <c r="I319" s="65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470" t="e">
        <f t="shared" si="687"/>
        <v>#DIV/0!</v>
      </c>
      <c r="N319" s="471"/>
      <c r="O319" s="67">
        <f>G319+F319+0</f>
        <v>0</v>
      </c>
      <c r="P319" s="68" t="e">
        <f t="shared" ref="P319" si="802">O319/J319*100</f>
        <v>#DIV/0!</v>
      </c>
      <c r="Q319" s="470" t="e">
        <f t="shared" si="689"/>
        <v>#DIV/0!</v>
      </c>
      <c r="R319" s="471"/>
      <c r="S319" s="70">
        <f>H319+F319+G319+0</f>
        <v>0</v>
      </c>
      <c r="T319" s="68" t="e">
        <f t="shared" ref="T319" si="803">S319/J319*100</f>
        <v>#DIV/0!</v>
      </c>
      <c r="U319" s="470" t="e">
        <f t="shared" si="691"/>
        <v>#DIV/0!</v>
      </c>
      <c r="V319" s="472"/>
      <c r="W319" s="67">
        <f>H319+F319+G319+I319+0</f>
        <v>0</v>
      </c>
      <c r="X319" s="68" t="e">
        <f>W319/J319*100</f>
        <v>#DIV/0!</v>
      </c>
      <c r="Y319" s="470" t="e">
        <f t="shared" si="692"/>
        <v>#DIV/0!</v>
      </c>
      <c r="Z319" s="496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38"/>
      <c r="G320" s="36"/>
      <c r="H320" s="36"/>
      <c r="I320" s="37"/>
      <c r="J320" s="40"/>
      <c r="K320" s="16"/>
      <c r="L320" s="17" t="e">
        <f>K320/J319*100</f>
        <v>#DIV/0!</v>
      </c>
      <c r="M320" s="470"/>
      <c r="N320" s="471"/>
      <c r="O320" s="16"/>
      <c r="P320" s="17" t="e">
        <f>O320/J319*100</f>
        <v>#DIV/0!</v>
      </c>
      <c r="Q320" s="470"/>
      <c r="R320" s="471"/>
      <c r="S320" s="19"/>
      <c r="T320" s="17" t="e">
        <f>S320/J319*100</f>
        <v>#DIV/0!</v>
      </c>
      <c r="U320" s="470"/>
      <c r="V320" s="472"/>
      <c r="W320" s="16"/>
      <c r="X320" s="17" t="e">
        <f>W320/J319*100</f>
        <v>#DIV/0!</v>
      </c>
      <c r="Y320" s="470"/>
      <c r="Z320" s="496"/>
      <c r="AA320" s="74"/>
      <c r="AB320" s="74"/>
    </row>
    <row r="321" spans="1:28" s="251" customFormat="1" ht="21.75" hidden="1" customHeight="1" x14ac:dyDescent="0.2">
      <c r="A321" s="480" t="s">
        <v>45</v>
      </c>
      <c r="B321" s="54" t="s">
        <v>29</v>
      </c>
      <c r="C321" s="55">
        <f t="shared" ref="C321:K322" si="804">SUM(C323,C329,C339,C345,C347)</f>
        <v>0</v>
      </c>
      <c r="D321" s="56">
        <f t="shared" si="804"/>
        <v>0</v>
      </c>
      <c r="E321" s="57">
        <f t="shared" si="804"/>
        <v>0</v>
      </c>
      <c r="F321" s="58">
        <f t="shared" si="804"/>
        <v>0</v>
      </c>
      <c r="G321" s="56">
        <f t="shared" si="804"/>
        <v>0</v>
      </c>
      <c r="H321" s="56">
        <f t="shared" si="804"/>
        <v>0</v>
      </c>
      <c r="I321" s="59">
        <f t="shared" si="804"/>
        <v>0</v>
      </c>
      <c r="J321" s="60">
        <f t="shared" si="804"/>
        <v>0</v>
      </c>
      <c r="K321" s="55">
        <f t="shared" si="804"/>
        <v>0</v>
      </c>
      <c r="L321" s="56" t="e">
        <f>K321/J321*100</f>
        <v>#DIV/0!</v>
      </c>
      <c r="M321" s="482" t="e">
        <f t="shared" si="687"/>
        <v>#DIV/0!</v>
      </c>
      <c r="N321" s="476"/>
      <c r="O321" s="55">
        <f>SUM(O323,O329,O339,O345,O347)</f>
        <v>0</v>
      </c>
      <c r="P321" s="56" t="e">
        <f t="shared" ref="P321" si="805">O321/J321*100</f>
        <v>#DIV/0!</v>
      </c>
      <c r="Q321" s="482" t="e">
        <f t="shared" si="689"/>
        <v>#DIV/0!</v>
      </c>
      <c r="R321" s="476"/>
      <c r="S321" s="58">
        <f>SUM(S323,S329,S339,S345,S347)</f>
        <v>0</v>
      </c>
      <c r="T321" s="56" t="e">
        <f t="shared" ref="T321" si="806">S321/J321*100</f>
        <v>#DIV/0!</v>
      </c>
      <c r="U321" s="482" t="e">
        <f t="shared" si="691"/>
        <v>#DIV/0!</v>
      </c>
      <c r="V321" s="484"/>
      <c r="W321" s="55">
        <f>SUM(W323,W329,W339,W345,W347)</f>
        <v>0</v>
      </c>
      <c r="X321" s="56" t="e">
        <f t="shared" ref="X321" si="807">W321/J321*100</f>
        <v>#DIV/0!</v>
      </c>
      <c r="Y321" s="482" t="e">
        <f t="shared" si="692"/>
        <v>#DIV/0!</v>
      </c>
      <c r="Z321" s="597"/>
      <c r="AA321" s="250"/>
      <c r="AB321" s="250"/>
    </row>
    <row r="322" spans="1:28" s="251" customFormat="1" ht="21.75" hidden="1" customHeight="1" x14ac:dyDescent="0.2">
      <c r="A322" s="481"/>
      <c r="B322" s="54" t="s">
        <v>30</v>
      </c>
      <c r="C322" s="16"/>
      <c r="D322" s="17"/>
      <c r="E322" s="18"/>
      <c r="F322" s="19"/>
      <c r="G322" s="17"/>
      <c r="H322" s="17"/>
      <c r="I322" s="20"/>
      <c r="J322" s="21"/>
      <c r="K322" s="55">
        <f t="shared" si="804"/>
        <v>0</v>
      </c>
      <c r="L322" s="56" t="e">
        <f t="shared" ref="L322" si="808">K322/J321*100</f>
        <v>#DIV/0!</v>
      </c>
      <c r="M322" s="483"/>
      <c r="N322" s="477"/>
      <c r="O322" s="55">
        <f>SUM(O324,O330,O340,O346,O348)</f>
        <v>0</v>
      </c>
      <c r="P322" s="56" t="e">
        <f t="shared" ref="P322" si="809">O322/J321*100</f>
        <v>#DIV/0!</v>
      </c>
      <c r="Q322" s="483"/>
      <c r="R322" s="477"/>
      <c r="S322" s="58">
        <f>SUM(S324,S330,S340,S346,S348)</f>
        <v>0</v>
      </c>
      <c r="T322" s="56" t="e">
        <f t="shared" ref="T322" si="810">S322/J321*100</f>
        <v>#DIV/0!</v>
      </c>
      <c r="U322" s="483"/>
      <c r="V322" s="485"/>
      <c r="W322" s="55">
        <f>SUM(W324,W330,W340,W346,W348)</f>
        <v>0</v>
      </c>
      <c r="X322" s="56" t="e">
        <f t="shared" ref="X322" si="811">W322/J321*100</f>
        <v>#DIV/0!</v>
      </c>
      <c r="Y322" s="483"/>
      <c r="Z322" s="501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27">
        <f>SUM(F325,F327)</f>
        <v>0</v>
      </c>
      <c r="G323" s="25">
        <f>SUM(G325,G327)</f>
        <v>0</v>
      </c>
      <c r="H323" s="25">
        <f t="shared" ref="H323:I323" si="812">SUM(H325,H327)</f>
        <v>0</v>
      </c>
      <c r="I323" s="28">
        <f t="shared" si="812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13">K323/J323*100</f>
        <v>#DIV/0!</v>
      </c>
      <c r="M323" s="478" t="e">
        <f t="shared" si="687"/>
        <v>#DIV/0!</v>
      </c>
      <c r="N323" s="474"/>
      <c r="O323" s="30">
        <f>SUM(O325,O327)</f>
        <v>0</v>
      </c>
      <c r="P323" s="31" t="e">
        <f t="shared" ref="P323" si="814">O323/J323*100</f>
        <v>#DIV/0!</v>
      </c>
      <c r="Q323" s="478" t="e">
        <f t="shared" si="689"/>
        <v>#DIV/0!</v>
      </c>
      <c r="R323" s="474"/>
      <c r="S323" s="32">
        <f>SUM(S325,S327)</f>
        <v>0</v>
      </c>
      <c r="T323" s="31" t="e">
        <f t="shared" ref="T323" si="815">S323/J323*100</f>
        <v>#DIV/0!</v>
      </c>
      <c r="U323" s="478" t="e">
        <f t="shared" si="691"/>
        <v>#DIV/0!</v>
      </c>
      <c r="V323" s="475"/>
      <c r="W323" s="30">
        <f>SUM(W325,W327)</f>
        <v>0</v>
      </c>
      <c r="X323" s="31" t="e">
        <f t="shared" ref="X323" si="816">W323/J323*100</f>
        <v>#DIV/0!</v>
      </c>
      <c r="Y323" s="478" t="e">
        <f t="shared" si="692"/>
        <v>#DIV/0!</v>
      </c>
      <c r="Z323" s="497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38"/>
      <c r="G324" s="36"/>
      <c r="H324" s="36"/>
      <c r="I324" s="37"/>
      <c r="J324" s="40"/>
      <c r="K324" s="30">
        <f>SUM(K326,K328)</f>
        <v>0</v>
      </c>
      <c r="L324" s="31" t="e">
        <f>K324/J323*100</f>
        <v>#DIV/0!</v>
      </c>
      <c r="M324" s="479"/>
      <c r="N324" s="474"/>
      <c r="O324" s="30">
        <f>SUM(O326,O328)</f>
        <v>0</v>
      </c>
      <c r="P324" s="31" t="e">
        <f t="shared" ref="P324" si="817">O324/J323*100</f>
        <v>#DIV/0!</v>
      </c>
      <c r="Q324" s="479"/>
      <c r="R324" s="474"/>
      <c r="S324" s="32">
        <f>SUM(S326,S328)</f>
        <v>0</v>
      </c>
      <c r="T324" s="31" t="e">
        <f t="shared" ref="T324" si="818">S324/J323*100</f>
        <v>#DIV/0!</v>
      </c>
      <c r="U324" s="479"/>
      <c r="V324" s="475"/>
      <c r="W324" s="30">
        <f>SUM(W326,W328)</f>
        <v>0</v>
      </c>
      <c r="X324" s="31" t="e">
        <f t="shared" ref="X324" si="819">W324/J323*100</f>
        <v>#DIV/0!</v>
      </c>
      <c r="Y324" s="479"/>
      <c r="Z324" s="497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20">+C325+D325</f>
        <v>0</v>
      </c>
      <c r="F325" s="63"/>
      <c r="G325" s="64"/>
      <c r="H325" s="64"/>
      <c r="I325" s="65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470" t="e">
        <f t="shared" si="687"/>
        <v>#DIV/0!</v>
      </c>
      <c r="N325" s="471"/>
      <c r="O325" s="67">
        <f>G325+F325+0</f>
        <v>0</v>
      </c>
      <c r="P325" s="69" t="e">
        <f t="shared" ref="P325" si="821">O325/J325*100</f>
        <v>#DIV/0!</v>
      </c>
      <c r="Q325" s="470" t="e">
        <f t="shared" si="689"/>
        <v>#DIV/0!</v>
      </c>
      <c r="R325" s="471"/>
      <c r="S325" s="70">
        <f>H325+F325+G325+0</f>
        <v>0</v>
      </c>
      <c r="T325" s="69" t="e">
        <f t="shared" ref="T325" si="822">S325/J325*100</f>
        <v>#DIV/0!</v>
      </c>
      <c r="U325" s="470" t="e">
        <f t="shared" si="691"/>
        <v>#DIV/0!</v>
      </c>
      <c r="V325" s="472"/>
      <c r="W325" s="67">
        <f>H325+F325+G325+I325+0</f>
        <v>0</v>
      </c>
      <c r="X325" s="69" t="e">
        <f>W325/J325*100</f>
        <v>#DIV/0!</v>
      </c>
      <c r="Y325" s="470" t="e">
        <f t="shared" si="692"/>
        <v>#DIV/0!</v>
      </c>
      <c r="Z325" s="496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38"/>
      <c r="G326" s="36"/>
      <c r="H326" s="36"/>
      <c r="I326" s="39"/>
      <c r="J326" s="40"/>
      <c r="K326" s="16"/>
      <c r="L326" s="17" t="e">
        <f>K326/J325*100</f>
        <v>#DIV/0!</v>
      </c>
      <c r="M326" s="470"/>
      <c r="N326" s="471"/>
      <c r="O326" s="16"/>
      <c r="P326" s="73" t="e">
        <f>O326/J325*100</f>
        <v>#DIV/0!</v>
      </c>
      <c r="Q326" s="470"/>
      <c r="R326" s="471"/>
      <c r="S326" s="19"/>
      <c r="T326" s="73" t="e">
        <f>S326/J325*100</f>
        <v>#DIV/0!</v>
      </c>
      <c r="U326" s="470"/>
      <c r="V326" s="472"/>
      <c r="W326" s="16"/>
      <c r="X326" s="73" t="e">
        <f>W326/J325*100</f>
        <v>#DIV/0!</v>
      </c>
      <c r="Y326" s="470"/>
      <c r="Z326" s="496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23">+C327+D327</f>
        <v>0</v>
      </c>
      <c r="F327" s="63"/>
      <c r="G327" s="64"/>
      <c r="H327" s="64"/>
      <c r="I327" s="65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470" t="e">
        <f t="shared" si="687"/>
        <v>#DIV/0!</v>
      </c>
      <c r="N327" s="471"/>
      <c r="O327" s="67">
        <f>G327+F327+0</f>
        <v>0</v>
      </c>
      <c r="P327" s="69" t="e">
        <f t="shared" ref="P327" si="824">O327/J327*100</f>
        <v>#DIV/0!</v>
      </c>
      <c r="Q327" s="470" t="e">
        <f t="shared" si="689"/>
        <v>#DIV/0!</v>
      </c>
      <c r="R327" s="471"/>
      <c r="S327" s="70">
        <f>H327+F327+G327+0</f>
        <v>0</v>
      </c>
      <c r="T327" s="69" t="e">
        <f t="shared" ref="T327" si="825">S327/J327*100</f>
        <v>#DIV/0!</v>
      </c>
      <c r="U327" s="470" t="e">
        <f t="shared" si="691"/>
        <v>#DIV/0!</v>
      </c>
      <c r="V327" s="472"/>
      <c r="W327" s="67">
        <f>H327+F327+G327+I327+0</f>
        <v>0</v>
      </c>
      <c r="X327" s="69" t="e">
        <f>W327/J327*100</f>
        <v>#DIV/0!</v>
      </c>
      <c r="Y327" s="470" t="e">
        <f t="shared" si="692"/>
        <v>#DIV/0!</v>
      </c>
      <c r="Z327" s="496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38"/>
      <c r="G328" s="36"/>
      <c r="H328" s="36"/>
      <c r="I328" s="39"/>
      <c r="J328" s="40"/>
      <c r="K328" s="16"/>
      <c r="L328" s="17" t="e">
        <f>K328/J327*100</f>
        <v>#DIV/0!</v>
      </c>
      <c r="M328" s="470"/>
      <c r="N328" s="471"/>
      <c r="O328" s="16"/>
      <c r="P328" s="73" t="e">
        <f>O328/J327*100</f>
        <v>#DIV/0!</v>
      </c>
      <c r="Q328" s="470"/>
      <c r="R328" s="471"/>
      <c r="S328" s="19"/>
      <c r="T328" s="73" t="e">
        <f>S328/J327*100</f>
        <v>#DIV/0!</v>
      </c>
      <c r="U328" s="470"/>
      <c r="V328" s="472"/>
      <c r="W328" s="16"/>
      <c r="X328" s="73" t="e">
        <f>W328/J327*100</f>
        <v>#DIV/0!</v>
      </c>
      <c r="Y328" s="470"/>
      <c r="Z328" s="496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27">
        <f>SUM(F331,F333,F335,F337)</f>
        <v>0</v>
      </c>
      <c r="G329" s="25">
        <f t="shared" ref="G329:I329" si="826">SUM(G331,G333,G335,G337)</f>
        <v>0</v>
      </c>
      <c r="H329" s="25">
        <f t="shared" si="826"/>
        <v>0</v>
      </c>
      <c r="I329" s="28">
        <f t="shared" si="826"/>
        <v>0</v>
      </c>
      <c r="J329" s="29">
        <f t="shared" ref="J329" si="827">+E329+I329+F329+G329+H329</f>
        <v>0</v>
      </c>
      <c r="K329" s="30">
        <f>SUM(K331,K333,K335,K337)</f>
        <v>0</v>
      </c>
      <c r="L329" s="31" t="e">
        <f t="shared" ref="L329" si="828">K329/J329*100</f>
        <v>#DIV/0!</v>
      </c>
      <c r="M329" s="473" t="e">
        <f t="shared" si="687"/>
        <v>#DIV/0!</v>
      </c>
      <c r="N329" s="474"/>
      <c r="O329" s="30">
        <f>SUM(O331,O333,O335,O337)</f>
        <v>0</v>
      </c>
      <c r="P329" s="31" t="e">
        <f t="shared" ref="P329" si="829">O329/J329*100</f>
        <v>#DIV/0!</v>
      </c>
      <c r="Q329" s="473" t="e">
        <f t="shared" si="689"/>
        <v>#DIV/0!</v>
      </c>
      <c r="R329" s="474"/>
      <c r="S329" s="32">
        <f>SUM(S331,S333,S335,S337)</f>
        <v>0</v>
      </c>
      <c r="T329" s="31" t="e">
        <f t="shared" ref="T329" si="830">S329/J329*100</f>
        <v>#DIV/0!</v>
      </c>
      <c r="U329" s="473" t="e">
        <f t="shared" si="691"/>
        <v>#DIV/0!</v>
      </c>
      <c r="V329" s="475"/>
      <c r="W329" s="30">
        <f>SUM(W331,W333,W335,W337)</f>
        <v>0</v>
      </c>
      <c r="X329" s="31" t="e">
        <f t="shared" ref="X329" si="831">W329/J329*100</f>
        <v>#DIV/0!</v>
      </c>
      <c r="Y329" s="473" t="e">
        <f t="shared" si="692"/>
        <v>#DIV/0!</v>
      </c>
      <c r="Z329" s="497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38"/>
      <c r="G330" s="36"/>
      <c r="H330" s="36"/>
      <c r="I330" s="37"/>
      <c r="J330" s="40"/>
      <c r="K330" s="30">
        <f>SUM(K332,K334,K336,K338)</f>
        <v>0</v>
      </c>
      <c r="L330" s="31" t="e">
        <f t="shared" ref="L330" si="832">K330/J329*100</f>
        <v>#DIV/0!</v>
      </c>
      <c r="M330" s="473"/>
      <c r="N330" s="474"/>
      <c r="O330" s="30">
        <f>SUM(O332,O334,O336,O338)</f>
        <v>0</v>
      </c>
      <c r="P330" s="31" t="e">
        <f t="shared" ref="P330" si="833">O330/J329*100</f>
        <v>#DIV/0!</v>
      </c>
      <c r="Q330" s="473"/>
      <c r="R330" s="474"/>
      <c r="S330" s="32">
        <f>SUM(S332,S334,S336,S338)</f>
        <v>0</v>
      </c>
      <c r="T330" s="31" t="e">
        <f t="shared" ref="T330" si="834">S330/J329*100</f>
        <v>#DIV/0!</v>
      </c>
      <c r="U330" s="473"/>
      <c r="V330" s="475"/>
      <c r="W330" s="30">
        <f>SUM(W332,W334,W336,W338)</f>
        <v>0</v>
      </c>
      <c r="X330" s="31" t="e">
        <f t="shared" ref="X330" si="835">W330/J329*100</f>
        <v>#DIV/0!</v>
      </c>
      <c r="Y330" s="473"/>
      <c r="Z330" s="497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36">+C331+D331</f>
        <v>0</v>
      </c>
      <c r="F331" s="63"/>
      <c r="G331" s="64"/>
      <c r="H331" s="64"/>
      <c r="I331" s="65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470" t="e">
        <f t="shared" si="687"/>
        <v>#DIV/0!</v>
      </c>
      <c r="N331" s="471"/>
      <c r="O331" s="67">
        <f>G331+F331+0</f>
        <v>0</v>
      </c>
      <c r="P331" s="68" t="e">
        <f t="shared" ref="P331" si="837">O331/J331*100</f>
        <v>#DIV/0!</v>
      </c>
      <c r="Q331" s="470" t="e">
        <f t="shared" si="689"/>
        <v>#DIV/0!</v>
      </c>
      <c r="R331" s="471"/>
      <c r="S331" s="70">
        <f>H331+F331+G331+0</f>
        <v>0</v>
      </c>
      <c r="T331" s="68" t="e">
        <f t="shared" ref="T331" si="838">S331/J331*100</f>
        <v>#DIV/0!</v>
      </c>
      <c r="U331" s="470" t="e">
        <f t="shared" si="691"/>
        <v>#DIV/0!</v>
      </c>
      <c r="V331" s="472"/>
      <c r="W331" s="67">
        <f>H331+F331+G331+I331+0</f>
        <v>0</v>
      </c>
      <c r="X331" s="68" t="e">
        <f>W331/J331*100</f>
        <v>#DIV/0!</v>
      </c>
      <c r="Y331" s="470" t="e">
        <f t="shared" si="692"/>
        <v>#DIV/0!</v>
      </c>
      <c r="Z331" s="496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38"/>
      <c r="G332" s="36"/>
      <c r="H332" s="36"/>
      <c r="I332" s="39"/>
      <c r="J332" s="40"/>
      <c r="K332" s="16"/>
      <c r="L332" s="17" t="e">
        <f>K332/J331*100</f>
        <v>#DIV/0!</v>
      </c>
      <c r="M332" s="470"/>
      <c r="N332" s="471"/>
      <c r="O332" s="16"/>
      <c r="P332" s="17" t="e">
        <f>O332/J331*100</f>
        <v>#DIV/0!</v>
      </c>
      <c r="Q332" s="470"/>
      <c r="R332" s="471"/>
      <c r="S332" s="19"/>
      <c r="T332" s="17" t="e">
        <f>S332/J331*100</f>
        <v>#DIV/0!</v>
      </c>
      <c r="U332" s="470"/>
      <c r="V332" s="472"/>
      <c r="W332" s="16"/>
      <c r="X332" s="17" t="e">
        <f>W332/J331*100</f>
        <v>#DIV/0!</v>
      </c>
      <c r="Y332" s="470"/>
      <c r="Z332" s="496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39">+C333+D333</f>
        <v>0</v>
      </c>
      <c r="F333" s="63"/>
      <c r="G333" s="64"/>
      <c r="H333" s="64"/>
      <c r="I333" s="65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470" t="e">
        <f t="shared" ref="M333:M395" si="840">L334-L333</f>
        <v>#DIV/0!</v>
      </c>
      <c r="N333" s="471"/>
      <c r="O333" s="67">
        <f>G333+F333+0</f>
        <v>0</v>
      </c>
      <c r="P333" s="68" t="e">
        <f t="shared" ref="P333" si="841">O333/J333*100</f>
        <v>#DIV/0!</v>
      </c>
      <c r="Q333" s="470" t="e">
        <f t="shared" ref="Q333:Q395" si="842">P334-P333</f>
        <v>#DIV/0!</v>
      </c>
      <c r="R333" s="471"/>
      <c r="S333" s="70">
        <f>H333+F333+G333+0</f>
        <v>0</v>
      </c>
      <c r="T333" s="68" t="e">
        <f t="shared" ref="T333" si="843">S333/J333*100</f>
        <v>#DIV/0!</v>
      </c>
      <c r="U333" s="470" t="e">
        <f t="shared" ref="U333:U395" si="844">T334-T333</f>
        <v>#DIV/0!</v>
      </c>
      <c r="V333" s="472"/>
      <c r="W333" s="67">
        <f>H333+F333+G333+I333+0</f>
        <v>0</v>
      </c>
      <c r="X333" s="68" t="e">
        <f>W333/J333*100</f>
        <v>#DIV/0!</v>
      </c>
      <c r="Y333" s="470" t="e">
        <f t="shared" ref="Y333:Y395" si="845">X334-X333</f>
        <v>#DIV/0!</v>
      </c>
      <c r="Z333" s="496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38"/>
      <c r="G334" s="36"/>
      <c r="H334" s="36"/>
      <c r="I334" s="39"/>
      <c r="J334" s="40"/>
      <c r="K334" s="16"/>
      <c r="L334" s="17" t="e">
        <f>K334/J333*100</f>
        <v>#DIV/0!</v>
      </c>
      <c r="M334" s="470"/>
      <c r="N334" s="471"/>
      <c r="O334" s="16"/>
      <c r="P334" s="17" t="e">
        <f>O334/J333*100</f>
        <v>#DIV/0!</v>
      </c>
      <c r="Q334" s="470"/>
      <c r="R334" s="471"/>
      <c r="S334" s="19"/>
      <c r="T334" s="17" t="e">
        <f>S334/J333*100</f>
        <v>#DIV/0!</v>
      </c>
      <c r="U334" s="470"/>
      <c r="V334" s="472"/>
      <c r="W334" s="16"/>
      <c r="X334" s="17" t="e">
        <f>W334/J333*100</f>
        <v>#DIV/0!</v>
      </c>
      <c r="Y334" s="470"/>
      <c r="Z334" s="496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46">+C335+D335</f>
        <v>0</v>
      </c>
      <c r="F335" s="63"/>
      <c r="G335" s="64"/>
      <c r="H335" s="64"/>
      <c r="I335" s="65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470" t="e">
        <f t="shared" si="840"/>
        <v>#DIV/0!</v>
      </c>
      <c r="N335" s="471"/>
      <c r="O335" s="67">
        <f>G335+F335+0</f>
        <v>0</v>
      </c>
      <c r="P335" s="68" t="e">
        <f t="shared" ref="P335" si="847">O335/J335*100</f>
        <v>#DIV/0!</v>
      </c>
      <c r="Q335" s="470" t="e">
        <f t="shared" si="842"/>
        <v>#DIV/0!</v>
      </c>
      <c r="R335" s="471"/>
      <c r="S335" s="70">
        <f>H335+F335+G335+0</f>
        <v>0</v>
      </c>
      <c r="T335" s="68" t="e">
        <f t="shared" ref="T335" si="848">S335/J335*100</f>
        <v>#DIV/0!</v>
      </c>
      <c r="U335" s="470" t="e">
        <f t="shared" si="844"/>
        <v>#DIV/0!</v>
      </c>
      <c r="V335" s="472"/>
      <c r="W335" s="67">
        <f>H335+F335+G335+I335+0</f>
        <v>0</v>
      </c>
      <c r="X335" s="68" t="e">
        <f>W335/J335*100</f>
        <v>#DIV/0!</v>
      </c>
      <c r="Y335" s="470" t="e">
        <f t="shared" si="845"/>
        <v>#DIV/0!</v>
      </c>
      <c r="Z335" s="496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38"/>
      <c r="G336" s="36"/>
      <c r="H336" s="36"/>
      <c r="I336" s="39"/>
      <c r="J336" s="40"/>
      <c r="K336" s="16"/>
      <c r="L336" s="17" t="e">
        <f>K336/J335*100</f>
        <v>#DIV/0!</v>
      </c>
      <c r="M336" s="470"/>
      <c r="N336" s="471"/>
      <c r="O336" s="16"/>
      <c r="P336" s="17" t="e">
        <f>O336/J335*100</f>
        <v>#DIV/0!</v>
      </c>
      <c r="Q336" s="470"/>
      <c r="R336" s="471"/>
      <c r="S336" s="19"/>
      <c r="T336" s="17" t="e">
        <f>S336/J335*100</f>
        <v>#DIV/0!</v>
      </c>
      <c r="U336" s="470"/>
      <c r="V336" s="472"/>
      <c r="W336" s="16"/>
      <c r="X336" s="17" t="e">
        <f>W336/J335*100</f>
        <v>#DIV/0!</v>
      </c>
      <c r="Y336" s="470"/>
      <c r="Z336" s="496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49">+C337+D337</f>
        <v>0</v>
      </c>
      <c r="F337" s="63"/>
      <c r="G337" s="64"/>
      <c r="H337" s="64"/>
      <c r="I337" s="65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470" t="e">
        <f t="shared" si="840"/>
        <v>#DIV/0!</v>
      </c>
      <c r="N337" s="471"/>
      <c r="O337" s="67">
        <f>G337+F337+0</f>
        <v>0</v>
      </c>
      <c r="P337" s="68" t="e">
        <f t="shared" ref="P337" si="850">O337/J337*100</f>
        <v>#DIV/0!</v>
      </c>
      <c r="Q337" s="470" t="e">
        <f t="shared" si="842"/>
        <v>#DIV/0!</v>
      </c>
      <c r="R337" s="471"/>
      <c r="S337" s="70">
        <f>H337+F337+G337+0</f>
        <v>0</v>
      </c>
      <c r="T337" s="68" t="e">
        <f t="shared" ref="T337" si="851">S337/J337*100</f>
        <v>#DIV/0!</v>
      </c>
      <c r="U337" s="470" t="e">
        <f t="shared" si="844"/>
        <v>#DIV/0!</v>
      </c>
      <c r="V337" s="472"/>
      <c r="W337" s="67">
        <f>H337+F337+G337+I337+0</f>
        <v>0</v>
      </c>
      <c r="X337" s="68" t="e">
        <f>W337/J337*100</f>
        <v>#DIV/0!</v>
      </c>
      <c r="Y337" s="470" t="e">
        <f t="shared" si="845"/>
        <v>#DIV/0!</v>
      </c>
      <c r="Z337" s="496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38"/>
      <c r="G338" s="36"/>
      <c r="H338" s="36"/>
      <c r="I338" s="39"/>
      <c r="J338" s="40"/>
      <c r="K338" s="16"/>
      <c r="L338" s="17" t="e">
        <f>K338/J337*100</f>
        <v>#DIV/0!</v>
      </c>
      <c r="M338" s="470"/>
      <c r="N338" s="471"/>
      <c r="O338" s="16"/>
      <c r="P338" s="17" t="e">
        <f>O338/J337*100</f>
        <v>#DIV/0!</v>
      </c>
      <c r="Q338" s="470"/>
      <c r="R338" s="471"/>
      <c r="S338" s="19"/>
      <c r="T338" s="17" t="e">
        <f>S338/J337*100</f>
        <v>#DIV/0!</v>
      </c>
      <c r="U338" s="470"/>
      <c r="V338" s="472"/>
      <c r="W338" s="16"/>
      <c r="X338" s="17" t="e">
        <f>W338/J337*100</f>
        <v>#DIV/0!</v>
      </c>
      <c r="Y338" s="470"/>
      <c r="Z338" s="496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27">
        <f>SUM(F341,F343)</f>
        <v>0</v>
      </c>
      <c r="G339" s="25">
        <f t="shared" ref="G339:I339" si="852">SUM(G341,G343)</f>
        <v>0</v>
      </c>
      <c r="H339" s="25">
        <f t="shared" si="852"/>
        <v>0</v>
      </c>
      <c r="I339" s="28">
        <f t="shared" si="852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53">K339/J339*100</f>
        <v>#DIV/0!</v>
      </c>
      <c r="M339" s="473" t="e">
        <f t="shared" si="840"/>
        <v>#DIV/0!</v>
      </c>
      <c r="N339" s="474"/>
      <c r="O339" s="30">
        <f>SUM(O341,O343)</f>
        <v>0</v>
      </c>
      <c r="P339" s="31" t="e">
        <f t="shared" ref="P339" si="854">O339/J339*100</f>
        <v>#DIV/0!</v>
      </c>
      <c r="Q339" s="473" t="e">
        <f t="shared" si="842"/>
        <v>#DIV/0!</v>
      </c>
      <c r="R339" s="474"/>
      <c r="S339" s="32">
        <f>SUM(S341,S343)</f>
        <v>0</v>
      </c>
      <c r="T339" s="31" t="e">
        <f t="shared" ref="T339" si="855">S339/J339*100</f>
        <v>#DIV/0!</v>
      </c>
      <c r="U339" s="473" t="e">
        <f t="shared" si="844"/>
        <v>#DIV/0!</v>
      </c>
      <c r="V339" s="475"/>
      <c r="W339" s="30">
        <f>SUM(W341,W343)</f>
        <v>0</v>
      </c>
      <c r="X339" s="31" t="e">
        <f t="shared" ref="X339" si="856">W339/J339*100</f>
        <v>#DIV/0!</v>
      </c>
      <c r="Y339" s="473" t="e">
        <f t="shared" si="845"/>
        <v>#DIV/0!</v>
      </c>
      <c r="Z339" s="497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38"/>
      <c r="G340" s="36"/>
      <c r="H340" s="36"/>
      <c r="I340" s="37"/>
      <c r="J340" s="40"/>
      <c r="K340" s="30">
        <f>SUM(K342,K344)</f>
        <v>0</v>
      </c>
      <c r="L340" s="31" t="e">
        <f t="shared" ref="L340" si="857">K340/J339*100</f>
        <v>#DIV/0!</v>
      </c>
      <c r="M340" s="473"/>
      <c r="N340" s="474"/>
      <c r="O340" s="30">
        <f>SUM(O342,O344)</f>
        <v>0</v>
      </c>
      <c r="P340" s="31" t="e">
        <f t="shared" ref="P340" si="858">O340/J339*100</f>
        <v>#DIV/0!</v>
      </c>
      <c r="Q340" s="473"/>
      <c r="R340" s="474"/>
      <c r="S340" s="32">
        <f>SUM(S342,S344)</f>
        <v>0</v>
      </c>
      <c r="T340" s="31" t="e">
        <f t="shared" ref="T340" si="859">S340/J339*100</f>
        <v>#DIV/0!</v>
      </c>
      <c r="U340" s="473"/>
      <c r="V340" s="475"/>
      <c r="W340" s="30">
        <f>SUM(W342,W344)</f>
        <v>0</v>
      </c>
      <c r="X340" s="31" t="e">
        <f t="shared" ref="X340" si="860">W340/J339*100</f>
        <v>#DIV/0!</v>
      </c>
      <c r="Y340" s="473"/>
      <c r="Z340" s="497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861">+C341+D341</f>
        <v>0</v>
      </c>
      <c r="F341" s="63"/>
      <c r="G341" s="64"/>
      <c r="H341" s="64"/>
      <c r="I341" s="65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470" t="e">
        <f t="shared" si="840"/>
        <v>#DIV/0!</v>
      </c>
      <c r="N341" s="471"/>
      <c r="O341" s="67">
        <f>G341+F341+0</f>
        <v>0</v>
      </c>
      <c r="P341" s="68" t="e">
        <f t="shared" ref="P341" si="862">O341/J341*100</f>
        <v>#DIV/0!</v>
      </c>
      <c r="Q341" s="470" t="e">
        <f t="shared" si="842"/>
        <v>#DIV/0!</v>
      </c>
      <c r="R341" s="471"/>
      <c r="S341" s="70">
        <f>H341+F341+G341+0</f>
        <v>0</v>
      </c>
      <c r="T341" s="68" t="e">
        <f t="shared" ref="T341" si="863">S341/J341*100</f>
        <v>#DIV/0!</v>
      </c>
      <c r="U341" s="470" t="e">
        <f t="shared" si="844"/>
        <v>#DIV/0!</v>
      </c>
      <c r="V341" s="472"/>
      <c r="W341" s="67">
        <f>H341+F341+G341+I341+0</f>
        <v>0</v>
      </c>
      <c r="X341" s="68" t="e">
        <f>W341/J341*100</f>
        <v>#DIV/0!</v>
      </c>
      <c r="Y341" s="470" t="e">
        <f t="shared" si="845"/>
        <v>#DIV/0!</v>
      </c>
      <c r="Z341" s="496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38"/>
      <c r="G342" s="36"/>
      <c r="H342" s="36"/>
      <c r="I342" s="39"/>
      <c r="J342" s="40"/>
      <c r="K342" s="16"/>
      <c r="L342" s="17" t="e">
        <f>K342/J341*100</f>
        <v>#DIV/0!</v>
      </c>
      <c r="M342" s="470"/>
      <c r="N342" s="471"/>
      <c r="O342" s="16"/>
      <c r="P342" s="17" t="e">
        <f>O342/J341*100</f>
        <v>#DIV/0!</v>
      </c>
      <c r="Q342" s="470"/>
      <c r="R342" s="471"/>
      <c r="S342" s="19"/>
      <c r="T342" s="17" t="e">
        <f>S342/J341*100</f>
        <v>#DIV/0!</v>
      </c>
      <c r="U342" s="470"/>
      <c r="V342" s="472"/>
      <c r="W342" s="16"/>
      <c r="X342" s="17" t="e">
        <f>W342/J341*100</f>
        <v>#DIV/0!</v>
      </c>
      <c r="Y342" s="470"/>
      <c r="Z342" s="496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864">+C343+D343</f>
        <v>0</v>
      </c>
      <c r="F343" s="63"/>
      <c r="G343" s="64"/>
      <c r="H343" s="64"/>
      <c r="I343" s="65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470" t="e">
        <f t="shared" si="840"/>
        <v>#DIV/0!</v>
      </c>
      <c r="N343" s="471"/>
      <c r="O343" s="67">
        <f>G343+F343+0</f>
        <v>0</v>
      </c>
      <c r="P343" s="68" t="e">
        <f t="shared" ref="P343" si="865">O343/J343*100</f>
        <v>#DIV/0!</v>
      </c>
      <c r="Q343" s="470" t="e">
        <f t="shared" si="842"/>
        <v>#DIV/0!</v>
      </c>
      <c r="R343" s="471"/>
      <c r="S343" s="70">
        <f>H343+F343+G343+0</f>
        <v>0</v>
      </c>
      <c r="T343" s="68" t="e">
        <f t="shared" ref="T343" si="866">S343/J343*100</f>
        <v>#DIV/0!</v>
      </c>
      <c r="U343" s="470" t="e">
        <f t="shared" si="844"/>
        <v>#DIV/0!</v>
      </c>
      <c r="V343" s="472"/>
      <c r="W343" s="67">
        <f>H343+F343+G343+I343+0</f>
        <v>0</v>
      </c>
      <c r="X343" s="68" t="e">
        <f>W343/J343*100</f>
        <v>#DIV/0!</v>
      </c>
      <c r="Y343" s="470" t="e">
        <f t="shared" si="845"/>
        <v>#DIV/0!</v>
      </c>
      <c r="Z343" s="496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38"/>
      <c r="G344" s="36"/>
      <c r="H344" s="36"/>
      <c r="I344" s="39"/>
      <c r="J344" s="40"/>
      <c r="K344" s="16"/>
      <c r="L344" s="17" t="e">
        <f>K344/J343*100</f>
        <v>#DIV/0!</v>
      </c>
      <c r="M344" s="470"/>
      <c r="N344" s="471"/>
      <c r="O344" s="16"/>
      <c r="P344" s="17" t="e">
        <f>O344/J343*100</f>
        <v>#DIV/0!</v>
      </c>
      <c r="Q344" s="470"/>
      <c r="R344" s="471"/>
      <c r="S344" s="19"/>
      <c r="T344" s="17" t="e">
        <f>S344/J343*100</f>
        <v>#DIV/0!</v>
      </c>
      <c r="U344" s="470"/>
      <c r="V344" s="472"/>
      <c r="W344" s="16"/>
      <c r="X344" s="17" t="e">
        <f>W344/J343*100</f>
        <v>#DIV/0!</v>
      </c>
      <c r="Y344" s="470"/>
      <c r="Z344" s="496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867">+C345+D345</f>
        <v>0</v>
      </c>
      <c r="F345" s="63"/>
      <c r="G345" s="64"/>
      <c r="H345" s="64"/>
      <c r="I345" s="65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470" t="e">
        <f t="shared" si="840"/>
        <v>#DIV/0!</v>
      </c>
      <c r="N345" s="471"/>
      <c r="O345" s="67">
        <f>G345+F345+0</f>
        <v>0</v>
      </c>
      <c r="P345" s="68" t="e">
        <f t="shared" ref="P345" si="868">O345/J345*100</f>
        <v>#DIV/0!</v>
      </c>
      <c r="Q345" s="470" t="e">
        <f t="shared" si="842"/>
        <v>#DIV/0!</v>
      </c>
      <c r="R345" s="471"/>
      <c r="S345" s="70">
        <f>H345+F345+G345+0</f>
        <v>0</v>
      </c>
      <c r="T345" s="68" t="e">
        <f t="shared" ref="T345" si="869">S345/J345*100</f>
        <v>#DIV/0!</v>
      </c>
      <c r="U345" s="470" t="e">
        <f t="shared" si="844"/>
        <v>#DIV/0!</v>
      </c>
      <c r="V345" s="472"/>
      <c r="W345" s="67">
        <f>H345+F345+G345+I345+0</f>
        <v>0</v>
      </c>
      <c r="X345" s="68" t="e">
        <f>W345/J345*100</f>
        <v>#DIV/0!</v>
      </c>
      <c r="Y345" s="470" t="e">
        <f t="shared" si="845"/>
        <v>#DIV/0!</v>
      </c>
      <c r="Z345" s="496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38"/>
      <c r="G346" s="36"/>
      <c r="H346" s="36"/>
      <c r="I346" s="37"/>
      <c r="J346" s="40"/>
      <c r="K346" s="16"/>
      <c r="L346" s="17" t="e">
        <f>K346/J345*100</f>
        <v>#DIV/0!</v>
      </c>
      <c r="M346" s="470"/>
      <c r="N346" s="471"/>
      <c r="O346" s="16"/>
      <c r="P346" s="17" t="e">
        <f>O346/J345*100</f>
        <v>#DIV/0!</v>
      </c>
      <c r="Q346" s="470"/>
      <c r="R346" s="471"/>
      <c r="S346" s="19"/>
      <c r="T346" s="17" t="e">
        <f>S346/J345*100</f>
        <v>#DIV/0!</v>
      </c>
      <c r="U346" s="470"/>
      <c r="V346" s="472"/>
      <c r="W346" s="16"/>
      <c r="X346" s="17" t="e">
        <f>W346/J345*100</f>
        <v>#DIV/0!</v>
      </c>
      <c r="Y346" s="470"/>
      <c r="Z346" s="496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870">+C347+D347</f>
        <v>0</v>
      </c>
      <c r="F347" s="63"/>
      <c r="G347" s="64"/>
      <c r="H347" s="64"/>
      <c r="I347" s="65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470" t="e">
        <f t="shared" si="840"/>
        <v>#DIV/0!</v>
      </c>
      <c r="N347" s="471"/>
      <c r="O347" s="67">
        <f>G347+F347+0</f>
        <v>0</v>
      </c>
      <c r="P347" s="68" t="e">
        <f t="shared" ref="P347" si="871">O347/J347*100</f>
        <v>#DIV/0!</v>
      </c>
      <c r="Q347" s="470" t="e">
        <f t="shared" si="842"/>
        <v>#DIV/0!</v>
      </c>
      <c r="R347" s="471"/>
      <c r="S347" s="70">
        <f>H347+F347+G347+0</f>
        <v>0</v>
      </c>
      <c r="T347" s="68" t="e">
        <f t="shared" ref="T347" si="872">S347/J347*100</f>
        <v>#DIV/0!</v>
      </c>
      <c r="U347" s="470" t="e">
        <f t="shared" si="844"/>
        <v>#DIV/0!</v>
      </c>
      <c r="V347" s="472"/>
      <c r="W347" s="67">
        <f>H347+F347+G347+I347+0</f>
        <v>0</v>
      </c>
      <c r="X347" s="68" t="e">
        <f>W347/J347*100</f>
        <v>#DIV/0!</v>
      </c>
      <c r="Y347" s="470" t="e">
        <f t="shared" si="845"/>
        <v>#DIV/0!</v>
      </c>
      <c r="Z347" s="496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38"/>
      <c r="G348" s="36"/>
      <c r="H348" s="36"/>
      <c r="I348" s="37"/>
      <c r="J348" s="40"/>
      <c r="K348" s="16"/>
      <c r="L348" s="17" t="e">
        <f>K348/J347*100</f>
        <v>#DIV/0!</v>
      </c>
      <c r="M348" s="470"/>
      <c r="N348" s="471"/>
      <c r="O348" s="16"/>
      <c r="P348" s="17" t="e">
        <f>O348/J347*100</f>
        <v>#DIV/0!</v>
      </c>
      <c r="Q348" s="470"/>
      <c r="R348" s="471"/>
      <c r="S348" s="19"/>
      <c r="T348" s="17" t="e">
        <f>S348/J347*100</f>
        <v>#DIV/0!</v>
      </c>
      <c r="U348" s="470"/>
      <c r="V348" s="472"/>
      <c r="W348" s="16"/>
      <c r="X348" s="17" t="e">
        <f>W348/J347*100</f>
        <v>#DIV/0!</v>
      </c>
      <c r="Y348" s="470"/>
      <c r="Z348" s="496"/>
      <c r="AA348" s="74"/>
      <c r="AB348" s="74"/>
    </row>
    <row r="349" spans="1:28" s="251" customFormat="1" ht="21.75" hidden="1" customHeight="1" x14ac:dyDescent="0.2">
      <c r="A349" s="480" t="s">
        <v>45</v>
      </c>
      <c r="B349" s="54" t="s">
        <v>29</v>
      </c>
      <c r="C349" s="55">
        <f t="shared" ref="C349:K350" si="873">SUM(C351,C357,C367,C373,C375)</f>
        <v>0</v>
      </c>
      <c r="D349" s="56">
        <f t="shared" si="873"/>
        <v>0</v>
      </c>
      <c r="E349" s="57">
        <f t="shared" si="873"/>
        <v>0</v>
      </c>
      <c r="F349" s="58">
        <f t="shared" si="873"/>
        <v>0</v>
      </c>
      <c r="G349" s="56">
        <f t="shared" si="873"/>
        <v>0</v>
      </c>
      <c r="H349" s="56">
        <f t="shared" si="873"/>
        <v>0</v>
      </c>
      <c r="I349" s="59">
        <f t="shared" si="873"/>
        <v>0</v>
      </c>
      <c r="J349" s="60">
        <f t="shared" si="873"/>
        <v>0</v>
      </c>
      <c r="K349" s="55">
        <f t="shared" si="873"/>
        <v>0</v>
      </c>
      <c r="L349" s="56" t="e">
        <f>K349/J349*100</f>
        <v>#DIV/0!</v>
      </c>
      <c r="M349" s="482" t="e">
        <f t="shared" si="840"/>
        <v>#DIV/0!</v>
      </c>
      <c r="N349" s="476"/>
      <c r="O349" s="55">
        <f>SUM(O351,O357,O367,O373,O375)</f>
        <v>0</v>
      </c>
      <c r="P349" s="56" t="e">
        <f t="shared" ref="P349" si="874">O349/J349*100</f>
        <v>#DIV/0!</v>
      </c>
      <c r="Q349" s="482" t="e">
        <f t="shared" si="842"/>
        <v>#DIV/0!</v>
      </c>
      <c r="R349" s="476"/>
      <c r="S349" s="58">
        <f>SUM(S351,S357,S367,S373,S375)</f>
        <v>0</v>
      </c>
      <c r="T349" s="56" t="e">
        <f t="shared" ref="T349" si="875">S349/J349*100</f>
        <v>#DIV/0!</v>
      </c>
      <c r="U349" s="482" t="e">
        <f t="shared" si="844"/>
        <v>#DIV/0!</v>
      </c>
      <c r="V349" s="484"/>
      <c r="W349" s="55">
        <f>SUM(W351,W357,W367,W373,W375)</f>
        <v>0</v>
      </c>
      <c r="X349" s="56" t="e">
        <f t="shared" ref="X349" si="876">W349/J349*100</f>
        <v>#DIV/0!</v>
      </c>
      <c r="Y349" s="482" t="e">
        <f t="shared" si="845"/>
        <v>#DIV/0!</v>
      </c>
      <c r="Z349" s="597"/>
      <c r="AA349" s="250"/>
      <c r="AB349" s="250"/>
    </row>
    <row r="350" spans="1:28" s="251" customFormat="1" ht="21.75" hidden="1" customHeight="1" x14ac:dyDescent="0.2">
      <c r="A350" s="481"/>
      <c r="B350" s="54" t="s">
        <v>30</v>
      </c>
      <c r="C350" s="16"/>
      <c r="D350" s="17"/>
      <c r="E350" s="18"/>
      <c r="F350" s="19"/>
      <c r="G350" s="17"/>
      <c r="H350" s="17"/>
      <c r="I350" s="20"/>
      <c r="J350" s="21"/>
      <c r="K350" s="55">
        <f t="shared" si="873"/>
        <v>0</v>
      </c>
      <c r="L350" s="56" t="e">
        <f t="shared" ref="L350" si="877">K350/J349*100</f>
        <v>#DIV/0!</v>
      </c>
      <c r="M350" s="483"/>
      <c r="N350" s="477"/>
      <c r="O350" s="55">
        <f>SUM(O352,O358,O368,O374,O376)</f>
        <v>0</v>
      </c>
      <c r="P350" s="56" t="e">
        <f t="shared" ref="P350" si="878">O350/J349*100</f>
        <v>#DIV/0!</v>
      </c>
      <c r="Q350" s="483"/>
      <c r="R350" s="477"/>
      <c r="S350" s="58">
        <f>SUM(S352,S358,S368,S374,S376)</f>
        <v>0</v>
      </c>
      <c r="T350" s="56" t="e">
        <f t="shared" ref="T350" si="879">S350/J349*100</f>
        <v>#DIV/0!</v>
      </c>
      <c r="U350" s="483"/>
      <c r="V350" s="485"/>
      <c r="W350" s="55">
        <f>SUM(W352,W358,W368,W374,W376)</f>
        <v>0</v>
      </c>
      <c r="X350" s="56" t="e">
        <f t="shared" ref="X350" si="880">W350/J349*100</f>
        <v>#DIV/0!</v>
      </c>
      <c r="Y350" s="483"/>
      <c r="Z350" s="501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27">
        <f>SUM(F353,F355)</f>
        <v>0</v>
      </c>
      <c r="G351" s="25">
        <f>SUM(G353,G355)</f>
        <v>0</v>
      </c>
      <c r="H351" s="25">
        <f t="shared" ref="H351:I351" si="881">SUM(H353,H355)</f>
        <v>0</v>
      </c>
      <c r="I351" s="28">
        <f t="shared" si="881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882">K351/J351*100</f>
        <v>#DIV/0!</v>
      </c>
      <c r="M351" s="478" t="e">
        <f t="shared" si="840"/>
        <v>#DIV/0!</v>
      </c>
      <c r="N351" s="474"/>
      <c r="O351" s="30">
        <f>SUM(O353,O355)</f>
        <v>0</v>
      </c>
      <c r="P351" s="31" t="e">
        <f t="shared" ref="P351" si="883">O351/J351*100</f>
        <v>#DIV/0!</v>
      </c>
      <c r="Q351" s="478" t="e">
        <f t="shared" si="842"/>
        <v>#DIV/0!</v>
      </c>
      <c r="R351" s="474"/>
      <c r="S351" s="32">
        <f>SUM(S353,S355)</f>
        <v>0</v>
      </c>
      <c r="T351" s="31" t="e">
        <f t="shared" ref="T351" si="884">S351/J351*100</f>
        <v>#DIV/0!</v>
      </c>
      <c r="U351" s="478" t="e">
        <f t="shared" si="844"/>
        <v>#DIV/0!</v>
      </c>
      <c r="V351" s="475"/>
      <c r="W351" s="30">
        <f>SUM(W353,W355)</f>
        <v>0</v>
      </c>
      <c r="X351" s="31" t="e">
        <f t="shared" ref="X351" si="885">W351/J351*100</f>
        <v>#DIV/0!</v>
      </c>
      <c r="Y351" s="478" t="e">
        <f t="shared" si="845"/>
        <v>#DIV/0!</v>
      </c>
      <c r="Z351" s="497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38"/>
      <c r="G352" s="36"/>
      <c r="H352" s="36"/>
      <c r="I352" s="37"/>
      <c r="J352" s="40"/>
      <c r="K352" s="30">
        <f>SUM(K354,K356)</f>
        <v>0</v>
      </c>
      <c r="L352" s="31" t="e">
        <f>K352/J351*100</f>
        <v>#DIV/0!</v>
      </c>
      <c r="M352" s="479"/>
      <c r="N352" s="474"/>
      <c r="O352" s="30">
        <f>SUM(O354,O356)</f>
        <v>0</v>
      </c>
      <c r="P352" s="31" t="e">
        <f t="shared" ref="P352" si="886">O352/J351*100</f>
        <v>#DIV/0!</v>
      </c>
      <c r="Q352" s="479"/>
      <c r="R352" s="474"/>
      <c r="S352" s="32">
        <f>SUM(S354,S356)</f>
        <v>0</v>
      </c>
      <c r="T352" s="31" t="e">
        <f t="shared" ref="T352" si="887">S352/J351*100</f>
        <v>#DIV/0!</v>
      </c>
      <c r="U352" s="479"/>
      <c r="V352" s="475"/>
      <c r="W352" s="30">
        <f>SUM(W354,W356)</f>
        <v>0</v>
      </c>
      <c r="X352" s="31" t="e">
        <f t="shared" ref="X352" si="888">W352/J351*100</f>
        <v>#DIV/0!</v>
      </c>
      <c r="Y352" s="479"/>
      <c r="Z352" s="497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889">+C353+D353</f>
        <v>0</v>
      </c>
      <c r="F353" s="63"/>
      <c r="G353" s="64"/>
      <c r="H353" s="64"/>
      <c r="I353" s="65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470" t="e">
        <f t="shared" si="840"/>
        <v>#DIV/0!</v>
      </c>
      <c r="N353" s="471"/>
      <c r="O353" s="67">
        <f>G353+F353+0</f>
        <v>0</v>
      </c>
      <c r="P353" s="69" t="e">
        <f t="shared" ref="P353" si="890">O353/J353*100</f>
        <v>#DIV/0!</v>
      </c>
      <c r="Q353" s="470" t="e">
        <f t="shared" si="842"/>
        <v>#DIV/0!</v>
      </c>
      <c r="R353" s="471"/>
      <c r="S353" s="70">
        <f>H353+F353+G353+0</f>
        <v>0</v>
      </c>
      <c r="T353" s="69" t="e">
        <f t="shared" ref="T353" si="891">S353/J353*100</f>
        <v>#DIV/0!</v>
      </c>
      <c r="U353" s="470" t="e">
        <f t="shared" si="844"/>
        <v>#DIV/0!</v>
      </c>
      <c r="V353" s="472"/>
      <c r="W353" s="67">
        <f>H353+F353+G353+I353+0</f>
        <v>0</v>
      </c>
      <c r="X353" s="69" t="e">
        <f>W353/J353*100</f>
        <v>#DIV/0!</v>
      </c>
      <c r="Y353" s="470" t="e">
        <f t="shared" si="845"/>
        <v>#DIV/0!</v>
      </c>
      <c r="Z353" s="496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38"/>
      <c r="G354" s="36"/>
      <c r="H354" s="36"/>
      <c r="I354" s="39"/>
      <c r="J354" s="40"/>
      <c r="K354" s="16"/>
      <c r="L354" s="17" t="e">
        <f>K354/J353*100</f>
        <v>#DIV/0!</v>
      </c>
      <c r="M354" s="470"/>
      <c r="N354" s="471"/>
      <c r="O354" s="16"/>
      <c r="P354" s="73" t="e">
        <f>O354/J353*100</f>
        <v>#DIV/0!</v>
      </c>
      <c r="Q354" s="470"/>
      <c r="R354" s="471"/>
      <c r="S354" s="19"/>
      <c r="T354" s="73" t="e">
        <f>S354/J353*100</f>
        <v>#DIV/0!</v>
      </c>
      <c r="U354" s="470"/>
      <c r="V354" s="472"/>
      <c r="W354" s="16"/>
      <c r="X354" s="73" t="e">
        <f>W354/J353*100</f>
        <v>#DIV/0!</v>
      </c>
      <c r="Y354" s="470"/>
      <c r="Z354" s="496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892">+C355+D355</f>
        <v>0</v>
      </c>
      <c r="F355" s="63"/>
      <c r="G355" s="64"/>
      <c r="H355" s="64"/>
      <c r="I355" s="65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470" t="e">
        <f t="shared" si="840"/>
        <v>#DIV/0!</v>
      </c>
      <c r="N355" s="471"/>
      <c r="O355" s="67">
        <f>G355+F355+0</f>
        <v>0</v>
      </c>
      <c r="P355" s="69" t="e">
        <f t="shared" ref="P355" si="893">O355/J355*100</f>
        <v>#DIV/0!</v>
      </c>
      <c r="Q355" s="470" t="e">
        <f t="shared" si="842"/>
        <v>#DIV/0!</v>
      </c>
      <c r="R355" s="471"/>
      <c r="S355" s="70">
        <f>H355+F355+G355+0</f>
        <v>0</v>
      </c>
      <c r="T355" s="69" t="e">
        <f t="shared" ref="T355" si="894">S355/J355*100</f>
        <v>#DIV/0!</v>
      </c>
      <c r="U355" s="470" t="e">
        <f t="shared" si="844"/>
        <v>#DIV/0!</v>
      </c>
      <c r="V355" s="472"/>
      <c r="W355" s="67">
        <f>H355+F355+G355+I355+0</f>
        <v>0</v>
      </c>
      <c r="X355" s="69" t="e">
        <f>W355/J355*100</f>
        <v>#DIV/0!</v>
      </c>
      <c r="Y355" s="470" t="e">
        <f t="shared" si="845"/>
        <v>#DIV/0!</v>
      </c>
      <c r="Z355" s="496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38"/>
      <c r="G356" s="36"/>
      <c r="H356" s="36"/>
      <c r="I356" s="39"/>
      <c r="J356" s="40"/>
      <c r="K356" s="16"/>
      <c r="L356" s="17" t="e">
        <f>K356/J355*100</f>
        <v>#DIV/0!</v>
      </c>
      <c r="M356" s="470"/>
      <c r="N356" s="471"/>
      <c r="O356" s="16"/>
      <c r="P356" s="73" t="e">
        <f>O356/J355*100</f>
        <v>#DIV/0!</v>
      </c>
      <c r="Q356" s="470"/>
      <c r="R356" s="471"/>
      <c r="S356" s="19"/>
      <c r="T356" s="73" t="e">
        <f>S356/J355*100</f>
        <v>#DIV/0!</v>
      </c>
      <c r="U356" s="470"/>
      <c r="V356" s="472"/>
      <c r="W356" s="16"/>
      <c r="X356" s="73" t="e">
        <f>W356/J355*100</f>
        <v>#DIV/0!</v>
      </c>
      <c r="Y356" s="470"/>
      <c r="Z356" s="496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27">
        <f>SUM(F359,F361,F363,F365)</f>
        <v>0</v>
      </c>
      <c r="G357" s="25">
        <f t="shared" ref="G357:I357" si="895">SUM(G359,G361,G363,G365)</f>
        <v>0</v>
      </c>
      <c r="H357" s="25">
        <f t="shared" si="895"/>
        <v>0</v>
      </c>
      <c r="I357" s="28">
        <f t="shared" si="895"/>
        <v>0</v>
      </c>
      <c r="J357" s="29">
        <f t="shared" ref="J357" si="896">+E357+I357+F357+G357+H357</f>
        <v>0</v>
      </c>
      <c r="K357" s="30">
        <f>SUM(K359,K361,K363,K365)</f>
        <v>0</v>
      </c>
      <c r="L357" s="31" t="e">
        <f t="shared" ref="L357" si="897">K357/J357*100</f>
        <v>#DIV/0!</v>
      </c>
      <c r="M357" s="473" t="e">
        <f t="shared" si="840"/>
        <v>#DIV/0!</v>
      </c>
      <c r="N357" s="474"/>
      <c r="O357" s="30">
        <f>SUM(O359,O361,O363,O365)</f>
        <v>0</v>
      </c>
      <c r="P357" s="31" t="e">
        <f t="shared" ref="P357" si="898">O357/J357*100</f>
        <v>#DIV/0!</v>
      </c>
      <c r="Q357" s="473" t="e">
        <f t="shared" si="842"/>
        <v>#DIV/0!</v>
      </c>
      <c r="R357" s="474"/>
      <c r="S357" s="32">
        <f>SUM(S359,S361,S363,S365)</f>
        <v>0</v>
      </c>
      <c r="T357" s="31" t="e">
        <f t="shared" ref="T357" si="899">S357/J357*100</f>
        <v>#DIV/0!</v>
      </c>
      <c r="U357" s="473" t="e">
        <f t="shared" si="844"/>
        <v>#DIV/0!</v>
      </c>
      <c r="V357" s="475"/>
      <c r="W357" s="30">
        <f>SUM(W359,W361,W363,W365)</f>
        <v>0</v>
      </c>
      <c r="X357" s="31" t="e">
        <f t="shared" ref="X357" si="900">W357/J357*100</f>
        <v>#DIV/0!</v>
      </c>
      <c r="Y357" s="473" t="e">
        <f t="shared" si="845"/>
        <v>#DIV/0!</v>
      </c>
      <c r="Z357" s="497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38"/>
      <c r="G358" s="36"/>
      <c r="H358" s="36"/>
      <c r="I358" s="37"/>
      <c r="J358" s="40"/>
      <c r="K358" s="30">
        <f>SUM(K360,K362,K364,K366)</f>
        <v>0</v>
      </c>
      <c r="L358" s="31" t="e">
        <f t="shared" ref="L358" si="901">K358/J357*100</f>
        <v>#DIV/0!</v>
      </c>
      <c r="M358" s="473"/>
      <c r="N358" s="474"/>
      <c r="O358" s="30">
        <f>SUM(O360,O362,O364,O366)</f>
        <v>0</v>
      </c>
      <c r="P358" s="31" t="e">
        <f t="shared" ref="P358" si="902">O358/J357*100</f>
        <v>#DIV/0!</v>
      </c>
      <c r="Q358" s="473"/>
      <c r="R358" s="474"/>
      <c r="S358" s="32">
        <f>SUM(S360,S362,S364,S366)</f>
        <v>0</v>
      </c>
      <c r="T358" s="31" t="e">
        <f t="shared" ref="T358" si="903">S358/J357*100</f>
        <v>#DIV/0!</v>
      </c>
      <c r="U358" s="473"/>
      <c r="V358" s="475"/>
      <c r="W358" s="30">
        <f>SUM(W360,W362,W364,W366)</f>
        <v>0</v>
      </c>
      <c r="X358" s="31" t="e">
        <f t="shared" ref="X358" si="904">W358/J357*100</f>
        <v>#DIV/0!</v>
      </c>
      <c r="Y358" s="473"/>
      <c r="Z358" s="497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905">+C359+D359</f>
        <v>0</v>
      </c>
      <c r="F359" s="63"/>
      <c r="G359" s="64"/>
      <c r="H359" s="64"/>
      <c r="I359" s="65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470" t="e">
        <f t="shared" si="840"/>
        <v>#DIV/0!</v>
      </c>
      <c r="N359" s="471"/>
      <c r="O359" s="67">
        <f>G359+F359+0</f>
        <v>0</v>
      </c>
      <c r="P359" s="68" t="e">
        <f t="shared" ref="P359" si="906">O359/J359*100</f>
        <v>#DIV/0!</v>
      </c>
      <c r="Q359" s="470" t="e">
        <f t="shared" si="842"/>
        <v>#DIV/0!</v>
      </c>
      <c r="R359" s="471"/>
      <c r="S359" s="70">
        <f>H359+F359+G359+0</f>
        <v>0</v>
      </c>
      <c r="T359" s="68" t="e">
        <f t="shared" ref="T359" si="907">S359/J359*100</f>
        <v>#DIV/0!</v>
      </c>
      <c r="U359" s="470" t="e">
        <f t="shared" si="844"/>
        <v>#DIV/0!</v>
      </c>
      <c r="V359" s="472"/>
      <c r="W359" s="67">
        <f>H359+F359+G359+I359+0</f>
        <v>0</v>
      </c>
      <c r="X359" s="68" t="e">
        <f>W359/J359*100</f>
        <v>#DIV/0!</v>
      </c>
      <c r="Y359" s="470" t="e">
        <f t="shared" si="845"/>
        <v>#DIV/0!</v>
      </c>
      <c r="Z359" s="496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38"/>
      <c r="G360" s="36"/>
      <c r="H360" s="36"/>
      <c r="I360" s="39"/>
      <c r="J360" s="40"/>
      <c r="K360" s="16"/>
      <c r="L360" s="17" t="e">
        <f>K360/J359*100</f>
        <v>#DIV/0!</v>
      </c>
      <c r="M360" s="470"/>
      <c r="N360" s="471"/>
      <c r="O360" s="16"/>
      <c r="P360" s="17" t="e">
        <f>O360/J359*100</f>
        <v>#DIV/0!</v>
      </c>
      <c r="Q360" s="470"/>
      <c r="R360" s="471"/>
      <c r="S360" s="19"/>
      <c r="T360" s="17" t="e">
        <f>S360/J359*100</f>
        <v>#DIV/0!</v>
      </c>
      <c r="U360" s="470"/>
      <c r="V360" s="472"/>
      <c r="W360" s="16"/>
      <c r="X360" s="17" t="e">
        <f>W360/J359*100</f>
        <v>#DIV/0!</v>
      </c>
      <c r="Y360" s="470"/>
      <c r="Z360" s="496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908">+C361+D361</f>
        <v>0</v>
      </c>
      <c r="F361" s="63"/>
      <c r="G361" s="64"/>
      <c r="H361" s="64"/>
      <c r="I361" s="65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470" t="e">
        <f t="shared" si="840"/>
        <v>#DIV/0!</v>
      </c>
      <c r="N361" s="471"/>
      <c r="O361" s="67">
        <f>G361+F361+0</f>
        <v>0</v>
      </c>
      <c r="P361" s="68" t="e">
        <f t="shared" ref="P361" si="909">O361/J361*100</f>
        <v>#DIV/0!</v>
      </c>
      <c r="Q361" s="470" t="e">
        <f t="shared" si="842"/>
        <v>#DIV/0!</v>
      </c>
      <c r="R361" s="471"/>
      <c r="S361" s="70">
        <f>H361+F361+G361+0</f>
        <v>0</v>
      </c>
      <c r="T361" s="68" t="e">
        <f t="shared" ref="T361" si="910">S361/J361*100</f>
        <v>#DIV/0!</v>
      </c>
      <c r="U361" s="470" t="e">
        <f t="shared" si="844"/>
        <v>#DIV/0!</v>
      </c>
      <c r="V361" s="472"/>
      <c r="W361" s="67">
        <f>H361+F361+G361+I361+0</f>
        <v>0</v>
      </c>
      <c r="X361" s="68" t="e">
        <f>W361/J361*100</f>
        <v>#DIV/0!</v>
      </c>
      <c r="Y361" s="470" t="e">
        <f t="shared" si="845"/>
        <v>#DIV/0!</v>
      </c>
      <c r="Z361" s="496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38"/>
      <c r="G362" s="36"/>
      <c r="H362" s="36"/>
      <c r="I362" s="39"/>
      <c r="J362" s="40"/>
      <c r="K362" s="16"/>
      <c r="L362" s="17" t="e">
        <f>K362/J361*100</f>
        <v>#DIV/0!</v>
      </c>
      <c r="M362" s="470"/>
      <c r="N362" s="471"/>
      <c r="O362" s="16"/>
      <c r="P362" s="17" t="e">
        <f>O362/J361*100</f>
        <v>#DIV/0!</v>
      </c>
      <c r="Q362" s="470"/>
      <c r="R362" s="471"/>
      <c r="S362" s="19"/>
      <c r="T362" s="17" t="e">
        <f>S362/J361*100</f>
        <v>#DIV/0!</v>
      </c>
      <c r="U362" s="470"/>
      <c r="V362" s="472"/>
      <c r="W362" s="16"/>
      <c r="X362" s="17" t="e">
        <f>W362/J361*100</f>
        <v>#DIV/0!</v>
      </c>
      <c r="Y362" s="470"/>
      <c r="Z362" s="496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11">+C363+D363</f>
        <v>0</v>
      </c>
      <c r="F363" s="63"/>
      <c r="G363" s="64"/>
      <c r="H363" s="64"/>
      <c r="I363" s="65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470" t="e">
        <f t="shared" si="840"/>
        <v>#DIV/0!</v>
      </c>
      <c r="N363" s="471"/>
      <c r="O363" s="67">
        <f>G363+F363+0</f>
        <v>0</v>
      </c>
      <c r="P363" s="68" t="e">
        <f t="shared" ref="P363" si="912">O363/J363*100</f>
        <v>#DIV/0!</v>
      </c>
      <c r="Q363" s="470" t="e">
        <f t="shared" si="842"/>
        <v>#DIV/0!</v>
      </c>
      <c r="R363" s="471"/>
      <c r="S363" s="70">
        <f>H363+F363+G363+0</f>
        <v>0</v>
      </c>
      <c r="T363" s="68" t="e">
        <f t="shared" ref="T363" si="913">S363/J363*100</f>
        <v>#DIV/0!</v>
      </c>
      <c r="U363" s="470" t="e">
        <f t="shared" si="844"/>
        <v>#DIV/0!</v>
      </c>
      <c r="V363" s="472"/>
      <c r="W363" s="67">
        <f>H363+F363+G363+I363+0</f>
        <v>0</v>
      </c>
      <c r="X363" s="68" t="e">
        <f>W363/J363*100</f>
        <v>#DIV/0!</v>
      </c>
      <c r="Y363" s="470" t="e">
        <f t="shared" si="845"/>
        <v>#DIV/0!</v>
      </c>
      <c r="Z363" s="496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38"/>
      <c r="G364" s="36"/>
      <c r="H364" s="36"/>
      <c r="I364" s="39"/>
      <c r="J364" s="40"/>
      <c r="K364" s="16"/>
      <c r="L364" s="17" t="e">
        <f>K364/J363*100</f>
        <v>#DIV/0!</v>
      </c>
      <c r="M364" s="470"/>
      <c r="N364" s="471"/>
      <c r="O364" s="16"/>
      <c r="P364" s="17" t="e">
        <f>O364/J363*100</f>
        <v>#DIV/0!</v>
      </c>
      <c r="Q364" s="470"/>
      <c r="R364" s="471"/>
      <c r="S364" s="19"/>
      <c r="T364" s="17" t="e">
        <f>S364/J363*100</f>
        <v>#DIV/0!</v>
      </c>
      <c r="U364" s="470"/>
      <c r="V364" s="472"/>
      <c r="W364" s="16"/>
      <c r="X364" s="17" t="e">
        <f>W364/J363*100</f>
        <v>#DIV/0!</v>
      </c>
      <c r="Y364" s="470"/>
      <c r="Z364" s="496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14">+C365+D365</f>
        <v>0</v>
      </c>
      <c r="F365" s="63"/>
      <c r="G365" s="64"/>
      <c r="H365" s="64"/>
      <c r="I365" s="65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470" t="e">
        <f t="shared" si="840"/>
        <v>#DIV/0!</v>
      </c>
      <c r="N365" s="471"/>
      <c r="O365" s="67">
        <f>G365+F365+0</f>
        <v>0</v>
      </c>
      <c r="P365" s="68" t="e">
        <f t="shared" ref="P365" si="915">O365/J365*100</f>
        <v>#DIV/0!</v>
      </c>
      <c r="Q365" s="470" t="e">
        <f t="shared" si="842"/>
        <v>#DIV/0!</v>
      </c>
      <c r="R365" s="471"/>
      <c r="S365" s="70">
        <f>H365+F365+G365+0</f>
        <v>0</v>
      </c>
      <c r="T365" s="68" t="e">
        <f t="shared" ref="T365" si="916">S365/J365*100</f>
        <v>#DIV/0!</v>
      </c>
      <c r="U365" s="470" t="e">
        <f t="shared" si="844"/>
        <v>#DIV/0!</v>
      </c>
      <c r="V365" s="472"/>
      <c r="W365" s="67">
        <f>H365+F365+G365+I365+0</f>
        <v>0</v>
      </c>
      <c r="X365" s="68" t="e">
        <f>W365/J365*100</f>
        <v>#DIV/0!</v>
      </c>
      <c r="Y365" s="470" t="e">
        <f t="shared" si="845"/>
        <v>#DIV/0!</v>
      </c>
      <c r="Z365" s="496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38"/>
      <c r="G366" s="36"/>
      <c r="H366" s="36"/>
      <c r="I366" s="39"/>
      <c r="J366" s="40"/>
      <c r="K366" s="16"/>
      <c r="L366" s="17" t="e">
        <f>K366/J365*100</f>
        <v>#DIV/0!</v>
      </c>
      <c r="M366" s="470"/>
      <c r="N366" s="471"/>
      <c r="O366" s="16"/>
      <c r="P366" s="17" t="e">
        <f>O366/J365*100</f>
        <v>#DIV/0!</v>
      </c>
      <c r="Q366" s="470"/>
      <c r="R366" s="471"/>
      <c r="S366" s="19"/>
      <c r="T366" s="17" t="e">
        <f>S366/J365*100</f>
        <v>#DIV/0!</v>
      </c>
      <c r="U366" s="470"/>
      <c r="V366" s="472"/>
      <c r="W366" s="16"/>
      <c r="X366" s="17" t="e">
        <f>W366/J365*100</f>
        <v>#DIV/0!</v>
      </c>
      <c r="Y366" s="470"/>
      <c r="Z366" s="496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27">
        <f>SUM(F369,F371)</f>
        <v>0</v>
      </c>
      <c r="G367" s="25">
        <f t="shared" ref="G367:I367" si="917">SUM(G369,G371)</f>
        <v>0</v>
      </c>
      <c r="H367" s="25">
        <f t="shared" si="917"/>
        <v>0</v>
      </c>
      <c r="I367" s="28">
        <f t="shared" si="917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18">K367/J367*100</f>
        <v>#DIV/0!</v>
      </c>
      <c r="M367" s="473" t="e">
        <f t="shared" si="840"/>
        <v>#DIV/0!</v>
      </c>
      <c r="N367" s="474"/>
      <c r="O367" s="30">
        <f>SUM(O369,O371)</f>
        <v>0</v>
      </c>
      <c r="P367" s="31" t="e">
        <f t="shared" ref="P367" si="919">O367/J367*100</f>
        <v>#DIV/0!</v>
      </c>
      <c r="Q367" s="473" t="e">
        <f t="shared" si="842"/>
        <v>#DIV/0!</v>
      </c>
      <c r="R367" s="474"/>
      <c r="S367" s="32">
        <f>SUM(S369,S371)</f>
        <v>0</v>
      </c>
      <c r="T367" s="31" t="e">
        <f t="shared" ref="T367" si="920">S367/J367*100</f>
        <v>#DIV/0!</v>
      </c>
      <c r="U367" s="473" t="e">
        <f t="shared" si="844"/>
        <v>#DIV/0!</v>
      </c>
      <c r="V367" s="475"/>
      <c r="W367" s="30">
        <f>SUM(W369,W371)</f>
        <v>0</v>
      </c>
      <c r="X367" s="31" t="e">
        <f t="shared" ref="X367" si="921">W367/J367*100</f>
        <v>#DIV/0!</v>
      </c>
      <c r="Y367" s="473" t="e">
        <f t="shared" si="845"/>
        <v>#DIV/0!</v>
      </c>
      <c r="Z367" s="497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38"/>
      <c r="G368" s="36"/>
      <c r="H368" s="36"/>
      <c r="I368" s="37"/>
      <c r="J368" s="40"/>
      <c r="K368" s="30">
        <f>SUM(K370,K372)</f>
        <v>0</v>
      </c>
      <c r="L368" s="31" t="e">
        <f t="shared" ref="L368" si="922">K368/J367*100</f>
        <v>#DIV/0!</v>
      </c>
      <c r="M368" s="473"/>
      <c r="N368" s="474"/>
      <c r="O368" s="30">
        <f>SUM(O370,O372)</f>
        <v>0</v>
      </c>
      <c r="P368" s="31" t="e">
        <f t="shared" ref="P368" si="923">O368/J367*100</f>
        <v>#DIV/0!</v>
      </c>
      <c r="Q368" s="473"/>
      <c r="R368" s="474"/>
      <c r="S368" s="32">
        <f>SUM(S370,S372)</f>
        <v>0</v>
      </c>
      <c r="T368" s="31" t="e">
        <f t="shared" ref="T368" si="924">S368/J367*100</f>
        <v>#DIV/0!</v>
      </c>
      <c r="U368" s="473"/>
      <c r="V368" s="475"/>
      <c r="W368" s="30">
        <f>SUM(W370,W372)</f>
        <v>0</v>
      </c>
      <c r="X368" s="31" t="e">
        <f t="shared" ref="X368" si="925">W368/J367*100</f>
        <v>#DIV/0!</v>
      </c>
      <c r="Y368" s="473"/>
      <c r="Z368" s="497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26">+C369+D369</f>
        <v>0</v>
      </c>
      <c r="F369" s="63"/>
      <c r="G369" s="64"/>
      <c r="H369" s="64"/>
      <c r="I369" s="65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470" t="e">
        <f t="shared" si="840"/>
        <v>#DIV/0!</v>
      </c>
      <c r="N369" s="471"/>
      <c r="O369" s="67">
        <f>G369+F369+0</f>
        <v>0</v>
      </c>
      <c r="P369" s="68" t="e">
        <f t="shared" ref="P369" si="927">O369/J369*100</f>
        <v>#DIV/0!</v>
      </c>
      <c r="Q369" s="470" t="e">
        <f t="shared" si="842"/>
        <v>#DIV/0!</v>
      </c>
      <c r="R369" s="471"/>
      <c r="S369" s="70">
        <f>H369+F369+G369+0</f>
        <v>0</v>
      </c>
      <c r="T369" s="68" t="e">
        <f t="shared" ref="T369" si="928">S369/J369*100</f>
        <v>#DIV/0!</v>
      </c>
      <c r="U369" s="470" t="e">
        <f t="shared" si="844"/>
        <v>#DIV/0!</v>
      </c>
      <c r="V369" s="472"/>
      <c r="W369" s="67">
        <f>H369+F369+G369+I369+0</f>
        <v>0</v>
      </c>
      <c r="X369" s="68" t="e">
        <f>W369/J369*100</f>
        <v>#DIV/0!</v>
      </c>
      <c r="Y369" s="470" t="e">
        <f t="shared" si="845"/>
        <v>#DIV/0!</v>
      </c>
      <c r="Z369" s="496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38"/>
      <c r="G370" s="36"/>
      <c r="H370" s="36"/>
      <c r="I370" s="39"/>
      <c r="J370" s="40"/>
      <c r="K370" s="16"/>
      <c r="L370" s="17" t="e">
        <f>K370/J369*100</f>
        <v>#DIV/0!</v>
      </c>
      <c r="M370" s="470"/>
      <c r="N370" s="471"/>
      <c r="O370" s="16"/>
      <c r="P370" s="17" t="e">
        <f>O370/J369*100</f>
        <v>#DIV/0!</v>
      </c>
      <c r="Q370" s="470"/>
      <c r="R370" s="471"/>
      <c r="S370" s="19"/>
      <c r="T370" s="17" t="e">
        <f>S370/J369*100</f>
        <v>#DIV/0!</v>
      </c>
      <c r="U370" s="470"/>
      <c r="V370" s="472"/>
      <c r="W370" s="16"/>
      <c r="X370" s="17" t="e">
        <f>W370/J369*100</f>
        <v>#DIV/0!</v>
      </c>
      <c r="Y370" s="470"/>
      <c r="Z370" s="496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29">+C371+D371</f>
        <v>0</v>
      </c>
      <c r="F371" s="63"/>
      <c r="G371" s="64"/>
      <c r="H371" s="64"/>
      <c r="I371" s="65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470" t="e">
        <f t="shared" si="840"/>
        <v>#DIV/0!</v>
      </c>
      <c r="N371" s="471"/>
      <c r="O371" s="67">
        <f>G371+F371+0</f>
        <v>0</v>
      </c>
      <c r="P371" s="68" t="e">
        <f t="shared" ref="P371" si="930">O371/J371*100</f>
        <v>#DIV/0!</v>
      </c>
      <c r="Q371" s="470" t="e">
        <f t="shared" si="842"/>
        <v>#DIV/0!</v>
      </c>
      <c r="R371" s="471"/>
      <c r="S371" s="70">
        <f>H371+F371+G371+0</f>
        <v>0</v>
      </c>
      <c r="T371" s="68" t="e">
        <f t="shared" ref="T371" si="931">S371/J371*100</f>
        <v>#DIV/0!</v>
      </c>
      <c r="U371" s="470" t="e">
        <f t="shared" si="844"/>
        <v>#DIV/0!</v>
      </c>
      <c r="V371" s="472"/>
      <c r="W371" s="67">
        <f>H371+F371+G371+I371+0</f>
        <v>0</v>
      </c>
      <c r="X371" s="68" t="e">
        <f>W371/J371*100</f>
        <v>#DIV/0!</v>
      </c>
      <c r="Y371" s="470" t="e">
        <f t="shared" si="845"/>
        <v>#DIV/0!</v>
      </c>
      <c r="Z371" s="496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38"/>
      <c r="G372" s="36"/>
      <c r="H372" s="36"/>
      <c r="I372" s="39"/>
      <c r="J372" s="40"/>
      <c r="K372" s="16"/>
      <c r="L372" s="17" t="e">
        <f>K372/J371*100</f>
        <v>#DIV/0!</v>
      </c>
      <c r="M372" s="470"/>
      <c r="N372" s="471"/>
      <c r="O372" s="16"/>
      <c r="P372" s="17" t="e">
        <f>O372/J371*100</f>
        <v>#DIV/0!</v>
      </c>
      <c r="Q372" s="470"/>
      <c r="R372" s="471"/>
      <c r="S372" s="19"/>
      <c r="T372" s="17" t="e">
        <f>S372/J371*100</f>
        <v>#DIV/0!</v>
      </c>
      <c r="U372" s="470"/>
      <c r="V372" s="472"/>
      <c r="W372" s="16"/>
      <c r="X372" s="17" t="e">
        <f>W372/J371*100</f>
        <v>#DIV/0!</v>
      </c>
      <c r="Y372" s="470"/>
      <c r="Z372" s="496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32">+C373+D373</f>
        <v>0</v>
      </c>
      <c r="F373" s="63"/>
      <c r="G373" s="64"/>
      <c r="H373" s="64"/>
      <c r="I373" s="65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470" t="e">
        <f t="shared" si="840"/>
        <v>#DIV/0!</v>
      </c>
      <c r="N373" s="471"/>
      <c r="O373" s="67">
        <f>G373+F373+0</f>
        <v>0</v>
      </c>
      <c r="P373" s="68" t="e">
        <f t="shared" ref="P373" si="933">O373/J373*100</f>
        <v>#DIV/0!</v>
      </c>
      <c r="Q373" s="470" t="e">
        <f t="shared" si="842"/>
        <v>#DIV/0!</v>
      </c>
      <c r="R373" s="471"/>
      <c r="S373" s="70">
        <f>H373+F373+G373+0</f>
        <v>0</v>
      </c>
      <c r="T373" s="68" t="e">
        <f t="shared" ref="T373" si="934">S373/J373*100</f>
        <v>#DIV/0!</v>
      </c>
      <c r="U373" s="470" t="e">
        <f t="shared" si="844"/>
        <v>#DIV/0!</v>
      </c>
      <c r="V373" s="472"/>
      <c r="W373" s="67">
        <f>H373+F373+G373+I373+0</f>
        <v>0</v>
      </c>
      <c r="X373" s="68" t="e">
        <f>W373/J373*100</f>
        <v>#DIV/0!</v>
      </c>
      <c r="Y373" s="470" t="e">
        <f t="shared" si="845"/>
        <v>#DIV/0!</v>
      </c>
      <c r="Z373" s="496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38"/>
      <c r="G374" s="36"/>
      <c r="H374" s="36"/>
      <c r="I374" s="37"/>
      <c r="J374" s="40"/>
      <c r="K374" s="16"/>
      <c r="L374" s="17" t="e">
        <f>K374/J373*100</f>
        <v>#DIV/0!</v>
      </c>
      <c r="M374" s="470"/>
      <c r="N374" s="471"/>
      <c r="O374" s="16"/>
      <c r="P374" s="17" t="e">
        <f>O374/J373*100</f>
        <v>#DIV/0!</v>
      </c>
      <c r="Q374" s="470"/>
      <c r="R374" s="471"/>
      <c r="S374" s="19"/>
      <c r="T374" s="17" t="e">
        <f>S374/J373*100</f>
        <v>#DIV/0!</v>
      </c>
      <c r="U374" s="470"/>
      <c r="V374" s="472"/>
      <c r="W374" s="16"/>
      <c r="X374" s="17" t="e">
        <f>W374/J373*100</f>
        <v>#DIV/0!</v>
      </c>
      <c r="Y374" s="470"/>
      <c r="Z374" s="496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35">+C375+D375</f>
        <v>0</v>
      </c>
      <c r="F375" s="63"/>
      <c r="G375" s="64"/>
      <c r="H375" s="64"/>
      <c r="I375" s="65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470" t="e">
        <f t="shared" si="840"/>
        <v>#DIV/0!</v>
      </c>
      <c r="N375" s="471"/>
      <c r="O375" s="67">
        <f>G375+F375+0</f>
        <v>0</v>
      </c>
      <c r="P375" s="68" t="e">
        <f t="shared" ref="P375" si="936">O375/J375*100</f>
        <v>#DIV/0!</v>
      </c>
      <c r="Q375" s="470" t="e">
        <f t="shared" si="842"/>
        <v>#DIV/0!</v>
      </c>
      <c r="R375" s="471"/>
      <c r="S375" s="70">
        <f>H375+F375+G375+0</f>
        <v>0</v>
      </c>
      <c r="T375" s="68" t="e">
        <f t="shared" ref="T375" si="937">S375/J375*100</f>
        <v>#DIV/0!</v>
      </c>
      <c r="U375" s="470" t="e">
        <f t="shared" si="844"/>
        <v>#DIV/0!</v>
      </c>
      <c r="V375" s="472"/>
      <c r="W375" s="67">
        <f>H375+F375+G375+I375+0</f>
        <v>0</v>
      </c>
      <c r="X375" s="68" t="e">
        <f>W375/J375*100</f>
        <v>#DIV/0!</v>
      </c>
      <c r="Y375" s="470" t="e">
        <f t="shared" si="845"/>
        <v>#DIV/0!</v>
      </c>
      <c r="Z375" s="496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38"/>
      <c r="G376" s="36"/>
      <c r="H376" s="36"/>
      <c r="I376" s="37"/>
      <c r="J376" s="40"/>
      <c r="K376" s="16"/>
      <c r="L376" s="17" t="e">
        <f>K376/J375*100</f>
        <v>#DIV/0!</v>
      </c>
      <c r="M376" s="470"/>
      <c r="N376" s="471"/>
      <c r="O376" s="16"/>
      <c r="P376" s="17" t="e">
        <f>O376/J375*100</f>
        <v>#DIV/0!</v>
      </c>
      <c r="Q376" s="470"/>
      <c r="R376" s="471"/>
      <c r="S376" s="19"/>
      <c r="T376" s="17" t="e">
        <f>S376/J375*100</f>
        <v>#DIV/0!</v>
      </c>
      <c r="U376" s="470"/>
      <c r="V376" s="472"/>
      <c r="W376" s="16"/>
      <c r="X376" s="17" t="e">
        <f>W376/J375*100</f>
        <v>#DIV/0!</v>
      </c>
      <c r="Y376" s="470"/>
      <c r="Z376" s="496"/>
      <c r="AA376" s="74"/>
      <c r="AB376" s="74"/>
    </row>
    <row r="377" spans="1:28" s="251" customFormat="1" ht="21.75" hidden="1" customHeight="1" x14ac:dyDescent="0.2">
      <c r="A377" s="480" t="s">
        <v>45</v>
      </c>
      <c r="B377" s="54" t="s">
        <v>29</v>
      </c>
      <c r="C377" s="55">
        <f t="shared" ref="C377:K378" si="938">SUM(C379,C385,C395,C401,C403)</f>
        <v>0</v>
      </c>
      <c r="D377" s="56">
        <f t="shared" si="938"/>
        <v>0</v>
      </c>
      <c r="E377" s="57">
        <f t="shared" si="938"/>
        <v>0</v>
      </c>
      <c r="F377" s="58">
        <f t="shared" si="938"/>
        <v>0</v>
      </c>
      <c r="G377" s="56">
        <f t="shared" si="938"/>
        <v>0</v>
      </c>
      <c r="H377" s="56">
        <f t="shared" si="938"/>
        <v>0</v>
      </c>
      <c r="I377" s="59">
        <f t="shared" si="938"/>
        <v>0</v>
      </c>
      <c r="J377" s="60">
        <f t="shared" si="938"/>
        <v>0</v>
      </c>
      <c r="K377" s="55">
        <f t="shared" si="938"/>
        <v>0</v>
      </c>
      <c r="L377" s="56" t="e">
        <f>K377/J377*100</f>
        <v>#DIV/0!</v>
      </c>
      <c r="M377" s="482" t="e">
        <f t="shared" si="840"/>
        <v>#DIV/0!</v>
      </c>
      <c r="N377" s="476"/>
      <c r="O377" s="55">
        <f>SUM(O379,O385,O395,O401,O403)</f>
        <v>0</v>
      </c>
      <c r="P377" s="56" t="e">
        <f t="shared" ref="P377" si="939">O377/J377*100</f>
        <v>#DIV/0!</v>
      </c>
      <c r="Q377" s="482" t="e">
        <f t="shared" si="842"/>
        <v>#DIV/0!</v>
      </c>
      <c r="R377" s="476"/>
      <c r="S377" s="58">
        <f>SUM(S379,S385,S395,S401,S403)</f>
        <v>0</v>
      </c>
      <c r="T377" s="56" t="e">
        <f t="shared" ref="T377" si="940">S377/J377*100</f>
        <v>#DIV/0!</v>
      </c>
      <c r="U377" s="482" t="e">
        <f t="shared" si="844"/>
        <v>#DIV/0!</v>
      </c>
      <c r="V377" s="484"/>
      <c r="W377" s="55">
        <f>SUM(W379,W385,W395,W401,W403)</f>
        <v>0</v>
      </c>
      <c r="X377" s="56" t="e">
        <f t="shared" ref="X377" si="941">W377/J377*100</f>
        <v>#DIV/0!</v>
      </c>
      <c r="Y377" s="482" t="e">
        <f t="shared" si="845"/>
        <v>#DIV/0!</v>
      </c>
      <c r="Z377" s="597"/>
      <c r="AA377" s="250"/>
      <c r="AB377" s="250"/>
    </row>
    <row r="378" spans="1:28" s="251" customFormat="1" ht="21.75" hidden="1" customHeight="1" x14ac:dyDescent="0.2">
      <c r="A378" s="481"/>
      <c r="B378" s="54" t="s">
        <v>30</v>
      </c>
      <c r="C378" s="16"/>
      <c r="D378" s="17"/>
      <c r="E378" s="18"/>
      <c r="F378" s="19"/>
      <c r="G378" s="17"/>
      <c r="H378" s="17"/>
      <c r="I378" s="20"/>
      <c r="J378" s="21"/>
      <c r="K378" s="55">
        <f t="shared" si="938"/>
        <v>0</v>
      </c>
      <c r="L378" s="56" t="e">
        <f t="shared" ref="L378" si="942">K378/J377*100</f>
        <v>#DIV/0!</v>
      </c>
      <c r="M378" s="483"/>
      <c r="N378" s="477"/>
      <c r="O378" s="55">
        <f>SUM(O380,O386,O396,O402,O404)</f>
        <v>0</v>
      </c>
      <c r="P378" s="56" t="e">
        <f t="shared" ref="P378" si="943">O378/J377*100</f>
        <v>#DIV/0!</v>
      </c>
      <c r="Q378" s="483"/>
      <c r="R378" s="477"/>
      <c r="S378" s="58">
        <f>SUM(S380,S386,S396,S402,S404)</f>
        <v>0</v>
      </c>
      <c r="T378" s="56" t="e">
        <f t="shared" ref="T378" si="944">S378/J377*100</f>
        <v>#DIV/0!</v>
      </c>
      <c r="U378" s="483"/>
      <c r="V378" s="485"/>
      <c r="W378" s="55">
        <f>SUM(W380,W386,W396,W402,W404)</f>
        <v>0</v>
      </c>
      <c r="X378" s="56" t="e">
        <f t="shared" ref="X378" si="945">W378/J377*100</f>
        <v>#DIV/0!</v>
      </c>
      <c r="Y378" s="483"/>
      <c r="Z378" s="501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27">
        <f>SUM(F381,F383)</f>
        <v>0</v>
      </c>
      <c r="G379" s="25">
        <f>SUM(G381,G383)</f>
        <v>0</v>
      </c>
      <c r="H379" s="25">
        <f t="shared" ref="H379:I379" si="946">SUM(H381,H383)</f>
        <v>0</v>
      </c>
      <c r="I379" s="28">
        <f t="shared" si="946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47">K379/J379*100</f>
        <v>#DIV/0!</v>
      </c>
      <c r="M379" s="478" t="e">
        <f t="shared" si="840"/>
        <v>#DIV/0!</v>
      </c>
      <c r="N379" s="474"/>
      <c r="O379" s="30">
        <f>SUM(O381,O383)</f>
        <v>0</v>
      </c>
      <c r="P379" s="31" t="e">
        <f t="shared" ref="P379" si="948">O379/J379*100</f>
        <v>#DIV/0!</v>
      </c>
      <c r="Q379" s="478" t="e">
        <f t="shared" si="842"/>
        <v>#DIV/0!</v>
      </c>
      <c r="R379" s="474"/>
      <c r="S379" s="32">
        <f>SUM(S381,S383)</f>
        <v>0</v>
      </c>
      <c r="T379" s="31" t="e">
        <f t="shared" ref="T379" si="949">S379/J379*100</f>
        <v>#DIV/0!</v>
      </c>
      <c r="U379" s="478" t="e">
        <f t="shared" si="844"/>
        <v>#DIV/0!</v>
      </c>
      <c r="V379" s="475"/>
      <c r="W379" s="30">
        <f>SUM(W381,W383)</f>
        <v>0</v>
      </c>
      <c r="X379" s="31" t="e">
        <f t="shared" ref="X379" si="950">W379/J379*100</f>
        <v>#DIV/0!</v>
      </c>
      <c r="Y379" s="478" t="e">
        <f t="shared" si="845"/>
        <v>#DIV/0!</v>
      </c>
      <c r="Z379" s="497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38"/>
      <c r="G380" s="36"/>
      <c r="H380" s="36"/>
      <c r="I380" s="37"/>
      <c r="J380" s="40"/>
      <c r="K380" s="30">
        <f>SUM(K382,K384)</f>
        <v>0</v>
      </c>
      <c r="L380" s="31" t="e">
        <f>K380/J379*100</f>
        <v>#DIV/0!</v>
      </c>
      <c r="M380" s="479"/>
      <c r="N380" s="474"/>
      <c r="O380" s="30">
        <f>SUM(O382,O384)</f>
        <v>0</v>
      </c>
      <c r="P380" s="31" t="e">
        <f t="shared" ref="P380" si="951">O380/J379*100</f>
        <v>#DIV/0!</v>
      </c>
      <c r="Q380" s="479"/>
      <c r="R380" s="474"/>
      <c r="S380" s="32">
        <f>SUM(S382,S384)</f>
        <v>0</v>
      </c>
      <c r="T380" s="31" t="e">
        <f t="shared" ref="T380" si="952">S380/J379*100</f>
        <v>#DIV/0!</v>
      </c>
      <c r="U380" s="479"/>
      <c r="V380" s="475"/>
      <c r="W380" s="30">
        <f>SUM(W382,W384)</f>
        <v>0</v>
      </c>
      <c r="X380" s="31" t="e">
        <f t="shared" ref="X380" si="953">W380/J379*100</f>
        <v>#DIV/0!</v>
      </c>
      <c r="Y380" s="479"/>
      <c r="Z380" s="497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54">+C381+D381</f>
        <v>0</v>
      </c>
      <c r="F381" s="63"/>
      <c r="G381" s="64"/>
      <c r="H381" s="64"/>
      <c r="I381" s="65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470" t="e">
        <f t="shared" si="840"/>
        <v>#DIV/0!</v>
      </c>
      <c r="N381" s="471"/>
      <c r="O381" s="67">
        <f>G381+F381+0</f>
        <v>0</v>
      </c>
      <c r="P381" s="69" t="e">
        <f t="shared" ref="P381" si="955">O381/J381*100</f>
        <v>#DIV/0!</v>
      </c>
      <c r="Q381" s="470" t="e">
        <f t="shared" si="842"/>
        <v>#DIV/0!</v>
      </c>
      <c r="R381" s="471"/>
      <c r="S381" s="70">
        <f>H381+F381+G381+0</f>
        <v>0</v>
      </c>
      <c r="T381" s="69" t="e">
        <f t="shared" ref="T381" si="956">S381/J381*100</f>
        <v>#DIV/0!</v>
      </c>
      <c r="U381" s="470" t="e">
        <f t="shared" si="844"/>
        <v>#DIV/0!</v>
      </c>
      <c r="V381" s="472"/>
      <c r="W381" s="67">
        <f>H381+F381+G381+I381+0</f>
        <v>0</v>
      </c>
      <c r="X381" s="69" t="e">
        <f>W381/J381*100</f>
        <v>#DIV/0!</v>
      </c>
      <c r="Y381" s="470" t="e">
        <f t="shared" si="845"/>
        <v>#DIV/0!</v>
      </c>
      <c r="Z381" s="496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38"/>
      <c r="G382" s="36"/>
      <c r="H382" s="36"/>
      <c r="I382" s="39"/>
      <c r="J382" s="40"/>
      <c r="K382" s="16"/>
      <c r="L382" s="17" t="e">
        <f>K382/J381*100</f>
        <v>#DIV/0!</v>
      </c>
      <c r="M382" s="470"/>
      <c r="N382" s="471"/>
      <c r="O382" s="16"/>
      <c r="P382" s="73" t="e">
        <f>O382/J381*100</f>
        <v>#DIV/0!</v>
      </c>
      <c r="Q382" s="470"/>
      <c r="R382" s="471"/>
      <c r="S382" s="19"/>
      <c r="T382" s="73" t="e">
        <f>S382/J381*100</f>
        <v>#DIV/0!</v>
      </c>
      <c r="U382" s="470"/>
      <c r="V382" s="472"/>
      <c r="W382" s="16"/>
      <c r="X382" s="73" t="e">
        <f>W382/J381*100</f>
        <v>#DIV/0!</v>
      </c>
      <c r="Y382" s="470"/>
      <c r="Z382" s="496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957">+C383+D383</f>
        <v>0</v>
      </c>
      <c r="F383" s="63"/>
      <c r="G383" s="64"/>
      <c r="H383" s="64"/>
      <c r="I383" s="65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470" t="e">
        <f t="shared" si="840"/>
        <v>#DIV/0!</v>
      </c>
      <c r="N383" s="471"/>
      <c r="O383" s="67">
        <f>G383+F383+0</f>
        <v>0</v>
      </c>
      <c r="P383" s="69" t="e">
        <f t="shared" ref="P383" si="958">O383/J383*100</f>
        <v>#DIV/0!</v>
      </c>
      <c r="Q383" s="470" t="e">
        <f t="shared" si="842"/>
        <v>#DIV/0!</v>
      </c>
      <c r="R383" s="471"/>
      <c r="S383" s="70">
        <f>H383+F383+G383+0</f>
        <v>0</v>
      </c>
      <c r="T383" s="69" t="e">
        <f t="shared" ref="T383" si="959">S383/J383*100</f>
        <v>#DIV/0!</v>
      </c>
      <c r="U383" s="470" t="e">
        <f t="shared" si="844"/>
        <v>#DIV/0!</v>
      </c>
      <c r="V383" s="472"/>
      <c r="W383" s="67">
        <f>H383+F383+G383+I383+0</f>
        <v>0</v>
      </c>
      <c r="X383" s="69" t="e">
        <f>W383/J383*100</f>
        <v>#DIV/0!</v>
      </c>
      <c r="Y383" s="470" t="e">
        <f t="shared" si="845"/>
        <v>#DIV/0!</v>
      </c>
      <c r="Z383" s="496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38"/>
      <c r="G384" s="36"/>
      <c r="H384" s="36"/>
      <c r="I384" s="39"/>
      <c r="J384" s="40"/>
      <c r="K384" s="16"/>
      <c r="L384" s="17" t="e">
        <f>K384/J383*100</f>
        <v>#DIV/0!</v>
      </c>
      <c r="M384" s="470"/>
      <c r="N384" s="471"/>
      <c r="O384" s="16"/>
      <c r="P384" s="73" t="e">
        <f>O384/J383*100</f>
        <v>#DIV/0!</v>
      </c>
      <c r="Q384" s="470"/>
      <c r="R384" s="471"/>
      <c r="S384" s="19"/>
      <c r="T384" s="73" t="e">
        <f>S384/J383*100</f>
        <v>#DIV/0!</v>
      </c>
      <c r="U384" s="470"/>
      <c r="V384" s="472"/>
      <c r="W384" s="16"/>
      <c r="X384" s="73" t="e">
        <f>W384/J383*100</f>
        <v>#DIV/0!</v>
      </c>
      <c r="Y384" s="470"/>
      <c r="Z384" s="496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27">
        <f>SUM(F387,F389,F391,F393)</f>
        <v>0</v>
      </c>
      <c r="G385" s="25">
        <f t="shared" ref="G385:I385" si="960">SUM(G387,G389,G391,G393)</f>
        <v>0</v>
      </c>
      <c r="H385" s="25">
        <f t="shared" si="960"/>
        <v>0</v>
      </c>
      <c r="I385" s="28">
        <f t="shared" si="960"/>
        <v>0</v>
      </c>
      <c r="J385" s="29">
        <f t="shared" ref="J385" si="961">+E385+I385+F385+G385+H385</f>
        <v>0</v>
      </c>
      <c r="K385" s="30">
        <f>SUM(K387,K389,K391,K393)</f>
        <v>0</v>
      </c>
      <c r="L385" s="31" t="e">
        <f t="shared" ref="L385" si="962">K385/J385*100</f>
        <v>#DIV/0!</v>
      </c>
      <c r="M385" s="473" t="e">
        <f t="shared" si="840"/>
        <v>#DIV/0!</v>
      </c>
      <c r="N385" s="474"/>
      <c r="O385" s="30">
        <f>SUM(O387,O389,O391,O393)</f>
        <v>0</v>
      </c>
      <c r="P385" s="31" t="e">
        <f t="shared" ref="P385" si="963">O385/J385*100</f>
        <v>#DIV/0!</v>
      </c>
      <c r="Q385" s="473" t="e">
        <f t="shared" si="842"/>
        <v>#DIV/0!</v>
      </c>
      <c r="R385" s="474"/>
      <c r="S385" s="32">
        <f>SUM(S387,S389,S391,S393)</f>
        <v>0</v>
      </c>
      <c r="T385" s="31" t="e">
        <f t="shared" ref="T385" si="964">S385/J385*100</f>
        <v>#DIV/0!</v>
      </c>
      <c r="U385" s="473" t="e">
        <f t="shared" si="844"/>
        <v>#DIV/0!</v>
      </c>
      <c r="V385" s="475"/>
      <c r="W385" s="30">
        <f>SUM(W387,W389,W391,W393)</f>
        <v>0</v>
      </c>
      <c r="X385" s="31" t="e">
        <f t="shared" ref="X385" si="965">W385/J385*100</f>
        <v>#DIV/0!</v>
      </c>
      <c r="Y385" s="473" t="e">
        <f t="shared" si="845"/>
        <v>#DIV/0!</v>
      </c>
      <c r="Z385" s="497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38"/>
      <c r="G386" s="36"/>
      <c r="H386" s="36"/>
      <c r="I386" s="37"/>
      <c r="J386" s="40"/>
      <c r="K386" s="30">
        <f>SUM(K388,K390,K392,K394)</f>
        <v>0</v>
      </c>
      <c r="L386" s="31" t="e">
        <f t="shared" ref="L386" si="966">K386/J385*100</f>
        <v>#DIV/0!</v>
      </c>
      <c r="M386" s="473"/>
      <c r="N386" s="474"/>
      <c r="O386" s="30">
        <f>SUM(O388,O390,O392,O394)</f>
        <v>0</v>
      </c>
      <c r="P386" s="31" t="e">
        <f t="shared" ref="P386" si="967">O386/J385*100</f>
        <v>#DIV/0!</v>
      </c>
      <c r="Q386" s="473"/>
      <c r="R386" s="474"/>
      <c r="S386" s="32">
        <f>SUM(S388,S390,S392,S394)</f>
        <v>0</v>
      </c>
      <c r="T386" s="31" t="e">
        <f t="shared" ref="T386" si="968">S386/J385*100</f>
        <v>#DIV/0!</v>
      </c>
      <c r="U386" s="473"/>
      <c r="V386" s="475"/>
      <c r="W386" s="30">
        <f>SUM(W388,W390,W392,W394)</f>
        <v>0</v>
      </c>
      <c r="X386" s="31" t="e">
        <f t="shared" ref="X386" si="969">W386/J385*100</f>
        <v>#DIV/0!</v>
      </c>
      <c r="Y386" s="473"/>
      <c r="Z386" s="497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970">+C387+D387</f>
        <v>0</v>
      </c>
      <c r="F387" s="63"/>
      <c r="G387" s="64"/>
      <c r="H387" s="64"/>
      <c r="I387" s="65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470" t="e">
        <f t="shared" si="840"/>
        <v>#DIV/0!</v>
      </c>
      <c r="N387" s="471"/>
      <c r="O387" s="67">
        <f>G387+F387+0</f>
        <v>0</v>
      </c>
      <c r="P387" s="68" t="e">
        <f t="shared" ref="P387" si="971">O387/J387*100</f>
        <v>#DIV/0!</v>
      </c>
      <c r="Q387" s="470" t="e">
        <f t="shared" si="842"/>
        <v>#DIV/0!</v>
      </c>
      <c r="R387" s="471"/>
      <c r="S387" s="70">
        <f>H387+F387+G387+0</f>
        <v>0</v>
      </c>
      <c r="T387" s="68" t="e">
        <f t="shared" ref="T387" si="972">S387/J387*100</f>
        <v>#DIV/0!</v>
      </c>
      <c r="U387" s="470" t="e">
        <f t="shared" si="844"/>
        <v>#DIV/0!</v>
      </c>
      <c r="V387" s="472"/>
      <c r="W387" s="67">
        <f>H387+F387+G387+I387+0</f>
        <v>0</v>
      </c>
      <c r="X387" s="68" t="e">
        <f>W387/J387*100</f>
        <v>#DIV/0!</v>
      </c>
      <c r="Y387" s="470" t="e">
        <f t="shared" si="845"/>
        <v>#DIV/0!</v>
      </c>
      <c r="Z387" s="496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38"/>
      <c r="G388" s="36"/>
      <c r="H388" s="36"/>
      <c r="I388" s="39"/>
      <c r="J388" s="40"/>
      <c r="K388" s="16"/>
      <c r="L388" s="17" t="e">
        <f>K388/J387*100</f>
        <v>#DIV/0!</v>
      </c>
      <c r="M388" s="470"/>
      <c r="N388" s="471"/>
      <c r="O388" s="16"/>
      <c r="P388" s="17" t="e">
        <f>O388/J387*100</f>
        <v>#DIV/0!</v>
      </c>
      <c r="Q388" s="470"/>
      <c r="R388" s="471"/>
      <c r="S388" s="19"/>
      <c r="T388" s="17" t="e">
        <f>S388/J387*100</f>
        <v>#DIV/0!</v>
      </c>
      <c r="U388" s="470"/>
      <c r="V388" s="472"/>
      <c r="W388" s="16"/>
      <c r="X388" s="17" t="e">
        <f>W388/J387*100</f>
        <v>#DIV/0!</v>
      </c>
      <c r="Y388" s="470"/>
      <c r="Z388" s="496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973">+C389+D389</f>
        <v>0</v>
      </c>
      <c r="F389" s="63"/>
      <c r="G389" s="64"/>
      <c r="H389" s="64"/>
      <c r="I389" s="65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470" t="e">
        <f t="shared" si="840"/>
        <v>#DIV/0!</v>
      </c>
      <c r="N389" s="471"/>
      <c r="O389" s="67">
        <f>G389+F389+0</f>
        <v>0</v>
      </c>
      <c r="P389" s="68" t="e">
        <f t="shared" ref="P389" si="974">O389/J389*100</f>
        <v>#DIV/0!</v>
      </c>
      <c r="Q389" s="470" t="e">
        <f t="shared" si="842"/>
        <v>#DIV/0!</v>
      </c>
      <c r="R389" s="471"/>
      <c r="S389" s="70">
        <f>H389+F389+G389+0</f>
        <v>0</v>
      </c>
      <c r="T389" s="68" t="e">
        <f t="shared" ref="T389" si="975">S389/J389*100</f>
        <v>#DIV/0!</v>
      </c>
      <c r="U389" s="470" t="e">
        <f t="shared" si="844"/>
        <v>#DIV/0!</v>
      </c>
      <c r="V389" s="472"/>
      <c r="W389" s="67">
        <f>H389+F389+G389+I389+0</f>
        <v>0</v>
      </c>
      <c r="X389" s="68" t="e">
        <f>W389/J389*100</f>
        <v>#DIV/0!</v>
      </c>
      <c r="Y389" s="470" t="e">
        <f t="shared" si="845"/>
        <v>#DIV/0!</v>
      </c>
      <c r="Z389" s="496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38"/>
      <c r="G390" s="36"/>
      <c r="H390" s="36"/>
      <c r="I390" s="39"/>
      <c r="J390" s="40"/>
      <c r="K390" s="16"/>
      <c r="L390" s="17" t="e">
        <f>K390/J389*100</f>
        <v>#DIV/0!</v>
      </c>
      <c r="M390" s="470"/>
      <c r="N390" s="471"/>
      <c r="O390" s="16"/>
      <c r="P390" s="17" t="e">
        <f>O390/J389*100</f>
        <v>#DIV/0!</v>
      </c>
      <c r="Q390" s="470"/>
      <c r="R390" s="471"/>
      <c r="S390" s="19"/>
      <c r="T390" s="17" t="e">
        <f>S390/J389*100</f>
        <v>#DIV/0!</v>
      </c>
      <c r="U390" s="470"/>
      <c r="V390" s="472"/>
      <c r="W390" s="16"/>
      <c r="X390" s="17" t="e">
        <f>W390/J389*100</f>
        <v>#DIV/0!</v>
      </c>
      <c r="Y390" s="470"/>
      <c r="Z390" s="496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976">+C391+D391</f>
        <v>0</v>
      </c>
      <c r="F391" s="63"/>
      <c r="G391" s="64"/>
      <c r="H391" s="64"/>
      <c r="I391" s="65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470" t="e">
        <f t="shared" si="840"/>
        <v>#DIV/0!</v>
      </c>
      <c r="N391" s="471"/>
      <c r="O391" s="67">
        <f>G391+F391+0</f>
        <v>0</v>
      </c>
      <c r="P391" s="68" t="e">
        <f t="shared" ref="P391" si="977">O391/J391*100</f>
        <v>#DIV/0!</v>
      </c>
      <c r="Q391" s="470" t="e">
        <f t="shared" si="842"/>
        <v>#DIV/0!</v>
      </c>
      <c r="R391" s="471"/>
      <c r="S391" s="70">
        <f>H391+F391+G391+0</f>
        <v>0</v>
      </c>
      <c r="T391" s="68" t="e">
        <f t="shared" ref="T391" si="978">S391/J391*100</f>
        <v>#DIV/0!</v>
      </c>
      <c r="U391" s="470" t="e">
        <f t="shared" si="844"/>
        <v>#DIV/0!</v>
      </c>
      <c r="V391" s="472"/>
      <c r="W391" s="67">
        <f>H391+F391+G391+I391+0</f>
        <v>0</v>
      </c>
      <c r="X391" s="68" t="e">
        <f>W391/J391*100</f>
        <v>#DIV/0!</v>
      </c>
      <c r="Y391" s="470" t="e">
        <f t="shared" si="845"/>
        <v>#DIV/0!</v>
      </c>
      <c r="Z391" s="496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38"/>
      <c r="G392" s="36"/>
      <c r="H392" s="36"/>
      <c r="I392" s="39"/>
      <c r="J392" s="40"/>
      <c r="K392" s="16"/>
      <c r="L392" s="17" t="e">
        <f>K392/J391*100</f>
        <v>#DIV/0!</v>
      </c>
      <c r="M392" s="470"/>
      <c r="N392" s="471"/>
      <c r="O392" s="16"/>
      <c r="P392" s="17" t="e">
        <f>O392/J391*100</f>
        <v>#DIV/0!</v>
      </c>
      <c r="Q392" s="470"/>
      <c r="R392" s="471"/>
      <c r="S392" s="19"/>
      <c r="T392" s="17" t="e">
        <f>S392/J391*100</f>
        <v>#DIV/0!</v>
      </c>
      <c r="U392" s="470"/>
      <c r="V392" s="472"/>
      <c r="W392" s="16"/>
      <c r="X392" s="17" t="e">
        <f>W392/J391*100</f>
        <v>#DIV/0!</v>
      </c>
      <c r="Y392" s="470"/>
      <c r="Z392" s="496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979">+C393+D393</f>
        <v>0</v>
      </c>
      <c r="F393" s="63"/>
      <c r="G393" s="64"/>
      <c r="H393" s="64"/>
      <c r="I393" s="65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470" t="e">
        <f t="shared" si="840"/>
        <v>#DIV/0!</v>
      </c>
      <c r="N393" s="471"/>
      <c r="O393" s="67">
        <f>G393+F393+0</f>
        <v>0</v>
      </c>
      <c r="P393" s="68" t="e">
        <f t="shared" ref="P393" si="980">O393/J393*100</f>
        <v>#DIV/0!</v>
      </c>
      <c r="Q393" s="470" t="e">
        <f t="shared" si="842"/>
        <v>#DIV/0!</v>
      </c>
      <c r="R393" s="471"/>
      <c r="S393" s="70">
        <f>H393+F393+G393+0</f>
        <v>0</v>
      </c>
      <c r="T393" s="68" t="e">
        <f t="shared" ref="T393" si="981">S393/J393*100</f>
        <v>#DIV/0!</v>
      </c>
      <c r="U393" s="470" t="e">
        <f t="shared" si="844"/>
        <v>#DIV/0!</v>
      </c>
      <c r="V393" s="472"/>
      <c r="W393" s="67">
        <f>H393+F393+G393+I393+0</f>
        <v>0</v>
      </c>
      <c r="X393" s="68" t="e">
        <f>W393/J393*100</f>
        <v>#DIV/0!</v>
      </c>
      <c r="Y393" s="470" t="e">
        <f t="shared" si="845"/>
        <v>#DIV/0!</v>
      </c>
      <c r="Z393" s="496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38"/>
      <c r="G394" s="36"/>
      <c r="H394" s="36"/>
      <c r="I394" s="39"/>
      <c r="J394" s="40"/>
      <c r="K394" s="16"/>
      <c r="L394" s="17" t="e">
        <f>K394/J393*100</f>
        <v>#DIV/0!</v>
      </c>
      <c r="M394" s="470"/>
      <c r="N394" s="471"/>
      <c r="O394" s="16"/>
      <c r="P394" s="17" t="e">
        <f>O394/J393*100</f>
        <v>#DIV/0!</v>
      </c>
      <c r="Q394" s="470"/>
      <c r="R394" s="471"/>
      <c r="S394" s="19"/>
      <c r="T394" s="17" t="e">
        <f>S394/J393*100</f>
        <v>#DIV/0!</v>
      </c>
      <c r="U394" s="470"/>
      <c r="V394" s="472"/>
      <c r="W394" s="16"/>
      <c r="X394" s="17" t="e">
        <f>W394/J393*100</f>
        <v>#DIV/0!</v>
      </c>
      <c r="Y394" s="470"/>
      <c r="Z394" s="496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27">
        <f>SUM(F397,F399)</f>
        <v>0</v>
      </c>
      <c r="G395" s="25">
        <f t="shared" ref="G395:I395" si="982">SUM(G397,G399)</f>
        <v>0</v>
      </c>
      <c r="H395" s="25">
        <f t="shared" si="982"/>
        <v>0</v>
      </c>
      <c r="I395" s="28">
        <f t="shared" si="982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983">K395/J395*100</f>
        <v>#DIV/0!</v>
      </c>
      <c r="M395" s="473" t="e">
        <f t="shared" si="840"/>
        <v>#DIV/0!</v>
      </c>
      <c r="N395" s="474"/>
      <c r="O395" s="30">
        <f>SUM(O397,O399)</f>
        <v>0</v>
      </c>
      <c r="P395" s="31" t="e">
        <f t="shared" ref="P395" si="984">O395/J395*100</f>
        <v>#DIV/0!</v>
      </c>
      <c r="Q395" s="473" t="e">
        <f t="shared" si="842"/>
        <v>#DIV/0!</v>
      </c>
      <c r="R395" s="474"/>
      <c r="S395" s="32">
        <f>SUM(S397,S399)</f>
        <v>0</v>
      </c>
      <c r="T395" s="31" t="e">
        <f t="shared" ref="T395" si="985">S395/J395*100</f>
        <v>#DIV/0!</v>
      </c>
      <c r="U395" s="473" t="e">
        <f t="shared" si="844"/>
        <v>#DIV/0!</v>
      </c>
      <c r="V395" s="475"/>
      <c r="W395" s="30">
        <f>SUM(W397,W399)</f>
        <v>0</v>
      </c>
      <c r="X395" s="31" t="e">
        <f t="shared" ref="X395" si="986">W395/J395*100</f>
        <v>#DIV/0!</v>
      </c>
      <c r="Y395" s="473" t="e">
        <f t="shared" si="845"/>
        <v>#DIV/0!</v>
      </c>
      <c r="Z395" s="497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38"/>
      <c r="G396" s="36"/>
      <c r="H396" s="36"/>
      <c r="I396" s="37"/>
      <c r="J396" s="40"/>
      <c r="K396" s="30">
        <f>SUM(K398,K400)</f>
        <v>0</v>
      </c>
      <c r="L396" s="31" t="e">
        <f t="shared" ref="L396" si="987">K396/J395*100</f>
        <v>#DIV/0!</v>
      </c>
      <c r="M396" s="473"/>
      <c r="N396" s="474"/>
      <c r="O396" s="30">
        <f>SUM(O398,O400)</f>
        <v>0</v>
      </c>
      <c r="P396" s="31" t="e">
        <f t="shared" ref="P396" si="988">O396/J395*100</f>
        <v>#DIV/0!</v>
      </c>
      <c r="Q396" s="473"/>
      <c r="R396" s="474"/>
      <c r="S396" s="32">
        <f>SUM(S398,S400)</f>
        <v>0</v>
      </c>
      <c r="T396" s="31" t="e">
        <f t="shared" ref="T396" si="989">S396/J395*100</f>
        <v>#DIV/0!</v>
      </c>
      <c r="U396" s="473"/>
      <c r="V396" s="475"/>
      <c r="W396" s="30">
        <f>SUM(W398,W400)</f>
        <v>0</v>
      </c>
      <c r="X396" s="31" t="e">
        <f t="shared" ref="X396" si="990">W396/J395*100</f>
        <v>#DIV/0!</v>
      </c>
      <c r="Y396" s="473"/>
      <c r="Z396" s="497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991">+C397+D397</f>
        <v>0</v>
      </c>
      <c r="F397" s="63"/>
      <c r="G397" s="64"/>
      <c r="H397" s="64"/>
      <c r="I397" s="65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470" t="e">
        <f t="shared" ref="M397:M459" si="992">L398-L397</f>
        <v>#DIV/0!</v>
      </c>
      <c r="N397" s="471"/>
      <c r="O397" s="67">
        <f>G397+F397+0</f>
        <v>0</v>
      </c>
      <c r="P397" s="68" t="e">
        <f t="shared" ref="P397" si="993">O397/J397*100</f>
        <v>#DIV/0!</v>
      </c>
      <c r="Q397" s="470" t="e">
        <f t="shared" ref="Q397:Q459" si="994">P398-P397</f>
        <v>#DIV/0!</v>
      </c>
      <c r="R397" s="471"/>
      <c r="S397" s="70">
        <f>H397+F397+G397+0</f>
        <v>0</v>
      </c>
      <c r="T397" s="68" t="e">
        <f t="shared" ref="T397" si="995">S397/J397*100</f>
        <v>#DIV/0!</v>
      </c>
      <c r="U397" s="470" t="e">
        <f t="shared" ref="U397:U459" si="996">T398-T397</f>
        <v>#DIV/0!</v>
      </c>
      <c r="V397" s="472"/>
      <c r="W397" s="67">
        <f>H397+F397+G397+I397+0</f>
        <v>0</v>
      </c>
      <c r="X397" s="68" t="e">
        <f>W397/J397*100</f>
        <v>#DIV/0!</v>
      </c>
      <c r="Y397" s="470" t="e">
        <f t="shared" ref="Y397:Y459" si="997">X398-X397</f>
        <v>#DIV/0!</v>
      </c>
      <c r="Z397" s="496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38"/>
      <c r="G398" s="36"/>
      <c r="H398" s="36"/>
      <c r="I398" s="39"/>
      <c r="J398" s="40"/>
      <c r="K398" s="16"/>
      <c r="L398" s="17" t="e">
        <f>K398/J397*100</f>
        <v>#DIV/0!</v>
      </c>
      <c r="M398" s="470"/>
      <c r="N398" s="471"/>
      <c r="O398" s="16"/>
      <c r="P398" s="17" t="e">
        <f>O398/J397*100</f>
        <v>#DIV/0!</v>
      </c>
      <c r="Q398" s="470"/>
      <c r="R398" s="471"/>
      <c r="S398" s="19"/>
      <c r="T398" s="17" t="e">
        <f>S398/J397*100</f>
        <v>#DIV/0!</v>
      </c>
      <c r="U398" s="470"/>
      <c r="V398" s="472"/>
      <c r="W398" s="16"/>
      <c r="X398" s="17" t="e">
        <f>W398/J397*100</f>
        <v>#DIV/0!</v>
      </c>
      <c r="Y398" s="470"/>
      <c r="Z398" s="496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998">+C399+D399</f>
        <v>0</v>
      </c>
      <c r="F399" s="63"/>
      <c r="G399" s="64"/>
      <c r="H399" s="64"/>
      <c r="I399" s="65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470" t="e">
        <f t="shared" si="992"/>
        <v>#DIV/0!</v>
      </c>
      <c r="N399" s="471"/>
      <c r="O399" s="67">
        <f>G399+F399+0</f>
        <v>0</v>
      </c>
      <c r="P399" s="68" t="e">
        <f t="shared" ref="P399" si="999">O399/J399*100</f>
        <v>#DIV/0!</v>
      </c>
      <c r="Q399" s="470" t="e">
        <f t="shared" si="994"/>
        <v>#DIV/0!</v>
      </c>
      <c r="R399" s="471"/>
      <c r="S399" s="70">
        <f>H399+F399+G399+0</f>
        <v>0</v>
      </c>
      <c r="T399" s="68" t="e">
        <f t="shared" ref="T399" si="1000">S399/J399*100</f>
        <v>#DIV/0!</v>
      </c>
      <c r="U399" s="470" t="e">
        <f t="shared" si="996"/>
        <v>#DIV/0!</v>
      </c>
      <c r="V399" s="472"/>
      <c r="W399" s="67">
        <f>H399+F399+G399+I399+0</f>
        <v>0</v>
      </c>
      <c r="X399" s="68" t="e">
        <f>W399/J399*100</f>
        <v>#DIV/0!</v>
      </c>
      <c r="Y399" s="470" t="e">
        <f t="shared" si="997"/>
        <v>#DIV/0!</v>
      </c>
      <c r="Z399" s="496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38"/>
      <c r="G400" s="36"/>
      <c r="H400" s="36"/>
      <c r="I400" s="39"/>
      <c r="J400" s="40"/>
      <c r="K400" s="16"/>
      <c r="L400" s="17" t="e">
        <f>K400/J399*100</f>
        <v>#DIV/0!</v>
      </c>
      <c r="M400" s="470"/>
      <c r="N400" s="471"/>
      <c r="O400" s="16"/>
      <c r="P400" s="17" t="e">
        <f>O400/J399*100</f>
        <v>#DIV/0!</v>
      </c>
      <c r="Q400" s="470"/>
      <c r="R400" s="471"/>
      <c r="S400" s="19"/>
      <c r="T400" s="17" t="e">
        <f>S400/J399*100</f>
        <v>#DIV/0!</v>
      </c>
      <c r="U400" s="470"/>
      <c r="V400" s="472"/>
      <c r="W400" s="16"/>
      <c r="X400" s="17" t="e">
        <f>W400/J399*100</f>
        <v>#DIV/0!</v>
      </c>
      <c r="Y400" s="470"/>
      <c r="Z400" s="496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1001">+C401+D401</f>
        <v>0</v>
      </c>
      <c r="F401" s="63"/>
      <c r="G401" s="64"/>
      <c r="H401" s="64"/>
      <c r="I401" s="65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470" t="e">
        <f t="shared" si="992"/>
        <v>#DIV/0!</v>
      </c>
      <c r="N401" s="471"/>
      <c r="O401" s="67">
        <f>G401+F401+0</f>
        <v>0</v>
      </c>
      <c r="P401" s="68" t="e">
        <f t="shared" ref="P401" si="1002">O401/J401*100</f>
        <v>#DIV/0!</v>
      </c>
      <c r="Q401" s="470" t="e">
        <f t="shared" si="994"/>
        <v>#DIV/0!</v>
      </c>
      <c r="R401" s="471"/>
      <c r="S401" s="70">
        <f>H401+F401+G401+0</f>
        <v>0</v>
      </c>
      <c r="T401" s="68" t="e">
        <f t="shared" ref="T401" si="1003">S401/J401*100</f>
        <v>#DIV/0!</v>
      </c>
      <c r="U401" s="470" t="e">
        <f t="shared" si="996"/>
        <v>#DIV/0!</v>
      </c>
      <c r="V401" s="472"/>
      <c r="W401" s="67">
        <f>H401+F401+G401+I401+0</f>
        <v>0</v>
      </c>
      <c r="X401" s="68" t="e">
        <f>W401/J401*100</f>
        <v>#DIV/0!</v>
      </c>
      <c r="Y401" s="470" t="e">
        <f t="shared" si="997"/>
        <v>#DIV/0!</v>
      </c>
      <c r="Z401" s="496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38"/>
      <c r="G402" s="36"/>
      <c r="H402" s="36"/>
      <c r="I402" s="37"/>
      <c r="J402" s="40"/>
      <c r="K402" s="16"/>
      <c r="L402" s="17" t="e">
        <f>K402/J401*100</f>
        <v>#DIV/0!</v>
      </c>
      <c r="M402" s="470"/>
      <c r="N402" s="471"/>
      <c r="O402" s="16"/>
      <c r="P402" s="17" t="e">
        <f>O402/J401*100</f>
        <v>#DIV/0!</v>
      </c>
      <c r="Q402" s="470"/>
      <c r="R402" s="471"/>
      <c r="S402" s="19"/>
      <c r="T402" s="17" t="e">
        <f>S402/J401*100</f>
        <v>#DIV/0!</v>
      </c>
      <c r="U402" s="470"/>
      <c r="V402" s="472"/>
      <c r="W402" s="16"/>
      <c r="X402" s="17" t="e">
        <f>W402/J401*100</f>
        <v>#DIV/0!</v>
      </c>
      <c r="Y402" s="470"/>
      <c r="Z402" s="496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1004">+C403+D403</f>
        <v>0</v>
      </c>
      <c r="F403" s="63"/>
      <c r="G403" s="64"/>
      <c r="H403" s="64"/>
      <c r="I403" s="65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470" t="e">
        <f t="shared" si="992"/>
        <v>#DIV/0!</v>
      </c>
      <c r="N403" s="471"/>
      <c r="O403" s="67">
        <f>G403+F403+0</f>
        <v>0</v>
      </c>
      <c r="P403" s="68" t="e">
        <f t="shared" ref="P403" si="1005">O403/J403*100</f>
        <v>#DIV/0!</v>
      </c>
      <c r="Q403" s="470" t="e">
        <f t="shared" si="994"/>
        <v>#DIV/0!</v>
      </c>
      <c r="R403" s="471"/>
      <c r="S403" s="70">
        <f>H403+F403+G403+0</f>
        <v>0</v>
      </c>
      <c r="T403" s="68" t="e">
        <f t="shared" ref="T403" si="1006">S403/J403*100</f>
        <v>#DIV/0!</v>
      </c>
      <c r="U403" s="470" t="e">
        <f t="shared" si="996"/>
        <v>#DIV/0!</v>
      </c>
      <c r="V403" s="472"/>
      <c r="W403" s="67">
        <f>H403+F403+G403+I403+0</f>
        <v>0</v>
      </c>
      <c r="X403" s="68" t="e">
        <f>W403/J403*100</f>
        <v>#DIV/0!</v>
      </c>
      <c r="Y403" s="470" t="e">
        <f t="shared" si="997"/>
        <v>#DIV/0!</v>
      </c>
      <c r="Z403" s="496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38"/>
      <c r="G404" s="36"/>
      <c r="H404" s="36"/>
      <c r="I404" s="37"/>
      <c r="J404" s="40"/>
      <c r="K404" s="16"/>
      <c r="L404" s="17" t="e">
        <f>K404/J403*100</f>
        <v>#DIV/0!</v>
      </c>
      <c r="M404" s="470"/>
      <c r="N404" s="471"/>
      <c r="O404" s="16"/>
      <c r="P404" s="17" t="e">
        <f>O404/J403*100</f>
        <v>#DIV/0!</v>
      </c>
      <c r="Q404" s="470"/>
      <c r="R404" s="471"/>
      <c r="S404" s="19"/>
      <c r="T404" s="17" t="e">
        <f>S404/J403*100</f>
        <v>#DIV/0!</v>
      </c>
      <c r="U404" s="470"/>
      <c r="V404" s="472"/>
      <c r="W404" s="16"/>
      <c r="X404" s="17" t="e">
        <f>W404/J403*100</f>
        <v>#DIV/0!</v>
      </c>
      <c r="Y404" s="470"/>
      <c r="Z404" s="496"/>
      <c r="AA404" s="74"/>
      <c r="AB404" s="74"/>
    </row>
    <row r="405" spans="1:28" s="251" customFormat="1" ht="21.75" hidden="1" customHeight="1" x14ac:dyDescent="0.2">
      <c r="A405" s="480" t="s">
        <v>45</v>
      </c>
      <c r="B405" s="54" t="s">
        <v>29</v>
      </c>
      <c r="C405" s="55">
        <f t="shared" ref="C405:K406" si="1007">SUM(C407,C413,C423,C429,C431)</f>
        <v>0</v>
      </c>
      <c r="D405" s="56">
        <f t="shared" si="1007"/>
        <v>0</v>
      </c>
      <c r="E405" s="57">
        <f t="shared" si="1007"/>
        <v>0</v>
      </c>
      <c r="F405" s="58">
        <f t="shared" si="1007"/>
        <v>0</v>
      </c>
      <c r="G405" s="56">
        <f t="shared" si="1007"/>
        <v>0</v>
      </c>
      <c r="H405" s="56">
        <f t="shared" si="1007"/>
        <v>0</v>
      </c>
      <c r="I405" s="59">
        <f t="shared" si="1007"/>
        <v>0</v>
      </c>
      <c r="J405" s="60">
        <f t="shared" si="1007"/>
        <v>0</v>
      </c>
      <c r="K405" s="55">
        <f t="shared" si="1007"/>
        <v>0</v>
      </c>
      <c r="L405" s="56" t="e">
        <f>K405/J405*100</f>
        <v>#DIV/0!</v>
      </c>
      <c r="M405" s="482" t="e">
        <f t="shared" si="992"/>
        <v>#DIV/0!</v>
      </c>
      <c r="N405" s="476"/>
      <c r="O405" s="55">
        <f>SUM(O407,O413,O423,O429,O431)</f>
        <v>0</v>
      </c>
      <c r="P405" s="56" t="e">
        <f t="shared" ref="P405" si="1008">O405/J405*100</f>
        <v>#DIV/0!</v>
      </c>
      <c r="Q405" s="482" t="e">
        <f t="shared" si="994"/>
        <v>#DIV/0!</v>
      </c>
      <c r="R405" s="476"/>
      <c r="S405" s="58">
        <f>SUM(S407,S413,S423,S429,S431)</f>
        <v>0</v>
      </c>
      <c r="T405" s="56" t="e">
        <f t="shared" ref="T405" si="1009">S405/J405*100</f>
        <v>#DIV/0!</v>
      </c>
      <c r="U405" s="482" t="e">
        <f t="shared" si="996"/>
        <v>#DIV/0!</v>
      </c>
      <c r="V405" s="484"/>
      <c r="W405" s="55">
        <f>SUM(W407,W413,W423,W429,W431)</f>
        <v>0</v>
      </c>
      <c r="X405" s="56" t="e">
        <f t="shared" ref="X405" si="1010">W405/J405*100</f>
        <v>#DIV/0!</v>
      </c>
      <c r="Y405" s="482" t="e">
        <f t="shared" si="997"/>
        <v>#DIV/0!</v>
      </c>
      <c r="Z405" s="597"/>
      <c r="AA405" s="250"/>
      <c r="AB405" s="250"/>
    </row>
    <row r="406" spans="1:28" s="251" customFormat="1" ht="21.75" hidden="1" customHeight="1" x14ac:dyDescent="0.2">
      <c r="A406" s="481"/>
      <c r="B406" s="54" t="s">
        <v>30</v>
      </c>
      <c r="C406" s="16"/>
      <c r="D406" s="17"/>
      <c r="E406" s="18"/>
      <c r="F406" s="19"/>
      <c r="G406" s="17"/>
      <c r="H406" s="17"/>
      <c r="I406" s="20"/>
      <c r="J406" s="21"/>
      <c r="K406" s="55">
        <f t="shared" si="1007"/>
        <v>0</v>
      </c>
      <c r="L406" s="56" t="e">
        <f t="shared" ref="L406" si="1011">K406/J405*100</f>
        <v>#DIV/0!</v>
      </c>
      <c r="M406" s="483"/>
      <c r="N406" s="477"/>
      <c r="O406" s="55">
        <f>SUM(O408,O414,O424,O430,O432)</f>
        <v>0</v>
      </c>
      <c r="P406" s="56" t="e">
        <f t="shared" ref="P406" si="1012">O406/J405*100</f>
        <v>#DIV/0!</v>
      </c>
      <c r="Q406" s="483"/>
      <c r="R406" s="477"/>
      <c r="S406" s="58">
        <f>SUM(S408,S414,S424,S430,S432)</f>
        <v>0</v>
      </c>
      <c r="T406" s="56" t="e">
        <f t="shared" ref="T406" si="1013">S406/J405*100</f>
        <v>#DIV/0!</v>
      </c>
      <c r="U406" s="483"/>
      <c r="V406" s="485"/>
      <c r="W406" s="55">
        <f>SUM(W408,W414,W424,W430,W432)</f>
        <v>0</v>
      </c>
      <c r="X406" s="56" t="e">
        <f t="shared" ref="X406" si="1014">W406/J405*100</f>
        <v>#DIV/0!</v>
      </c>
      <c r="Y406" s="483"/>
      <c r="Z406" s="501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27">
        <f>SUM(F409,F411)</f>
        <v>0</v>
      </c>
      <c r="G407" s="25">
        <f>SUM(G409,G411)</f>
        <v>0</v>
      </c>
      <c r="H407" s="25">
        <f t="shared" ref="H407:I407" si="1015">SUM(H409,H411)</f>
        <v>0</v>
      </c>
      <c r="I407" s="28">
        <f t="shared" si="1015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16">K407/J407*100</f>
        <v>#DIV/0!</v>
      </c>
      <c r="M407" s="478" t="e">
        <f t="shared" si="992"/>
        <v>#DIV/0!</v>
      </c>
      <c r="N407" s="474"/>
      <c r="O407" s="30">
        <f>SUM(O409,O411)</f>
        <v>0</v>
      </c>
      <c r="P407" s="31" t="e">
        <f t="shared" ref="P407" si="1017">O407/J407*100</f>
        <v>#DIV/0!</v>
      </c>
      <c r="Q407" s="478" t="e">
        <f t="shared" si="994"/>
        <v>#DIV/0!</v>
      </c>
      <c r="R407" s="474"/>
      <c r="S407" s="32">
        <f>SUM(S409,S411)</f>
        <v>0</v>
      </c>
      <c r="T407" s="31" t="e">
        <f t="shared" ref="T407" si="1018">S407/J407*100</f>
        <v>#DIV/0!</v>
      </c>
      <c r="U407" s="478" t="e">
        <f t="shared" si="996"/>
        <v>#DIV/0!</v>
      </c>
      <c r="V407" s="475"/>
      <c r="W407" s="30">
        <f>SUM(W409,W411)</f>
        <v>0</v>
      </c>
      <c r="X407" s="31" t="e">
        <f t="shared" ref="X407" si="1019">W407/J407*100</f>
        <v>#DIV/0!</v>
      </c>
      <c r="Y407" s="478" t="e">
        <f t="shared" si="997"/>
        <v>#DIV/0!</v>
      </c>
      <c r="Z407" s="497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38"/>
      <c r="G408" s="36"/>
      <c r="H408" s="36"/>
      <c r="I408" s="37"/>
      <c r="J408" s="40"/>
      <c r="K408" s="30">
        <f>SUM(K410,K412)</f>
        <v>0</v>
      </c>
      <c r="L408" s="31" t="e">
        <f>K408/J407*100</f>
        <v>#DIV/0!</v>
      </c>
      <c r="M408" s="479"/>
      <c r="N408" s="474"/>
      <c r="O408" s="30">
        <f>SUM(O410,O412)</f>
        <v>0</v>
      </c>
      <c r="P408" s="31" t="e">
        <f t="shared" ref="P408" si="1020">O408/J407*100</f>
        <v>#DIV/0!</v>
      </c>
      <c r="Q408" s="479"/>
      <c r="R408" s="474"/>
      <c r="S408" s="32">
        <f>SUM(S410,S412)</f>
        <v>0</v>
      </c>
      <c r="T408" s="31" t="e">
        <f t="shared" ref="T408" si="1021">S408/J407*100</f>
        <v>#DIV/0!</v>
      </c>
      <c r="U408" s="479"/>
      <c r="V408" s="475"/>
      <c r="W408" s="30">
        <f>SUM(W410,W412)</f>
        <v>0</v>
      </c>
      <c r="X408" s="31" t="e">
        <f t="shared" ref="X408" si="1022">W408/J407*100</f>
        <v>#DIV/0!</v>
      </c>
      <c r="Y408" s="479"/>
      <c r="Z408" s="497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23">+C409+D409</f>
        <v>0</v>
      </c>
      <c r="F409" s="63"/>
      <c r="G409" s="64"/>
      <c r="H409" s="64"/>
      <c r="I409" s="65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470" t="e">
        <f t="shared" si="992"/>
        <v>#DIV/0!</v>
      </c>
      <c r="N409" s="471"/>
      <c r="O409" s="67">
        <f>G409+F409+0</f>
        <v>0</v>
      </c>
      <c r="P409" s="69" t="e">
        <f t="shared" ref="P409" si="1024">O409/J409*100</f>
        <v>#DIV/0!</v>
      </c>
      <c r="Q409" s="470" t="e">
        <f t="shared" si="994"/>
        <v>#DIV/0!</v>
      </c>
      <c r="R409" s="471"/>
      <c r="S409" s="70">
        <f>H409+F409+G409+0</f>
        <v>0</v>
      </c>
      <c r="T409" s="69" t="e">
        <f t="shared" ref="T409" si="1025">S409/J409*100</f>
        <v>#DIV/0!</v>
      </c>
      <c r="U409" s="470" t="e">
        <f t="shared" si="996"/>
        <v>#DIV/0!</v>
      </c>
      <c r="V409" s="472"/>
      <c r="W409" s="67">
        <f>H409+F409+G409+I409+0</f>
        <v>0</v>
      </c>
      <c r="X409" s="69" t="e">
        <f>W409/J409*100</f>
        <v>#DIV/0!</v>
      </c>
      <c r="Y409" s="470" t="e">
        <f t="shared" si="997"/>
        <v>#DIV/0!</v>
      </c>
      <c r="Z409" s="496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38"/>
      <c r="G410" s="36"/>
      <c r="H410" s="36"/>
      <c r="I410" s="39"/>
      <c r="J410" s="40"/>
      <c r="K410" s="16"/>
      <c r="L410" s="17" t="e">
        <f>K410/J409*100</f>
        <v>#DIV/0!</v>
      </c>
      <c r="M410" s="470"/>
      <c r="N410" s="471"/>
      <c r="O410" s="16"/>
      <c r="P410" s="73" t="e">
        <f>O410/J409*100</f>
        <v>#DIV/0!</v>
      </c>
      <c r="Q410" s="470"/>
      <c r="R410" s="471"/>
      <c r="S410" s="19"/>
      <c r="T410" s="73" t="e">
        <f>S410/J409*100</f>
        <v>#DIV/0!</v>
      </c>
      <c r="U410" s="470"/>
      <c r="V410" s="472"/>
      <c r="W410" s="16"/>
      <c r="X410" s="73" t="e">
        <f>W410/J409*100</f>
        <v>#DIV/0!</v>
      </c>
      <c r="Y410" s="470"/>
      <c r="Z410" s="496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26">+C411+D411</f>
        <v>0</v>
      </c>
      <c r="F411" s="63"/>
      <c r="G411" s="64"/>
      <c r="H411" s="64"/>
      <c r="I411" s="65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470" t="e">
        <f t="shared" si="992"/>
        <v>#DIV/0!</v>
      </c>
      <c r="N411" s="471"/>
      <c r="O411" s="67">
        <f>G411+F411+0</f>
        <v>0</v>
      </c>
      <c r="P411" s="69" t="e">
        <f t="shared" ref="P411" si="1027">O411/J411*100</f>
        <v>#DIV/0!</v>
      </c>
      <c r="Q411" s="470" t="e">
        <f t="shared" si="994"/>
        <v>#DIV/0!</v>
      </c>
      <c r="R411" s="471"/>
      <c r="S411" s="70">
        <f>H411+F411+G411+0</f>
        <v>0</v>
      </c>
      <c r="T411" s="69" t="e">
        <f t="shared" ref="T411" si="1028">S411/J411*100</f>
        <v>#DIV/0!</v>
      </c>
      <c r="U411" s="470" t="e">
        <f t="shared" si="996"/>
        <v>#DIV/0!</v>
      </c>
      <c r="V411" s="472"/>
      <c r="W411" s="67">
        <f>H411+F411+G411+I411+0</f>
        <v>0</v>
      </c>
      <c r="X411" s="69" t="e">
        <f>W411/J411*100</f>
        <v>#DIV/0!</v>
      </c>
      <c r="Y411" s="470" t="e">
        <f t="shared" si="997"/>
        <v>#DIV/0!</v>
      </c>
      <c r="Z411" s="496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38"/>
      <c r="G412" s="36"/>
      <c r="H412" s="36"/>
      <c r="I412" s="39"/>
      <c r="J412" s="40"/>
      <c r="K412" s="16"/>
      <c r="L412" s="17" t="e">
        <f>K412/J411*100</f>
        <v>#DIV/0!</v>
      </c>
      <c r="M412" s="470"/>
      <c r="N412" s="471"/>
      <c r="O412" s="16"/>
      <c r="P412" s="73" t="e">
        <f>O412/J411*100</f>
        <v>#DIV/0!</v>
      </c>
      <c r="Q412" s="470"/>
      <c r="R412" s="471"/>
      <c r="S412" s="19"/>
      <c r="T412" s="73" t="e">
        <f>S412/J411*100</f>
        <v>#DIV/0!</v>
      </c>
      <c r="U412" s="470"/>
      <c r="V412" s="472"/>
      <c r="W412" s="16"/>
      <c r="X412" s="73" t="e">
        <f>W412/J411*100</f>
        <v>#DIV/0!</v>
      </c>
      <c r="Y412" s="470"/>
      <c r="Z412" s="496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27">
        <f>SUM(F415,F417,F419,F421)</f>
        <v>0</v>
      </c>
      <c r="G413" s="25">
        <f t="shared" ref="G413:I413" si="1029">SUM(G415,G417,G419,G421)</f>
        <v>0</v>
      </c>
      <c r="H413" s="25">
        <f t="shared" si="1029"/>
        <v>0</v>
      </c>
      <c r="I413" s="28">
        <f t="shared" si="1029"/>
        <v>0</v>
      </c>
      <c r="J413" s="29">
        <f t="shared" ref="J413" si="1030">+E413+I413+F413+G413+H413</f>
        <v>0</v>
      </c>
      <c r="K413" s="30">
        <f>SUM(K415,K417,K419,K421)</f>
        <v>0</v>
      </c>
      <c r="L413" s="31" t="e">
        <f t="shared" ref="L413" si="1031">K413/J413*100</f>
        <v>#DIV/0!</v>
      </c>
      <c r="M413" s="473" t="e">
        <f t="shared" si="992"/>
        <v>#DIV/0!</v>
      </c>
      <c r="N413" s="474"/>
      <c r="O413" s="30">
        <f>SUM(O415,O417,O419,O421)</f>
        <v>0</v>
      </c>
      <c r="P413" s="31" t="e">
        <f t="shared" ref="P413" si="1032">O413/J413*100</f>
        <v>#DIV/0!</v>
      </c>
      <c r="Q413" s="473" t="e">
        <f t="shared" si="994"/>
        <v>#DIV/0!</v>
      </c>
      <c r="R413" s="474"/>
      <c r="S413" s="32">
        <f>SUM(S415,S417,S419,S421)</f>
        <v>0</v>
      </c>
      <c r="T413" s="31" t="e">
        <f t="shared" ref="T413" si="1033">S413/J413*100</f>
        <v>#DIV/0!</v>
      </c>
      <c r="U413" s="473" t="e">
        <f t="shared" si="996"/>
        <v>#DIV/0!</v>
      </c>
      <c r="V413" s="475"/>
      <c r="W413" s="30">
        <f>SUM(W415,W417,W419,W421)</f>
        <v>0</v>
      </c>
      <c r="X413" s="31" t="e">
        <f t="shared" ref="X413" si="1034">W413/J413*100</f>
        <v>#DIV/0!</v>
      </c>
      <c r="Y413" s="473" t="e">
        <f t="shared" si="997"/>
        <v>#DIV/0!</v>
      </c>
      <c r="Z413" s="497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38"/>
      <c r="G414" s="36"/>
      <c r="H414" s="36"/>
      <c r="I414" s="37"/>
      <c r="J414" s="40"/>
      <c r="K414" s="30">
        <f>SUM(K416,K418,K420,K422)</f>
        <v>0</v>
      </c>
      <c r="L414" s="31" t="e">
        <f t="shared" ref="L414" si="1035">K414/J413*100</f>
        <v>#DIV/0!</v>
      </c>
      <c r="M414" s="473"/>
      <c r="N414" s="474"/>
      <c r="O414" s="30">
        <f>SUM(O416,O418,O420,O422)</f>
        <v>0</v>
      </c>
      <c r="P414" s="31" t="e">
        <f t="shared" ref="P414" si="1036">O414/J413*100</f>
        <v>#DIV/0!</v>
      </c>
      <c r="Q414" s="473"/>
      <c r="R414" s="474"/>
      <c r="S414" s="32">
        <f>SUM(S416,S418,S420,S422)</f>
        <v>0</v>
      </c>
      <c r="T414" s="31" t="e">
        <f t="shared" ref="T414" si="1037">S414/J413*100</f>
        <v>#DIV/0!</v>
      </c>
      <c r="U414" s="473"/>
      <c r="V414" s="475"/>
      <c r="W414" s="30">
        <f>SUM(W416,W418,W420,W422)</f>
        <v>0</v>
      </c>
      <c r="X414" s="31" t="e">
        <f t="shared" ref="X414" si="1038">W414/J413*100</f>
        <v>#DIV/0!</v>
      </c>
      <c r="Y414" s="473"/>
      <c r="Z414" s="497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39">+C415+D415</f>
        <v>0</v>
      </c>
      <c r="F415" s="63"/>
      <c r="G415" s="64"/>
      <c r="H415" s="64"/>
      <c r="I415" s="65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470" t="e">
        <f t="shared" si="992"/>
        <v>#DIV/0!</v>
      </c>
      <c r="N415" s="471"/>
      <c r="O415" s="67">
        <f>G415+F415+0</f>
        <v>0</v>
      </c>
      <c r="P415" s="68" t="e">
        <f t="shared" ref="P415" si="1040">O415/J415*100</f>
        <v>#DIV/0!</v>
      </c>
      <c r="Q415" s="470" t="e">
        <f t="shared" si="994"/>
        <v>#DIV/0!</v>
      </c>
      <c r="R415" s="471"/>
      <c r="S415" s="70">
        <f>H415+F415+G415+0</f>
        <v>0</v>
      </c>
      <c r="T415" s="68" t="e">
        <f t="shared" ref="T415" si="1041">S415/J415*100</f>
        <v>#DIV/0!</v>
      </c>
      <c r="U415" s="470" t="e">
        <f t="shared" si="996"/>
        <v>#DIV/0!</v>
      </c>
      <c r="V415" s="472"/>
      <c r="W415" s="67">
        <f>H415+F415+G415+I415+0</f>
        <v>0</v>
      </c>
      <c r="X415" s="68" t="e">
        <f>W415/J415*100</f>
        <v>#DIV/0!</v>
      </c>
      <c r="Y415" s="470" t="e">
        <f t="shared" si="997"/>
        <v>#DIV/0!</v>
      </c>
      <c r="Z415" s="496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38"/>
      <c r="G416" s="36"/>
      <c r="H416" s="36"/>
      <c r="I416" s="39"/>
      <c r="J416" s="40"/>
      <c r="K416" s="16"/>
      <c r="L416" s="17" t="e">
        <f>K416/J415*100</f>
        <v>#DIV/0!</v>
      </c>
      <c r="M416" s="470"/>
      <c r="N416" s="471"/>
      <c r="O416" s="16"/>
      <c r="P416" s="17" t="e">
        <f>O416/J415*100</f>
        <v>#DIV/0!</v>
      </c>
      <c r="Q416" s="470"/>
      <c r="R416" s="471"/>
      <c r="S416" s="19"/>
      <c r="T416" s="17" t="e">
        <f>S416/J415*100</f>
        <v>#DIV/0!</v>
      </c>
      <c r="U416" s="470"/>
      <c r="V416" s="472"/>
      <c r="W416" s="16"/>
      <c r="X416" s="17" t="e">
        <f>W416/J415*100</f>
        <v>#DIV/0!</v>
      </c>
      <c r="Y416" s="470"/>
      <c r="Z416" s="496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42">+C417+D417</f>
        <v>0</v>
      </c>
      <c r="F417" s="63"/>
      <c r="G417" s="64"/>
      <c r="H417" s="64"/>
      <c r="I417" s="65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470" t="e">
        <f t="shared" si="992"/>
        <v>#DIV/0!</v>
      </c>
      <c r="N417" s="471"/>
      <c r="O417" s="67">
        <f>G417+F417+0</f>
        <v>0</v>
      </c>
      <c r="P417" s="68" t="e">
        <f t="shared" ref="P417" si="1043">O417/J417*100</f>
        <v>#DIV/0!</v>
      </c>
      <c r="Q417" s="470" t="e">
        <f t="shared" si="994"/>
        <v>#DIV/0!</v>
      </c>
      <c r="R417" s="471"/>
      <c r="S417" s="70">
        <f>H417+F417+G417+0</f>
        <v>0</v>
      </c>
      <c r="T417" s="68" t="e">
        <f t="shared" ref="T417" si="1044">S417/J417*100</f>
        <v>#DIV/0!</v>
      </c>
      <c r="U417" s="470" t="e">
        <f t="shared" si="996"/>
        <v>#DIV/0!</v>
      </c>
      <c r="V417" s="472"/>
      <c r="W417" s="67">
        <f>H417+F417+G417+I417+0</f>
        <v>0</v>
      </c>
      <c r="X417" s="68" t="e">
        <f>W417/J417*100</f>
        <v>#DIV/0!</v>
      </c>
      <c r="Y417" s="470" t="e">
        <f t="shared" si="997"/>
        <v>#DIV/0!</v>
      </c>
      <c r="Z417" s="496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38"/>
      <c r="G418" s="36"/>
      <c r="H418" s="36"/>
      <c r="I418" s="39"/>
      <c r="J418" s="40"/>
      <c r="K418" s="16"/>
      <c r="L418" s="17" t="e">
        <f>K418/J417*100</f>
        <v>#DIV/0!</v>
      </c>
      <c r="M418" s="470"/>
      <c r="N418" s="471"/>
      <c r="O418" s="16"/>
      <c r="P418" s="17" t="e">
        <f>O418/J417*100</f>
        <v>#DIV/0!</v>
      </c>
      <c r="Q418" s="470"/>
      <c r="R418" s="471"/>
      <c r="S418" s="19"/>
      <c r="T418" s="17" t="e">
        <f>S418/J417*100</f>
        <v>#DIV/0!</v>
      </c>
      <c r="U418" s="470"/>
      <c r="V418" s="472"/>
      <c r="W418" s="16"/>
      <c r="X418" s="17" t="e">
        <f>W418/J417*100</f>
        <v>#DIV/0!</v>
      </c>
      <c r="Y418" s="470"/>
      <c r="Z418" s="496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45">+C419+D419</f>
        <v>0</v>
      </c>
      <c r="F419" s="63"/>
      <c r="G419" s="64"/>
      <c r="H419" s="64"/>
      <c r="I419" s="65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470" t="e">
        <f t="shared" si="992"/>
        <v>#DIV/0!</v>
      </c>
      <c r="N419" s="471"/>
      <c r="O419" s="67">
        <f>G419+F419+0</f>
        <v>0</v>
      </c>
      <c r="P419" s="68" t="e">
        <f t="shared" ref="P419" si="1046">O419/J419*100</f>
        <v>#DIV/0!</v>
      </c>
      <c r="Q419" s="470" t="e">
        <f t="shared" si="994"/>
        <v>#DIV/0!</v>
      </c>
      <c r="R419" s="471"/>
      <c r="S419" s="70">
        <f>H419+F419+G419+0</f>
        <v>0</v>
      </c>
      <c r="T419" s="68" t="e">
        <f t="shared" ref="T419" si="1047">S419/J419*100</f>
        <v>#DIV/0!</v>
      </c>
      <c r="U419" s="470" t="e">
        <f t="shared" si="996"/>
        <v>#DIV/0!</v>
      </c>
      <c r="V419" s="472"/>
      <c r="W419" s="67">
        <f>H419+F419+G419+I419+0</f>
        <v>0</v>
      </c>
      <c r="X419" s="68" t="e">
        <f>W419/J419*100</f>
        <v>#DIV/0!</v>
      </c>
      <c r="Y419" s="470" t="e">
        <f t="shared" si="997"/>
        <v>#DIV/0!</v>
      </c>
      <c r="Z419" s="496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38"/>
      <c r="G420" s="36"/>
      <c r="H420" s="36"/>
      <c r="I420" s="39"/>
      <c r="J420" s="40"/>
      <c r="K420" s="16"/>
      <c r="L420" s="17" t="e">
        <f>K420/J419*100</f>
        <v>#DIV/0!</v>
      </c>
      <c r="M420" s="470"/>
      <c r="N420" s="471"/>
      <c r="O420" s="16"/>
      <c r="P420" s="17" t="e">
        <f>O420/J419*100</f>
        <v>#DIV/0!</v>
      </c>
      <c r="Q420" s="470"/>
      <c r="R420" s="471"/>
      <c r="S420" s="19"/>
      <c r="T420" s="17" t="e">
        <f>S420/J419*100</f>
        <v>#DIV/0!</v>
      </c>
      <c r="U420" s="470"/>
      <c r="V420" s="472"/>
      <c r="W420" s="16"/>
      <c r="X420" s="17" t="e">
        <f>W420/J419*100</f>
        <v>#DIV/0!</v>
      </c>
      <c r="Y420" s="470"/>
      <c r="Z420" s="496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48">+C421+D421</f>
        <v>0</v>
      </c>
      <c r="F421" s="63"/>
      <c r="G421" s="64"/>
      <c r="H421" s="64"/>
      <c r="I421" s="65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470" t="e">
        <f t="shared" si="992"/>
        <v>#DIV/0!</v>
      </c>
      <c r="N421" s="471"/>
      <c r="O421" s="67">
        <f>G421+F421+0</f>
        <v>0</v>
      </c>
      <c r="P421" s="68" t="e">
        <f t="shared" ref="P421" si="1049">O421/J421*100</f>
        <v>#DIV/0!</v>
      </c>
      <c r="Q421" s="470" t="e">
        <f t="shared" si="994"/>
        <v>#DIV/0!</v>
      </c>
      <c r="R421" s="471"/>
      <c r="S421" s="70">
        <f>H421+F421+G421+0</f>
        <v>0</v>
      </c>
      <c r="T421" s="68" t="e">
        <f t="shared" ref="T421" si="1050">S421/J421*100</f>
        <v>#DIV/0!</v>
      </c>
      <c r="U421" s="470" t="e">
        <f t="shared" si="996"/>
        <v>#DIV/0!</v>
      </c>
      <c r="V421" s="472"/>
      <c r="W421" s="67">
        <f>H421+F421+G421+I421+0</f>
        <v>0</v>
      </c>
      <c r="X421" s="68" t="e">
        <f>W421/J421*100</f>
        <v>#DIV/0!</v>
      </c>
      <c r="Y421" s="470" t="e">
        <f t="shared" si="997"/>
        <v>#DIV/0!</v>
      </c>
      <c r="Z421" s="496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38"/>
      <c r="G422" s="36"/>
      <c r="H422" s="36"/>
      <c r="I422" s="39"/>
      <c r="J422" s="40"/>
      <c r="K422" s="16"/>
      <c r="L422" s="17" t="e">
        <f>K422/J421*100</f>
        <v>#DIV/0!</v>
      </c>
      <c r="M422" s="470"/>
      <c r="N422" s="471"/>
      <c r="O422" s="16"/>
      <c r="P422" s="17" t="e">
        <f>O422/J421*100</f>
        <v>#DIV/0!</v>
      </c>
      <c r="Q422" s="470"/>
      <c r="R422" s="471"/>
      <c r="S422" s="19"/>
      <c r="T422" s="17" t="e">
        <f>S422/J421*100</f>
        <v>#DIV/0!</v>
      </c>
      <c r="U422" s="470"/>
      <c r="V422" s="472"/>
      <c r="W422" s="16"/>
      <c r="X422" s="17" t="e">
        <f>W422/J421*100</f>
        <v>#DIV/0!</v>
      </c>
      <c r="Y422" s="470"/>
      <c r="Z422" s="496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27">
        <f>SUM(F425,F427)</f>
        <v>0</v>
      </c>
      <c r="G423" s="25">
        <f t="shared" ref="G423:I423" si="1051">SUM(G425,G427)</f>
        <v>0</v>
      </c>
      <c r="H423" s="25">
        <f t="shared" si="1051"/>
        <v>0</v>
      </c>
      <c r="I423" s="28">
        <f t="shared" si="1051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52">K423/J423*100</f>
        <v>#DIV/0!</v>
      </c>
      <c r="M423" s="473" t="e">
        <f t="shared" si="992"/>
        <v>#DIV/0!</v>
      </c>
      <c r="N423" s="474"/>
      <c r="O423" s="30">
        <f>SUM(O425,O427)</f>
        <v>0</v>
      </c>
      <c r="P423" s="31" t="e">
        <f t="shared" ref="P423" si="1053">O423/J423*100</f>
        <v>#DIV/0!</v>
      </c>
      <c r="Q423" s="473" t="e">
        <f t="shared" si="994"/>
        <v>#DIV/0!</v>
      </c>
      <c r="R423" s="474"/>
      <c r="S423" s="32">
        <f>SUM(S425,S427)</f>
        <v>0</v>
      </c>
      <c r="T423" s="31" t="e">
        <f t="shared" ref="T423" si="1054">S423/J423*100</f>
        <v>#DIV/0!</v>
      </c>
      <c r="U423" s="473" t="e">
        <f t="shared" si="996"/>
        <v>#DIV/0!</v>
      </c>
      <c r="V423" s="475"/>
      <c r="W423" s="30">
        <f>SUM(W425,W427)</f>
        <v>0</v>
      </c>
      <c r="X423" s="31" t="e">
        <f t="shared" ref="X423" si="1055">W423/J423*100</f>
        <v>#DIV/0!</v>
      </c>
      <c r="Y423" s="473" t="e">
        <f t="shared" si="997"/>
        <v>#DIV/0!</v>
      </c>
      <c r="Z423" s="497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38"/>
      <c r="G424" s="36"/>
      <c r="H424" s="36"/>
      <c r="I424" s="37"/>
      <c r="J424" s="40"/>
      <c r="K424" s="30">
        <f>SUM(K426,K428)</f>
        <v>0</v>
      </c>
      <c r="L424" s="31" t="e">
        <f t="shared" ref="L424" si="1056">K424/J423*100</f>
        <v>#DIV/0!</v>
      </c>
      <c r="M424" s="473"/>
      <c r="N424" s="474"/>
      <c r="O424" s="30">
        <f>SUM(O426,O428)</f>
        <v>0</v>
      </c>
      <c r="P424" s="31" t="e">
        <f t="shared" ref="P424" si="1057">O424/J423*100</f>
        <v>#DIV/0!</v>
      </c>
      <c r="Q424" s="473"/>
      <c r="R424" s="474"/>
      <c r="S424" s="32">
        <f>SUM(S426,S428)</f>
        <v>0</v>
      </c>
      <c r="T424" s="31" t="e">
        <f t="shared" ref="T424" si="1058">S424/J423*100</f>
        <v>#DIV/0!</v>
      </c>
      <c r="U424" s="473"/>
      <c r="V424" s="475"/>
      <c r="W424" s="30">
        <f>SUM(W426,W428)</f>
        <v>0</v>
      </c>
      <c r="X424" s="31" t="e">
        <f t="shared" ref="X424" si="1059">W424/J423*100</f>
        <v>#DIV/0!</v>
      </c>
      <c r="Y424" s="473"/>
      <c r="Z424" s="497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060">+C425+D425</f>
        <v>0</v>
      </c>
      <c r="F425" s="63"/>
      <c r="G425" s="64"/>
      <c r="H425" s="64"/>
      <c r="I425" s="65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470" t="e">
        <f t="shared" si="992"/>
        <v>#DIV/0!</v>
      </c>
      <c r="N425" s="471"/>
      <c r="O425" s="67">
        <f>G425+F425+0</f>
        <v>0</v>
      </c>
      <c r="P425" s="68" t="e">
        <f t="shared" ref="P425" si="1061">O425/J425*100</f>
        <v>#DIV/0!</v>
      </c>
      <c r="Q425" s="470" t="e">
        <f t="shared" si="994"/>
        <v>#DIV/0!</v>
      </c>
      <c r="R425" s="471"/>
      <c r="S425" s="70">
        <f>H425+F425+G425+0</f>
        <v>0</v>
      </c>
      <c r="T425" s="68" t="e">
        <f t="shared" ref="T425" si="1062">S425/J425*100</f>
        <v>#DIV/0!</v>
      </c>
      <c r="U425" s="470" t="e">
        <f t="shared" si="996"/>
        <v>#DIV/0!</v>
      </c>
      <c r="V425" s="472"/>
      <c r="W425" s="67">
        <f>H425+F425+G425+I425+0</f>
        <v>0</v>
      </c>
      <c r="X425" s="68" t="e">
        <f>W425/J425*100</f>
        <v>#DIV/0!</v>
      </c>
      <c r="Y425" s="470" t="e">
        <f t="shared" si="997"/>
        <v>#DIV/0!</v>
      </c>
      <c r="Z425" s="496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38"/>
      <c r="G426" s="36"/>
      <c r="H426" s="36"/>
      <c r="I426" s="39"/>
      <c r="J426" s="40"/>
      <c r="K426" s="16"/>
      <c r="L426" s="17" t="e">
        <f>K426/J425*100</f>
        <v>#DIV/0!</v>
      </c>
      <c r="M426" s="470"/>
      <c r="N426" s="471"/>
      <c r="O426" s="16"/>
      <c r="P426" s="17" t="e">
        <f>O426/J425*100</f>
        <v>#DIV/0!</v>
      </c>
      <c r="Q426" s="470"/>
      <c r="R426" s="471"/>
      <c r="S426" s="19"/>
      <c r="T426" s="17" t="e">
        <f>S426/J425*100</f>
        <v>#DIV/0!</v>
      </c>
      <c r="U426" s="470"/>
      <c r="V426" s="472"/>
      <c r="W426" s="16"/>
      <c r="X426" s="17" t="e">
        <f>W426/J425*100</f>
        <v>#DIV/0!</v>
      </c>
      <c r="Y426" s="470"/>
      <c r="Z426" s="496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063">+C427+D427</f>
        <v>0</v>
      </c>
      <c r="F427" s="63"/>
      <c r="G427" s="64"/>
      <c r="H427" s="64"/>
      <c r="I427" s="65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470" t="e">
        <f t="shared" si="992"/>
        <v>#DIV/0!</v>
      </c>
      <c r="N427" s="471"/>
      <c r="O427" s="67">
        <f>G427+F427+0</f>
        <v>0</v>
      </c>
      <c r="P427" s="68" t="e">
        <f t="shared" ref="P427" si="1064">O427/J427*100</f>
        <v>#DIV/0!</v>
      </c>
      <c r="Q427" s="470" t="e">
        <f t="shared" si="994"/>
        <v>#DIV/0!</v>
      </c>
      <c r="R427" s="471"/>
      <c r="S427" s="70">
        <f>H427+F427+G427+0</f>
        <v>0</v>
      </c>
      <c r="T427" s="68" t="e">
        <f t="shared" ref="T427" si="1065">S427/J427*100</f>
        <v>#DIV/0!</v>
      </c>
      <c r="U427" s="470" t="e">
        <f t="shared" si="996"/>
        <v>#DIV/0!</v>
      </c>
      <c r="V427" s="472"/>
      <c r="W427" s="67">
        <f>H427+F427+G427+I427+0</f>
        <v>0</v>
      </c>
      <c r="X427" s="68" t="e">
        <f>W427/J427*100</f>
        <v>#DIV/0!</v>
      </c>
      <c r="Y427" s="470" t="e">
        <f t="shared" si="997"/>
        <v>#DIV/0!</v>
      </c>
      <c r="Z427" s="496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38"/>
      <c r="G428" s="36"/>
      <c r="H428" s="36"/>
      <c r="I428" s="39"/>
      <c r="J428" s="40"/>
      <c r="K428" s="16"/>
      <c r="L428" s="17" t="e">
        <f>K428/J427*100</f>
        <v>#DIV/0!</v>
      </c>
      <c r="M428" s="470"/>
      <c r="N428" s="471"/>
      <c r="O428" s="16"/>
      <c r="P428" s="17" t="e">
        <f>O428/J427*100</f>
        <v>#DIV/0!</v>
      </c>
      <c r="Q428" s="470"/>
      <c r="R428" s="471"/>
      <c r="S428" s="19"/>
      <c r="T428" s="17" t="e">
        <f>S428/J427*100</f>
        <v>#DIV/0!</v>
      </c>
      <c r="U428" s="470"/>
      <c r="V428" s="472"/>
      <c r="W428" s="16"/>
      <c r="X428" s="17" t="e">
        <f>W428/J427*100</f>
        <v>#DIV/0!</v>
      </c>
      <c r="Y428" s="470"/>
      <c r="Z428" s="496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066">+C429+D429</f>
        <v>0</v>
      </c>
      <c r="F429" s="63"/>
      <c r="G429" s="64"/>
      <c r="H429" s="64"/>
      <c r="I429" s="65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470" t="e">
        <f t="shared" si="992"/>
        <v>#DIV/0!</v>
      </c>
      <c r="N429" s="471"/>
      <c r="O429" s="67">
        <f>G429+F429+0</f>
        <v>0</v>
      </c>
      <c r="P429" s="68" t="e">
        <f t="shared" ref="P429" si="1067">O429/J429*100</f>
        <v>#DIV/0!</v>
      </c>
      <c r="Q429" s="470" t="e">
        <f t="shared" si="994"/>
        <v>#DIV/0!</v>
      </c>
      <c r="R429" s="471"/>
      <c r="S429" s="70">
        <f>H429+F429+G429+0</f>
        <v>0</v>
      </c>
      <c r="T429" s="68" t="e">
        <f t="shared" ref="T429" si="1068">S429/J429*100</f>
        <v>#DIV/0!</v>
      </c>
      <c r="U429" s="470" t="e">
        <f t="shared" si="996"/>
        <v>#DIV/0!</v>
      </c>
      <c r="V429" s="472"/>
      <c r="W429" s="67">
        <f>H429+F429+G429+I429+0</f>
        <v>0</v>
      </c>
      <c r="X429" s="68" t="e">
        <f>W429/J429*100</f>
        <v>#DIV/0!</v>
      </c>
      <c r="Y429" s="470" t="e">
        <f t="shared" si="997"/>
        <v>#DIV/0!</v>
      </c>
      <c r="Z429" s="496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38"/>
      <c r="G430" s="36"/>
      <c r="H430" s="36"/>
      <c r="I430" s="37"/>
      <c r="J430" s="40"/>
      <c r="K430" s="16"/>
      <c r="L430" s="17" t="e">
        <f>K430/J429*100</f>
        <v>#DIV/0!</v>
      </c>
      <c r="M430" s="470"/>
      <c r="N430" s="471"/>
      <c r="O430" s="16"/>
      <c r="P430" s="17" t="e">
        <f>O430/J429*100</f>
        <v>#DIV/0!</v>
      </c>
      <c r="Q430" s="470"/>
      <c r="R430" s="471"/>
      <c r="S430" s="19"/>
      <c r="T430" s="17" t="e">
        <f>S430/J429*100</f>
        <v>#DIV/0!</v>
      </c>
      <c r="U430" s="470"/>
      <c r="V430" s="472"/>
      <c r="W430" s="16"/>
      <c r="X430" s="17" t="e">
        <f>W430/J429*100</f>
        <v>#DIV/0!</v>
      </c>
      <c r="Y430" s="470"/>
      <c r="Z430" s="496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069">+C431+D431</f>
        <v>0</v>
      </c>
      <c r="F431" s="63"/>
      <c r="G431" s="64"/>
      <c r="H431" s="64"/>
      <c r="I431" s="65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470" t="e">
        <f t="shared" si="992"/>
        <v>#DIV/0!</v>
      </c>
      <c r="N431" s="471"/>
      <c r="O431" s="67">
        <f>G431+F431+0</f>
        <v>0</v>
      </c>
      <c r="P431" s="68" t="e">
        <f t="shared" ref="P431" si="1070">O431/J431*100</f>
        <v>#DIV/0!</v>
      </c>
      <c r="Q431" s="470" t="e">
        <f t="shared" si="994"/>
        <v>#DIV/0!</v>
      </c>
      <c r="R431" s="471"/>
      <c r="S431" s="70">
        <f>H431+F431+G431+0</f>
        <v>0</v>
      </c>
      <c r="T431" s="68" t="e">
        <f t="shared" ref="T431" si="1071">S431/J431*100</f>
        <v>#DIV/0!</v>
      </c>
      <c r="U431" s="470" t="e">
        <f t="shared" si="996"/>
        <v>#DIV/0!</v>
      </c>
      <c r="V431" s="472"/>
      <c r="W431" s="67">
        <f>H431+F431+G431+I431+0</f>
        <v>0</v>
      </c>
      <c r="X431" s="68" t="e">
        <f>W431/J431*100</f>
        <v>#DIV/0!</v>
      </c>
      <c r="Y431" s="470" t="e">
        <f t="shared" si="997"/>
        <v>#DIV/0!</v>
      </c>
      <c r="Z431" s="496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38"/>
      <c r="G432" s="36"/>
      <c r="H432" s="36"/>
      <c r="I432" s="37"/>
      <c r="J432" s="40"/>
      <c r="K432" s="16"/>
      <c r="L432" s="17" t="e">
        <f>K432/J431*100</f>
        <v>#DIV/0!</v>
      </c>
      <c r="M432" s="470"/>
      <c r="N432" s="471"/>
      <c r="O432" s="16"/>
      <c r="P432" s="17" t="e">
        <f>O432/J431*100</f>
        <v>#DIV/0!</v>
      </c>
      <c r="Q432" s="470"/>
      <c r="R432" s="471"/>
      <c r="S432" s="19"/>
      <c r="T432" s="17" t="e">
        <f>S432/J431*100</f>
        <v>#DIV/0!</v>
      </c>
      <c r="U432" s="470"/>
      <c r="V432" s="472"/>
      <c r="W432" s="16"/>
      <c r="X432" s="17" t="e">
        <f>W432/J431*100</f>
        <v>#DIV/0!</v>
      </c>
      <c r="Y432" s="470"/>
      <c r="Z432" s="496"/>
      <c r="AA432" s="74"/>
      <c r="AB432" s="74"/>
    </row>
    <row r="433" spans="1:28" s="251" customFormat="1" ht="21.75" hidden="1" customHeight="1" x14ac:dyDescent="0.2">
      <c r="A433" s="480" t="s">
        <v>45</v>
      </c>
      <c r="B433" s="54" t="s">
        <v>29</v>
      </c>
      <c r="C433" s="55">
        <f t="shared" ref="C433:K434" si="1072">SUM(C435,C441,C451,C457,C459)</f>
        <v>0</v>
      </c>
      <c r="D433" s="56">
        <f t="shared" si="1072"/>
        <v>0</v>
      </c>
      <c r="E433" s="57">
        <f t="shared" si="1072"/>
        <v>0</v>
      </c>
      <c r="F433" s="58">
        <f t="shared" si="1072"/>
        <v>0</v>
      </c>
      <c r="G433" s="56">
        <f t="shared" si="1072"/>
        <v>0</v>
      </c>
      <c r="H433" s="56">
        <f t="shared" si="1072"/>
        <v>0</v>
      </c>
      <c r="I433" s="59">
        <f t="shared" si="1072"/>
        <v>0</v>
      </c>
      <c r="J433" s="60">
        <f t="shared" si="1072"/>
        <v>0</v>
      </c>
      <c r="K433" s="55">
        <f t="shared" si="1072"/>
        <v>0</v>
      </c>
      <c r="L433" s="56" t="e">
        <f>K433/J433*100</f>
        <v>#DIV/0!</v>
      </c>
      <c r="M433" s="482" t="e">
        <f t="shared" si="992"/>
        <v>#DIV/0!</v>
      </c>
      <c r="N433" s="476"/>
      <c r="O433" s="55">
        <f>SUM(O435,O441,O451,O457,O459)</f>
        <v>0</v>
      </c>
      <c r="P433" s="56" t="e">
        <f t="shared" ref="P433" si="1073">O433/J433*100</f>
        <v>#DIV/0!</v>
      </c>
      <c r="Q433" s="482" t="e">
        <f t="shared" si="994"/>
        <v>#DIV/0!</v>
      </c>
      <c r="R433" s="476"/>
      <c r="S433" s="58">
        <f>SUM(S435,S441,S451,S457,S459)</f>
        <v>0</v>
      </c>
      <c r="T433" s="56" t="e">
        <f t="shared" ref="T433" si="1074">S433/J433*100</f>
        <v>#DIV/0!</v>
      </c>
      <c r="U433" s="482" t="e">
        <f t="shared" si="996"/>
        <v>#DIV/0!</v>
      </c>
      <c r="V433" s="484"/>
      <c r="W433" s="55">
        <f>SUM(W435,W441,W451,W457,W459)</f>
        <v>0</v>
      </c>
      <c r="X433" s="56" t="e">
        <f t="shared" ref="X433" si="1075">W433/J433*100</f>
        <v>#DIV/0!</v>
      </c>
      <c r="Y433" s="482" t="e">
        <f t="shared" si="997"/>
        <v>#DIV/0!</v>
      </c>
      <c r="Z433" s="597"/>
      <c r="AA433" s="250"/>
      <c r="AB433" s="250"/>
    </row>
    <row r="434" spans="1:28" s="251" customFormat="1" ht="21.75" hidden="1" customHeight="1" x14ac:dyDescent="0.2">
      <c r="A434" s="481"/>
      <c r="B434" s="54" t="s">
        <v>30</v>
      </c>
      <c r="C434" s="16"/>
      <c r="D434" s="17"/>
      <c r="E434" s="18"/>
      <c r="F434" s="19"/>
      <c r="G434" s="17"/>
      <c r="H434" s="17"/>
      <c r="I434" s="20"/>
      <c r="J434" s="21"/>
      <c r="K434" s="55">
        <f t="shared" si="1072"/>
        <v>0</v>
      </c>
      <c r="L434" s="56" t="e">
        <f t="shared" ref="L434" si="1076">K434/J433*100</f>
        <v>#DIV/0!</v>
      </c>
      <c r="M434" s="483"/>
      <c r="N434" s="477"/>
      <c r="O434" s="55">
        <f>SUM(O436,O442,O452,O458,O460)</f>
        <v>0</v>
      </c>
      <c r="P434" s="56" t="e">
        <f t="shared" ref="P434" si="1077">O434/J433*100</f>
        <v>#DIV/0!</v>
      </c>
      <c r="Q434" s="483"/>
      <c r="R434" s="477"/>
      <c r="S434" s="58">
        <f>SUM(S436,S442,S452,S458,S460)</f>
        <v>0</v>
      </c>
      <c r="T434" s="56" t="e">
        <f t="shared" ref="T434" si="1078">S434/J433*100</f>
        <v>#DIV/0!</v>
      </c>
      <c r="U434" s="483"/>
      <c r="V434" s="485"/>
      <c r="W434" s="55">
        <f>SUM(W436,W442,W452,W458,W460)</f>
        <v>0</v>
      </c>
      <c r="X434" s="56" t="e">
        <f t="shared" ref="X434" si="1079">W434/J433*100</f>
        <v>#DIV/0!</v>
      </c>
      <c r="Y434" s="483"/>
      <c r="Z434" s="501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27">
        <f>SUM(F437,F439)</f>
        <v>0</v>
      </c>
      <c r="G435" s="25">
        <f>SUM(G437,G439)</f>
        <v>0</v>
      </c>
      <c r="H435" s="25">
        <f t="shared" ref="H435:I435" si="1080">SUM(H437,H439)</f>
        <v>0</v>
      </c>
      <c r="I435" s="28">
        <f t="shared" si="1080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081">K435/J435*100</f>
        <v>#DIV/0!</v>
      </c>
      <c r="M435" s="478" t="e">
        <f t="shared" si="992"/>
        <v>#DIV/0!</v>
      </c>
      <c r="N435" s="474"/>
      <c r="O435" s="30">
        <f>SUM(O437,O439)</f>
        <v>0</v>
      </c>
      <c r="P435" s="31" t="e">
        <f t="shared" ref="P435" si="1082">O435/J435*100</f>
        <v>#DIV/0!</v>
      </c>
      <c r="Q435" s="478" t="e">
        <f t="shared" si="994"/>
        <v>#DIV/0!</v>
      </c>
      <c r="R435" s="474"/>
      <c r="S435" s="32">
        <f>SUM(S437,S439)</f>
        <v>0</v>
      </c>
      <c r="T435" s="31" t="e">
        <f t="shared" ref="T435" si="1083">S435/J435*100</f>
        <v>#DIV/0!</v>
      </c>
      <c r="U435" s="478" t="e">
        <f t="shared" si="996"/>
        <v>#DIV/0!</v>
      </c>
      <c r="V435" s="475"/>
      <c r="W435" s="30">
        <f>SUM(W437,W439)</f>
        <v>0</v>
      </c>
      <c r="X435" s="31" t="e">
        <f t="shared" ref="X435" si="1084">W435/J435*100</f>
        <v>#DIV/0!</v>
      </c>
      <c r="Y435" s="478" t="e">
        <f t="shared" si="997"/>
        <v>#DIV/0!</v>
      </c>
      <c r="Z435" s="497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38"/>
      <c r="G436" s="36"/>
      <c r="H436" s="36"/>
      <c r="I436" s="37"/>
      <c r="J436" s="40"/>
      <c r="K436" s="30">
        <f>SUM(K438,K440)</f>
        <v>0</v>
      </c>
      <c r="L436" s="31" t="e">
        <f>K436/J435*100</f>
        <v>#DIV/0!</v>
      </c>
      <c r="M436" s="479"/>
      <c r="N436" s="474"/>
      <c r="O436" s="30">
        <f>SUM(O438,O440)</f>
        <v>0</v>
      </c>
      <c r="P436" s="31" t="e">
        <f t="shared" ref="P436" si="1085">O436/J435*100</f>
        <v>#DIV/0!</v>
      </c>
      <c r="Q436" s="479"/>
      <c r="R436" s="474"/>
      <c r="S436" s="32">
        <f>SUM(S438,S440)</f>
        <v>0</v>
      </c>
      <c r="T436" s="31" t="e">
        <f t="shared" ref="T436" si="1086">S436/J435*100</f>
        <v>#DIV/0!</v>
      </c>
      <c r="U436" s="479"/>
      <c r="V436" s="475"/>
      <c r="W436" s="30">
        <f>SUM(W438,W440)</f>
        <v>0</v>
      </c>
      <c r="X436" s="31" t="e">
        <f t="shared" ref="X436" si="1087">W436/J435*100</f>
        <v>#DIV/0!</v>
      </c>
      <c r="Y436" s="479"/>
      <c r="Z436" s="497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088">+C437+D437</f>
        <v>0</v>
      </c>
      <c r="F437" s="63"/>
      <c r="G437" s="64"/>
      <c r="H437" s="64"/>
      <c r="I437" s="65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470" t="e">
        <f t="shared" si="992"/>
        <v>#DIV/0!</v>
      </c>
      <c r="N437" s="471"/>
      <c r="O437" s="67">
        <f>G437+F437+0</f>
        <v>0</v>
      </c>
      <c r="P437" s="69" t="e">
        <f t="shared" ref="P437" si="1089">O437/J437*100</f>
        <v>#DIV/0!</v>
      </c>
      <c r="Q437" s="470" t="e">
        <f t="shared" si="994"/>
        <v>#DIV/0!</v>
      </c>
      <c r="R437" s="471"/>
      <c r="S437" s="70">
        <f>H437+F437+G437+0</f>
        <v>0</v>
      </c>
      <c r="T437" s="69" t="e">
        <f t="shared" ref="T437" si="1090">S437/J437*100</f>
        <v>#DIV/0!</v>
      </c>
      <c r="U437" s="470" t="e">
        <f t="shared" si="996"/>
        <v>#DIV/0!</v>
      </c>
      <c r="V437" s="472"/>
      <c r="W437" s="67">
        <f>H437+F437+G437+I437+0</f>
        <v>0</v>
      </c>
      <c r="X437" s="69" t="e">
        <f>W437/J437*100</f>
        <v>#DIV/0!</v>
      </c>
      <c r="Y437" s="470" t="e">
        <f t="shared" si="997"/>
        <v>#DIV/0!</v>
      </c>
      <c r="Z437" s="496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38"/>
      <c r="G438" s="36"/>
      <c r="H438" s="36"/>
      <c r="I438" s="39"/>
      <c r="J438" s="40"/>
      <c r="K438" s="16"/>
      <c r="L438" s="17" t="e">
        <f>K438/J437*100</f>
        <v>#DIV/0!</v>
      </c>
      <c r="M438" s="470"/>
      <c r="N438" s="471"/>
      <c r="O438" s="16"/>
      <c r="P438" s="73" t="e">
        <f>O438/J437*100</f>
        <v>#DIV/0!</v>
      </c>
      <c r="Q438" s="470"/>
      <c r="R438" s="471"/>
      <c r="S438" s="19"/>
      <c r="T438" s="73" t="e">
        <f>S438/J437*100</f>
        <v>#DIV/0!</v>
      </c>
      <c r="U438" s="470"/>
      <c r="V438" s="472"/>
      <c r="W438" s="16"/>
      <c r="X438" s="73" t="e">
        <f>W438/J437*100</f>
        <v>#DIV/0!</v>
      </c>
      <c r="Y438" s="470"/>
      <c r="Z438" s="496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091">+C439+D439</f>
        <v>0</v>
      </c>
      <c r="F439" s="63"/>
      <c r="G439" s="64"/>
      <c r="H439" s="64"/>
      <c r="I439" s="65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470" t="e">
        <f t="shared" si="992"/>
        <v>#DIV/0!</v>
      </c>
      <c r="N439" s="471"/>
      <c r="O439" s="67">
        <f>G439+F439+0</f>
        <v>0</v>
      </c>
      <c r="P439" s="69" t="e">
        <f t="shared" ref="P439" si="1092">O439/J439*100</f>
        <v>#DIV/0!</v>
      </c>
      <c r="Q439" s="470" t="e">
        <f t="shared" si="994"/>
        <v>#DIV/0!</v>
      </c>
      <c r="R439" s="471"/>
      <c r="S439" s="70">
        <f>H439+F439+G439+0</f>
        <v>0</v>
      </c>
      <c r="T439" s="69" t="e">
        <f t="shared" ref="T439" si="1093">S439/J439*100</f>
        <v>#DIV/0!</v>
      </c>
      <c r="U439" s="470" t="e">
        <f t="shared" si="996"/>
        <v>#DIV/0!</v>
      </c>
      <c r="V439" s="472"/>
      <c r="W439" s="67">
        <f>H439+F439+G439+I439+0</f>
        <v>0</v>
      </c>
      <c r="X439" s="69" t="e">
        <f>W439/J439*100</f>
        <v>#DIV/0!</v>
      </c>
      <c r="Y439" s="470" t="e">
        <f t="shared" si="997"/>
        <v>#DIV/0!</v>
      </c>
      <c r="Z439" s="496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38"/>
      <c r="G440" s="36"/>
      <c r="H440" s="36"/>
      <c r="I440" s="39"/>
      <c r="J440" s="40"/>
      <c r="K440" s="16"/>
      <c r="L440" s="17" t="e">
        <f>K440/J439*100</f>
        <v>#DIV/0!</v>
      </c>
      <c r="M440" s="470"/>
      <c r="N440" s="471"/>
      <c r="O440" s="16"/>
      <c r="P440" s="73" t="e">
        <f>O440/J439*100</f>
        <v>#DIV/0!</v>
      </c>
      <c r="Q440" s="470"/>
      <c r="R440" s="471"/>
      <c r="S440" s="19"/>
      <c r="T440" s="73" t="e">
        <f>S440/J439*100</f>
        <v>#DIV/0!</v>
      </c>
      <c r="U440" s="470"/>
      <c r="V440" s="472"/>
      <c r="W440" s="16"/>
      <c r="X440" s="73" t="e">
        <f>W440/J439*100</f>
        <v>#DIV/0!</v>
      </c>
      <c r="Y440" s="470"/>
      <c r="Z440" s="496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27">
        <f>SUM(F443,F445,F447,F449)</f>
        <v>0</v>
      </c>
      <c r="G441" s="25">
        <f t="shared" ref="G441:I441" si="1094">SUM(G443,G445,G447,G449)</f>
        <v>0</v>
      </c>
      <c r="H441" s="25">
        <f t="shared" si="1094"/>
        <v>0</v>
      </c>
      <c r="I441" s="28">
        <f t="shared" si="1094"/>
        <v>0</v>
      </c>
      <c r="J441" s="29">
        <f t="shared" ref="J441" si="1095">+E441+I441+F441+G441+H441</f>
        <v>0</v>
      </c>
      <c r="K441" s="30">
        <f>SUM(K443,K445,K447,K449)</f>
        <v>0</v>
      </c>
      <c r="L441" s="31" t="e">
        <f t="shared" ref="L441" si="1096">K441/J441*100</f>
        <v>#DIV/0!</v>
      </c>
      <c r="M441" s="473" t="e">
        <f t="shared" si="992"/>
        <v>#DIV/0!</v>
      </c>
      <c r="N441" s="474"/>
      <c r="O441" s="30">
        <f>SUM(O443,O445,O447,O449)</f>
        <v>0</v>
      </c>
      <c r="P441" s="31" t="e">
        <f t="shared" ref="P441" si="1097">O441/J441*100</f>
        <v>#DIV/0!</v>
      </c>
      <c r="Q441" s="473" t="e">
        <f t="shared" si="994"/>
        <v>#DIV/0!</v>
      </c>
      <c r="R441" s="474"/>
      <c r="S441" s="32">
        <f>SUM(S443,S445,S447,S449)</f>
        <v>0</v>
      </c>
      <c r="T441" s="31" t="e">
        <f t="shared" ref="T441" si="1098">S441/J441*100</f>
        <v>#DIV/0!</v>
      </c>
      <c r="U441" s="473" t="e">
        <f t="shared" si="996"/>
        <v>#DIV/0!</v>
      </c>
      <c r="V441" s="475"/>
      <c r="W441" s="30">
        <f>SUM(W443,W445,W447,W449)</f>
        <v>0</v>
      </c>
      <c r="X441" s="31" t="e">
        <f t="shared" ref="X441" si="1099">W441/J441*100</f>
        <v>#DIV/0!</v>
      </c>
      <c r="Y441" s="473" t="e">
        <f t="shared" si="997"/>
        <v>#DIV/0!</v>
      </c>
      <c r="Z441" s="497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38"/>
      <c r="G442" s="36"/>
      <c r="H442" s="36"/>
      <c r="I442" s="37"/>
      <c r="J442" s="40"/>
      <c r="K442" s="30">
        <f>SUM(K444,K446,K448,K450)</f>
        <v>0</v>
      </c>
      <c r="L442" s="31" t="e">
        <f t="shared" ref="L442" si="1100">K442/J441*100</f>
        <v>#DIV/0!</v>
      </c>
      <c r="M442" s="473"/>
      <c r="N442" s="474"/>
      <c r="O442" s="30">
        <f>SUM(O444,O446,O448,O450)</f>
        <v>0</v>
      </c>
      <c r="P442" s="31" t="e">
        <f t="shared" ref="P442" si="1101">O442/J441*100</f>
        <v>#DIV/0!</v>
      </c>
      <c r="Q442" s="473"/>
      <c r="R442" s="474"/>
      <c r="S442" s="32">
        <f>SUM(S444,S446,S448,S450)</f>
        <v>0</v>
      </c>
      <c r="T442" s="31" t="e">
        <f t="shared" ref="T442" si="1102">S442/J441*100</f>
        <v>#DIV/0!</v>
      </c>
      <c r="U442" s="473"/>
      <c r="V442" s="475"/>
      <c r="W442" s="30">
        <f>SUM(W444,W446,W448,W450)</f>
        <v>0</v>
      </c>
      <c r="X442" s="31" t="e">
        <f t="shared" ref="X442" si="1103">W442/J441*100</f>
        <v>#DIV/0!</v>
      </c>
      <c r="Y442" s="473"/>
      <c r="Z442" s="497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104">+C443+D443</f>
        <v>0</v>
      </c>
      <c r="F443" s="63"/>
      <c r="G443" s="64"/>
      <c r="H443" s="64"/>
      <c r="I443" s="65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470" t="e">
        <f t="shared" si="992"/>
        <v>#DIV/0!</v>
      </c>
      <c r="N443" s="471"/>
      <c r="O443" s="67">
        <f>G443+F443+0</f>
        <v>0</v>
      </c>
      <c r="P443" s="68" t="e">
        <f t="shared" ref="P443" si="1105">O443/J443*100</f>
        <v>#DIV/0!</v>
      </c>
      <c r="Q443" s="470" t="e">
        <f t="shared" si="994"/>
        <v>#DIV/0!</v>
      </c>
      <c r="R443" s="471"/>
      <c r="S443" s="70">
        <f>H443+F443+G443+0</f>
        <v>0</v>
      </c>
      <c r="T443" s="68" t="e">
        <f t="shared" ref="T443" si="1106">S443/J443*100</f>
        <v>#DIV/0!</v>
      </c>
      <c r="U443" s="470" t="e">
        <f t="shared" si="996"/>
        <v>#DIV/0!</v>
      </c>
      <c r="V443" s="472"/>
      <c r="W443" s="67">
        <f>H443+F443+G443+I443+0</f>
        <v>0</v>
      </c>
      <c r="X443" s="68" t="e">
        <f>W443/J443*100</f>
        <v>#DIV/0!</v>
      </c>
      <c r="Y443" s="470" t="e">
        <f t="shared" si="997"/>
        <v>#DIV/0!</v>
      </c>
      <c r="Z443" s="496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38"/>
      <c r="G444" s="36"/>
      <c r="H444" s="36"/>
      <c r="I444" s="39"/>
      <c r="J444" s="40"/>
      <c r="K444" s="16"/>
      <c r="L444" s="17" t="e">
        <f>K444/J443*100</f>
        <v>#DIV/0!</v>
      </c>
      <c r="M444" s="470"/>
      <c r="N444" s="471"/>
      <c r="O444" s="16"/>
      <c r="P444" s="17" t="e">
        <f>O444/J443*100</f>
        <v>#DIV/0!</v>
      </c>
      <c r="Q444" s="470"/>
      <c r="R444" s="471"/>
      <c r="S444" s="19"/>
      <c r="T444" s="17" t="e">
        <f>S444/J443*100</f>
        <v>#DIV/0!</v>
      </c>
      <c r="U444" s="470"/>
      <c r="V444" s="472"/>
      <c r="W444" s="16"/>
      <c r="X444" s="17" t="e">
        <f>W444/J443*100</f>
        <v>#DIV/0!</v>
      </c>
      <c r="Y444" s="470"/>
      <c r="Z444" s="496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107">+C445+D445</f>
        <v>0</v>
      </c>
      <c r="F445" s="63"/>
      <c r="G445" s="64"/>
      <c r="H445" s="64"/>
      <c r="I445" s="65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470" t="e">
        <f t="shared" si="992"/>
        <v>#DIV/0!</v>
      </c>
      <c r="N445" s="471"/>
      <c r="O445" s="67">
        <f>G445+F445+0</f>
        <v>0</v>
      </c>
      <c r="P445" s="68" t="e">
        <f t="shared" ref="P445" si="1108">O445/J445*100</f>
        <v>#DIV/0!</v>
      </c>
      <c r="Q445" s="470" t="e">
        <f t="shared" si="994"/>
        <v>#DIV/0!</v>
      </c>
      <c r="R445" s="471"/>
      <c r="S445" s="70">
        <f>H445+F445+G445+0</f>
        <v>0</v>
      </c>
      <c r="T445" s="68" t="e">
        <f t="shared" ref="T445" si="1109">S445/J445*100</f>
        <v>#DIV/0!</v>
      </c>
      <c r="U445" s="470" t="e">
        <f t="shared" si="996"/>
        <v>#DIV/0!</v>
      </c>
      <c r="V445" s="472"/>
      <c r="W445" s="67">
        <f>H445+F445+G445+I445+0</f>
        <v>0</v>
      </c>
      <c r="X445" s="68" t="e">
        <f>W445/J445*100</f>
        <v>#DIV/0!</v>
      </c>
      <c r="Y445" s="470" t="e">
        <f t="shared" si="997"/>
        <v>#DIV/0!</v>
      </c>
      <c r="Z445" s="496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38"/>
      <c r="G446" s="36"/>
      <c r="H446" s="36"/>
      <c r="I446" s="39"/>
      <c r="J446" s="40"/>
      <c r="K446" s="16"/>
      <c r="L446" s="17" t="e">
        <f>K446/J445*100</f>
        <v>#DIV/0!</v>
      </c>
      <c r="M446" s="470"/>
      <c r="N446" s="471"/>
      <c r="O446" s="16"/>
      <c r="P446" s="17" t="e">
        <f>O446/J445*100</f>
        <v>#DIV/0!</v>
      </c>
      <c r="Q446" s="470"/>
      <c r="R446" s="471"/>
      <c r="S446" s="19"/>
      <c r="T446" s="17" t="e">
        <f>S446/J445*100</f>
        <v>#DIV/0!</v>
      </c>
      <c r="U446" s="470"/>
      <c r="V446" s="472"/>
      <c r="W446" s="16"/>
      <c r="X446" s="17" t="e">
        <f>W446/J445*100</f>
        <v>#DIV/0!</v>
      </c>
      <c r="Y446" s="470"/>
      <c r="Z446" s="496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10">+C447+D447</f>
        <v>0</v>
      </c>
      <c r="F447" s="63"/>
      <c r="G447" s="64"/>
      <c r="H447" s="64"/>
      <c r="I447" s="65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470" t="e">
        <f t="shared" si="992"/>
        <v>#DIV/0!</v>
      </c>
      <c r="N447" s="471"/>
      <c r="O447" s="67">
        <f>G447+F447+0</f>
        <v>0</v>
      </c>
      <c r="P447" s="68" t="e">
        <f t="shared" ref="P447" si="1111">O447/J447*100</f>
        <v>#DIV/0!</v>
      </c>
      <c r="Q447" s="470" t="e">
        <f t="shared" si="994"/>
        <v>#DIV/0!</v>
      </c>
      <c r="R447" s="471"/>
      <c r="S447" s="70">
        <f>H447+F447+G447+0</f>
        <v>0</v>
      </c>
      <c r="T447" s="68" t="e">
        <f t="shared" ref="T447" si="1112">S447/J447*100</f>
        <v>#DIV/0!</v>
      </c>
      <c r="U447" s="470" t="e">
        <f t="shared" si="996"/>
        <v>#DIV/0!</v>
      </c>
      <c r="V447" s="472"/>
      <c r="W447" s="67">
        <f>H447+F447+G447+I447+0</f>
        <v>0</v>
      </c>
      <c r="X447" s="68" t="e">
        <f>W447/J447*100</f>
        <v>#DIV/0!</v>
      </c>
      <c r="Y447" s="470" t="e">
        <f t="shared" si="997"/>
        <v>#DIV/0!</v>
      </c>
      <c r="Z447" s="496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38"/>
      <c r="G448" s="36"/>
      <c r="H448" s="36"/>
      <c r="I448" s="39"/>
      <c r="J448" s="40"/>
      <c r="K448" s="16"/>
      <c r="L448" s="17" t="e">
        <f>K448/J447*100</f>
        <v>#DIV/0!</v>
      </c>
      <c r="M448" s="470"/>
      <c r="N448" s="471"/>
      <c r="O448" s="16"/>
      <c r="P448" s="17" t="e">
        <f>O448/J447*100</f>
        <v>#DIV/0!</v>
      </c>
      <c r="Q448" s="470"/>
      <c r="R448" s="471"/>
      <c r="S448" s="19"/>
      <c r="T448" s="17" t="e">
        <f>S448/J447*100</f>
        <v>#DIV/0!</v>
      </c>
      <c r="U448" s="470"/>
      <c r="V448" s="472"/>
      <c r="W448" s="16"/>
      <c r="X448" s="17" t="e">
        <f>W448/J447*100</f>
        <v>#DIV/0!</v>
      </c>
      <c r="Y448" s="470"/>
      <c r="Z448" s="496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13">+C449+D449</f>
        <v>0</v>
      </c>
      <c r="F449" s="63"/>
      <c r="G449" s="64"/>
      <c r="H449" s="64"/>
      <c r="I449" s="65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470" t="e">
        <f t="shared" si="992"/>
        <v>#DIV/0!</v>
      </c>
      <c r="N449" s="471"/>
      <c r="O449" s="67">
        <f>G449+F449+0</f>
        <v>0</v>
      </c>
      <c r="P449" s="68" t="e">
        <f t="shared" ref="P449" si="1114">O449/J449*100</f>
        <v>#DIV/0!</v>
      </c>
      <c r="Q449" s="470" t="e">
        <f t="shared" si="994"/>
        <v>#DIV/0!</v>
      </c>
      <c r="R449" s="471"/>
      <c r="S449" s="70">
        <f>H449+F449+G449+0</f>
        <v>0</v>
      </c>
      <c r="T449" s="68" t="e">
        <f t="shared" ref="T449" si="1115">S449/J449*100</f>
        <v>#DIV/0!</v>
      </c>
      <c r="U449" s="470" t="e">
        <f t="shared" si="996"/>
        <v>#DIV/0!</v>
      </c>
      <c r="V449" s="472"/>
      <c r="W449" s="67">
        <f>H449+F449+G449+I449+0</f>
        <v>0</v>
      </c>
      <c r="X449" s="68" t="e">
        <f>W449/J449*100</f>
        <v>#DIV/0!</v>
      </c>
      <c r="Y449" s="470" t="e">
        <f t="shared" si="997"/>
        <v>#DIV/0!</v>
      </c>
      <c r="Z449" s="496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38"/>
      <c r="G450" s="36"/>
      <c r="H450" s="36"/>
      <c r="I450" s="39"/>
      <c r="J450" s="40"/>
      <c r="K450" s="16"/>
      <c r="L450" s="17" t="e">
        <f>K450/J449*100</f>
        <v>#DIV/0!</v>
      </c>
      <c r="M450" s="470"/>
      <c r="N450" s="471"/>
      <c r="O450" s="16"/>
      <c r="P450" s="17" t="e">
        <f>O450/J449*100</f>
        <v>#DIV/0!</v>
      </c>
      <c r="Q450" s="470"/>
      <c r="R450" s="471"/>
      <c r="S450" s="19"/>
      <c r="T450" s="17" t="e">
        <f>S450/J449*100</f>
        <v>#DIV/0!</v>
      </c>
      <c r="U450" s="470"/>
      <c r="V450" s="472"/>
      <c r="W450" s="16"/>
      <c r="X450" s="17" t="e">
        <f>W450/J449*100</f>
        <v>#DIV/0!</v>
      </c>
      <c r="Y450" s="470"/>
      <c r="Z450" s="496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27">
        <f>SUM(F453,F455)</f>
        <v>0</v>
      </c>
      <c r="G451" s="25">
        <f t="shared" ref="G451:I451" si="1116">SUM(G453,G455)</f>
        <v>0</v>
      </c>
      <c r="H451" s="25">
        <f t="shared" si="1116"/>
        <v>0</v>
      </c>
      <c r="I451" s="28">
        <f t="shared" si="1116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17">K451/J451*100</f>
        <v>#DIV/0!</v>
      </c>
      <c r="M451" s="473" t="e">
        <f t="shared" si="992"/>
        <v>#DIV/0!</v>
      </c>
      <c r="N451" s="474"/>
      <c r="O451" s="30">
        <f>SUM(O453,O455)</f>
        <v>0</v>
      </c>
      <c r="P451" s="31" t="e">
        <f t="shared" ref="P451" si="1118">O451/J451*100</f>
        <v>#DIV/0!</v>
      </c>
      <c r="Q451" s="473" t="e">
        <f t="shared" si="994"/>
        <v>#DIV/0!</v>
      </c>
      <c r="R451" s="474"/>
      <c r="S451" s="32">
        <f>SUM(S453,S455)</f>
        <v>0</v>
      </c>
      <c r="T451" s="31" t="e">
        <f t="shared" ref="T451" si="1119">S451/J451*100</f>
        <v>#DIV/0!</v>
      </c>
      <c r="U451" s="473" t="e">
        <f t="shared" si="996"/>
        <v>#DIV/0!</v>
      </c>
      <c r="V451" s="475"/>
      <c r="W451" s="30">
        <f>SUM(W453,W455)</f>
        <v>0</v>
      </c>
      <c r="X451" s="31" t="e">
        <f t="shared" ref="X451" si="1120">W451/J451*100</f>
        <v>#DIV/0!</v>
      </c>
      <c r="Y451" s="473" t="e">
        <f t="shared" si="997"/>
        <v>#DIV/0!</v>
      </c>
      <c r="Z451" s="497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38"/>
      <c r="G452" s="36"/>
      <c r="H452" s="36"/>
      <c r="I452" s="37"/>
      <c r="J452" s="40"/>
      <c r="K452" s="30">
        <f>SUM(K454,K456)</f>
        <v>0</v>
      </c>
      <c r="L452" s="31" t="e">
        <f t="shared" ref="L452" si="1121">K452/J451*100</f>
        <v>#DIV/0!</v>
      </c>
      <c r="M452" s="473"/>
      <c r="N452" s="474"/>
      <c r="O452" s="30">
        <f>SUM(O454,O456)</f>
        <v>0</v>
      </c>
      <c r="P452" s="31" t="e">
        <f t="shared" ref="P452" si="1122">O452/J451*100</f>
        <v>#DIV/0!</v>
      </c>
      <c r="Q452" s="473"/>
      <c r="R452" s="474"/>
      <c r="S452" s="32">
        <f>SUM(S454,S456)</f>
        <v>0</v>
      </c>
      <c r="T452" s="31" t="e">
        <f t="shared" ref="T452" si="1123">S452/J451*100</f>
        <v>#DIV/0!</v>
      </c>
      <c r="U452" s="473"/>
      <c r="V452" s="475"/>
      <c r="W452" s="30">
        <f>SUM(W454,W456)</f>
        <v>0</v>
      </c>
      <c r="X452" s="31" t="e">
        <f t="shared" ref="X452" si="1124">W452/J451*100</f>
        <v>#DIV/0!</v>
      </c>
      <c r="Y452" s="473"/>
      <c r="Z452" s="497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25">+C453+D453</f>
        <v>0</v>
      </c>
      <c r="F453" s="63"/>
      <c r="G453" s="64"/>
      <c r="H453" s="64"/>
      <c r="I453" s="65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470" t="e">
        <f t="shared" si="992"/>
        <v>#DIV/0!</v>
      </c>
      <c r="N453" s="471"/>
      <c r="O453" s="67">
        <f>G453+F453+0</f>
        <v>0</v>
      </c>
      <c r="P453" s="68" t="e">
        <f t="shared" ref="P453" si="1126">O453/J453*100</f>
        <v>#DIV/0!</v>
      </c>
      <c r="Q453" s="470" t="e">
        <f t="shared" si="994"/>
        <v>#DIV/0!</v>
      </c>
      <c r="R453" s="471"/>
      <c r="S453" s="70">
        <f>H453+F453+G453+0</f>
        <v>0</v>
      </c>
      <c r="T453" s="68" t="e">
        <f t="shared" ref="T453" si="1127">S453/J453*100</f>
        <v>#DIV/0!</v>
      </c>
      <c r="U453" s="470" t="e">
        <f t="shared" si="996"/>
        <v>#DIV/0!</v>
      </c>
      <c r="V453" s="472"/>
      <c r="W453" s="67">
        <f>H453+F453+G453+I453+0</f>
        <v>0</v>
      </c>
      <c r="X453" s="68" t="e">
        <f>W453/J453*100</f>
        <v>#DIV/0!</v>
      </c>
      <c r="Y453" s="470" t="e">
        <f t="shared" si="997"/>
        <v>#DIV/0!</v>
      </c>
      <c r="Z453" s="496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38"/>
      <c r="G454" s="36"/>
      <c r="H454" s="36"/>
      <c r="I454" s="39"/>
      <c r="J454" s="40"/>
      <c r="K454" s="16"/>
      <c r="L454" s="17" t="e">
        <f>K454/J453*100</f>
        <v>#DIV/0!</v>
      </c>
      <c r="M454" s="470"/>
      <c r="N454" s="471"/>
      <c r="O454" s="16"/>
      <c r="P454" s="17" t="e">
        <f>O454/J453*100</f>
        <v>#DIV/0!</v>
      </c>
      <c r="Q454" s="470"/>
      <c r="R454" s="471"/>
      <c r="S454" s="19"/>
      <c r="T454" s="17" t="e">
        <f>S454/J453*100</f>
        <v>#DIV/0!</v>
      </c>
      <c r="U454" s="470"/>
      <c r="V454" s="472"/>
      <c r="W454" s="16"/>
      <c r="X454" s="17" t="e">
        <f>W454/J453*100</f>
        <v>#DIV/0!</v>
      </c>
      <c r="Y454" s="470"/>
      <c r="Z454" s="496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28">+C455+D455</f>
        <v>0</v>
      </c>
      <c r="F455" s="63"/>
      <c r="G455" s="64"/>
      <c r="H455" s="64"/>
      <c r="I455" s="65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470" t="e">
        <f t="shared" si="992"/>
        <v>#DIV/0!</v>
      </c>
      <c r="N455" s="471"/>
      <c r="O455" s="67">
        <f>G455+F455+0</f>
        <v>0</v>
      </c>
      <c r="P455" s="68" t="e">
        <f t="shared" ref="P455" si="1129">O455/J455*100</f>
        <v>#DIV/0!</v>
      </c>
      <c r="Q455" s="470" t="e">
        <f t="shared" si="994"/>
        <v>#DIV/0!</v>
      </c>
      <c r="R455" s="471"/>
      <c r="S455" s="70">
        <f>H455+F455+G455+0</f>
        <v>0</v>
      </c>
      <c r="T455" s="68" t="e">
        <f t="shared" ref="T455" si="1130">S455/J455*100</f>
        <v>#DIV/0!</v>
      </c>
      <c r="U455" s="470" t="e">
        <f t="shared" si="996"/>
        <v>#DIV/0!</v>
      </c>
      <c r="V455" s="472"/>
      <c r="W455" s="67">
        <f>H455+F455+G455+I455+0</f>
        <v>0</v>
      </c>
      <c r="X455" s="68" t="e">
        <f>W455/J455*100</f>
        <v>#DIV/0!</v>
      </c>
      <c r="Y455" s="470" t="e">
        <f t="shared" si="997"/>
        <v>#DIV/0!</v>
      </c>
      <c r="Z455" s="496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38"/>
      <c r="G456" s="36"/>
      <c r="H456" s="36"/>
      <c r="I456" s="39"/>
      <c r="J456" s="40"/>
      <c r="K456" s="16"/>
      <c r="L456" s="17" t="e">
        <f>K456/J455*100</f>
        <v>#DIV/0!</v>
      </c>
      <c r="M456" s="470"/>
      <c r="N456" s="471"/>
      <c r="O456" s="16"/>
      <c r="P456" s="17" t="e">
        <f>O456/J455*100</f>
        <v>#DIV/0!</v>
      </c>
      <c r="Q456" s="470"/>
      <c r="R456" s="471"/>
      <c r="S456" s="19"/>
      <c r="T456" s="17" t="e">
        <f>S456/J455*100</f>
        <v>#DIV/0!</v>
      </c>
      <c r="U456" s="470"/>
      <c r="V456" s="472"/>
      <c r="W456" s="16"/>
      <c r="X456" s="17" t="e">
        <f>W456/J455*100</f>
        <v>#DIV/0!</v>
      </c>
      <c r="Y456" s="470"/>
      <c r="Z456" s="496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31">+C457+D457</f>
        <v>0</v>
      </c>
      <c r="F457" s="63"/>
      <c r="G457" s="64"/>
      <c r="H457" s="64"/>
      <c r="I457" s="65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470" t="e">
        <f t="shared" si="992"/>
        <v>#DIV/0!</v>
      </c>
      <c r="N457" s="471"/>
      <c r="O457" s="67">
        <f>G457+F457+0</f>
        <v>0</v>
      </c>
      <c r="P457" s="68" t="e">
        <f t="shared" ref="P457" si="1132">O457/J457*100</f>
        <v>#DIV/0!</v>
      </c>
      <c r="Q457" s="470" t="e">
        <f t="shared" si="994"/>
        <v>#DIV/0!</v>
      </c>
      <c r="R457" s="471"/>
      <c r="S457" s="70">
        <f>H457+F457+G457+0</f>
        <v>0</v>
      </c>
      <c r="T457" s="68" t="e">
        <f t="shared" ref="T457" si="1133">S457/J457*100</f>
        <v>#DIV/0!</v>
      </c>
      <c r="U457" s="470" t="e">
        <f t="shared" si="996"/>
        <v>#DIV/0!</v>
      </c>
      <c r="V457" s="472"/>
      <c r="W457" s="67">
        <f>H457+F457+G457+I457+0</f>
        <v>0</v>
      </c>
      <c r="X457" s="68" t="e">
        <f>W457/J457*100</f>
        <v>#DIV/0!</v>
      </c>
      <c r="Y457" s="470" t="e">
        <f t="shared" si="997"/>
        <v>#DIV/0!</v>
      </c>
      <c r="Z457" s="496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38"/>
      <c r="G458" s="36"/>
      <c r="H458" s="36"/>
      <c r="I458" s="37"/>
      <c r="J458" s="40"/>
      <c r="K458" s="16"/>
      <c r="L458" s="17" t="e">
        <f>K458/J457*100</f>
        <v>#DIV/0!</v>
      </c>
      <c r="M458" s="470"/>
      <c r="N458" s="471"/>
      <c r="O458" s="16"/>
      <c r="P458" s="17" t="e">
        <f>O458/J457*100</f>
        <v>#DIV/0!</v>
      </c>
      <c r="Q458" s="470"/>
      <c r="R458" s="471"/>
      <c r="S458" s="19"/>
      <c r="T458" s="17" t="e">
        <f>S458/J457*100</f>
        <v>#DIV/0!</v>
      </c>
      <c r="U458" s="470"/>
      <c r="V458" s="472"/>
      <c r="W458" s="16"/>
      <c r="X458" s="17" t="e">
        <f>W458/J457*100</f>
        <v>#DIV/0!</v>
      </c>
      <c r="Y458" s="470"/>
      <c r="Z458" s="496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34">+C459+D459</f>
        <v>0</v>
      </c>
      <c r="F459" s="63"/>
      <c r="G459" s="64"/>
      <c r="H459" s="64"/>
      <c r="I459" s="65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470" t="e">
        <f t="shared" si="992"/>
        <v>#DIV/0!</v>
      </c>
      <c r="N459" s="471"/>
      <c r="O459" s="67">
        <f>G459+F459+0</f>
        <v>0</v>
      </c>
      <c r="P459" s="68" t="e">
        <f t="shared" ref="P459" si="1135">O459/J459*100</f>
        <v>#DIV/0!</v>
      </c>
      <c r="Q459" s="470" t="e">
        <f t="shared" si="994"/>
        <v>#DIV/0!</v>
      </c>
      <c r="R459" s="471"/>
      <c r="S459" s="70">
        <f>H459+F459+G459+0</f>
        <v>0</v>
      </c>
      <c r="T459" s="68" t="e">
        <f t="shared" ref="T459" si="1136">S459/J459*100</f>
        <v>#DIV/0!</v>
      </c>
      <c r="U459" s="470" t="e">
        <f t="shared" si="996"/>
        <v>#DIV/0!</v>
      </c>
      <c r="V459" s="472"/>
      <c r="W459" s="67">
        <f>H459+F459+G459+I459+0</f>
        <v>0</v>
      </c>
      <c r="X459" s="68" t="e">
        <f>W459/J459*100</f>
        <v>#DIV/0!</v>
      </c>
      <c r="Y459" s="470" t="e">
        <f t="shared" si="997"/>
        <v>#DIV/0!</v>
      </c>
      <c r="Z459" s="496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38"/>
      <c r="G460" s="36"/>
      <c r="H460" s="36"/>
      <c r="I460" s="37"/>
      <c r="J460" s="40"/>
      <c r="K460" s="16"/>
      <c r="L460" s="17" t="e">
        <f>K460/J459*100</f>
        <v>#DIV/0!</v>
      </c>
      <c r="M460" s="470"/>
      <c r="N460" s="471"/>
      <c r="O460" s="16"/>
      <c r="P460" s="17" t="e">
        <f>O460/J459*100</f>
        <v>#DIV/0!</v>
      </c>
      <c r="Q460" s="470"/>
      <c r="R460" s="471"/>
      <c r="S460" s="19"/>
      <c r="T460" s="17" t="e">
        <f>S460/J459*100</f>
        <v>#DIV/0!</v>
      </c>
      <c r="U460" s="470"/>
      <c r="V460" s="472"/>
      <c r="W460" s="16"/>
      <c r="X460" s="17" t="e">
        <f>W460/J459*100</f>
        <v>#DIV/0!</v>
      </c>
      <c r="Y460" s="470"/>
      <c r="Z460" s="496"/>
      <c r="AA460" s="74"/>
      <c r="AB460" s="74"/>
    </row>
    <row r="461" spans="1:28" s="251" customFormat="1" ht="21.75" hidden="1" customHeight="1" x14ac:dyDescent="0.2">
      <c r="A461" s="480" t="s">
        <v>45</v>
      </c>
      <c r="B461" s="54" t="s">
        <v>29</v>
      </c>
      <c r="C461" s="55">
        <f t="shared" ref="C461:K462" si="1137">SUM(C463,C469,C479,C485,C487)</f>
        <v>0</v>
      </c>
      <c r="D461" s="56">
        <f t="shared" si="1137"/>
        <v>0</v>
      </c>
      <c r="E461" s="57">
        <f t="shared" si="1137"/>
        <v>0</v>
      </c>
      <c r="F461" s="58">
        <f t="shared" si="1137"/>
        <v>0</v>
      </c>
      <c r="G461" s="56">
        <f t="shared" si="1137"/>
        <v>0</v>
      </c>
      <c r="H461" s="56">
        <f t="shared" si="1137"/>
        <v>0</v>
      </c>
      <c r="I461" s="59">
        <f t="shared" si="1137"/>
        <v>0</v>
      </c>
      <c r="J461" s="60">
        <f t="shared" si="1137"/>
        <v>0</v>
      </c>
      <c r="K461" s="55">
        <f t="shared" si="1137"/>
        <v>0</v>
      </c>
      <c r="L461" s="56" t="e">
        <f>K461/J461*100</f>
        <v>#DIV/0!</v>
      </c>
      <c r="M461" s="482" t="e">
        <f t="shared" ref="M461:M523" si="1138">L462-L461</f>
        <v>#DIV/0!</v>
      </c>
      <c r="N461" s="476"/>
      <c r="O461" s="55">
        <f>SUM(O463,O469,O479,O485,O487)</f>
        <v>0</v>
      </c>
      <c r="P461" s="56" t="e">
        <f t="shared" ref="P461" si="1139">O461/J461*100</f>
        <v>#DIV/0!</v>
      </c>
      <c r="Q461" s="482" t="e">
        <f t="shared" ref="Q461:Q523" si="1140">P462-P461</f>
        <v>#DIV/0!</v>
      </c>
      <c r="R461" s="476"/>
      <c r="S461" s="58">
        <f>SUM(S463,S469,S479,S485,S487)</f>
        <v>0</v>
      </c>
      <c r="T461" s="56" t="e">
        <f t="shared" ref="T461" si="1141">S461/J461*100</f>
        <v>#DIV/0!</v>
      </c>
      <c r="U461" s="482" t="e">
        <f t="shared" ref="U461:U523" si="1142">T462-T461</f>
        <v>#DIV/0!</v>
      </c>
      <c r="V461" s="484"/>
      <c r="W461" s="55">
        <f>SUM(W463,W469,W479,W485,W487)</f>
        <v>0</v>
      </c>
      <c r="X461" s="56" t="e">
        <f t="shared" ref="X461" si="1143">W461/J461*100</f>
        <v>#DIV/0!</v>
      </c>
      <c r="Y461" s="482" t="e">
        <f t="shared" ref="Y461:Y523" si="1144">X462-X461</f>
        <v>#DIV/0!</v>
      </c>
      <c r="Z461" s="597"/>
      <c r="AA461" s="250"/>
      <c r="AB461" s="250"/>
    </row>
    <row r="462" spans="1:28" s="251" customFormat="1" ht="21.75" hidden="1" customHeight="1" x14ac:dyDescent="0.2">
      <c r="A462" s="481"/>
      <c r="B462" s="54" t="s">
        <v>30</v>
      </c>
      <c r="C462" s="16"/>
      <c r="D462" s="17"/>
      <c r="E462" s="18"/>
      <c r="F462" s="19"/>
      <c r="G462" s="17"/>
      <c r="H462" s="17"/>
      <c r="I462" s="20"/>
      <c r="J462" s="21"/>
      <c r="K462" s="55">
        <f t="shared" si="1137"/>
        <v>0</v>
      </c>
      <c r="L462" s="56" t="e">
        <f t="shared" ref="L462" si="1145">K462/J461*100</f>
        <v>#DIV/0!</v>
      </c>
      <c r="M462" s="483"/>
      <c r="N462" s="477"/>
      <c r="O462" s="55">
        <f>SUM(O464,O470,O480,O486,O488)</f>
        <v>0</v>
      </c>
      <c r="P462" s="56" t="e">
        <f t="shared" ref="P462" si="1146">O462/J461*100</f>
        <v>#DIV/0!</v>
      </c>
      <c r="Q462" s="483"/>
      <c r="R462" s="477"/>
      <c r="S462" s="58">
        <f>SUM(S464,S470,S480,S486,S488)</f>
        <v>0</v>
      </c>
      <c r="T462" s="56" t="e">
        <f t="shared" ref="T462" si="1147">S462/J461*100</f>
        <v>#DIV/0!</v>
      </c>
      <c r="U462" s="483"/>
      <c r="V462" s="485"/>
      <c r="W462" s="55">
        <f>SUM(W464,W470,W480,W486,W488)</f>
        <v>0</v>
      </c>
      <c r="X462" s="56" t="e">
        <f t="shared" ref="X462" si="1148">W462/J461*100</f>
        <v>#DIV/0!</v>
      </c>
      <c r="Y462" s="483"/>
      <c r="Z462" s="501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27">
        <f>SUM(F465,F467)</f>
        <v>0</v>
      </c>
      <c r="G463" s="25">
        <f>SUM(G465,G467)</f>
        <v>0</v>
      </c>
      <c r="H463" s="25">
        <f t="shared" ref="H463:I463" si="1149">SUM(H465,H467)</f>
        <v>0</v>
      </c>
      <c r="I463" s="28">
        <f t="shared" si="1149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50">K463/J463*100</f>
        <v>#DIV/0!</v>
      </c>
      <c r="M463" s="478" t="e">
        <f t="shared" si="1138"/>
        <v>#DIV/0!</v>
      </c>
      <c r="N463" s="474"/>
      <c r="O463" s="30">
        <f>SUM(O465,O467)</f>
        <v>0</v>
      </c>
      <c r="P463" s="31" t="e">
        <f t="shared" ref="P463" si="1151">O463/J463*100</f>
        <v>#DIV/0!</v>
      </c>
      <c r="Q463" s="478" t="e">
        <f t="shared" si="1140"/>
        <v>#DIV/0!</v>
      </c>
      <c r="R463" s="474"/>
      <c r="S463" s="32">
        <f>SUM(S465,S467)</f>
        <v>0</v>
      </c>
      <c r="T463" s="31" t="e">
        <f t="shared" ref="T463" si="1152">S463/J463*100</f>
        <v>#DIV/0!</v>
      </c>
      <c r="U463" s="478" t="e">
        <f t="shared" si="1142"/>
        <v>#DIV/0!</v>
      </c>
      <c r="V463" s="475"/>
      <c r="W463" s="30">
        <f>SUM(W465,W467)</f>
        <v>0</v>
      </c>
      <c r="X463" s="31" t="e">
        <f t="shared" ref="X463" si="1153">W463/J463*100</f>
        <v>#DIV/0!</v>
      </c>
      <c r="Y463" s="478" t="e">
        <f t="shared" si="1144"/>
        <v>#DIV/0!</v>
      </c>
      <c r="Z463" s="497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38"/>
      <c r="G464" s="36"/>
      <c r="H464" s="36"/>
      <c r="I464" s="37"/>
      <c r="J464" s="40"/>
      <c r="K464" s="30">
        <f>SUM(K466,K468)</f>
        <v>0</v>
      </c>
      <c r="L464" s="31" t="e">
        <f>K464/J463*100</f>
        <v>#DIV/0!</v>
      </c>
      <c r="M464" s="479"/>
      <c r="N464" s="474"/>
      <c r="O464" s="30">
        <f>SUM(O466,O468)</f>
        <v>0</v>
      </c>
      <c r="P464" s="31" t="e">
        <f t="shared" ref="P464" si="1154">O464/J463*100</f>
        <v>#DIV/0!</v>
      </c>
      <c r="Q464" s="479"/>
      <c r="R464" s="474"/>
      <c r="S464" s="32">
        <f>SUM(S466,S468)</f>
        <v>0</v>
      </c>
      <c r="T464" s="31" t="e">
        <f t="shared" ref="T464" si="1155">S464/J463*100</f>
        <v>#DIV/0!</v>
      </c>
      <c r="U464" s="479"/>
      <c r="V464" s="475"/>
      <c r="W464" s="30">
        <f>SUM(W466,W468)</f>
        <v>0</v>
      </c>
      <c r="X464" s="31" t="e">
        <f t="shared" ref="X464" si="1156">W464/J463*100</f>
        <v>#DIV/0!</v>
      </c>
      <c r="Y464" s="479"/>
      <c r="Z464" s="497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157">+C465+D465</f>
        <v>0</v>
      </c>
      <c r="F465" s="63"/>
      <c r="G465" s="64"/>
      <c r="H465" s="64"/>
      <c r="I465" s="65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470" t="e">
        <f t="shared" si="1138"/>
        <v>#DIV/0!</v>
      </c>
      <c r="N465" s="471"/>
      <c r="O465" s="67">
        <f>G465+F465+0</f>
        <v>0</v>
      </c>
      <c r="P465" s="69" t="e">
        <f t="shared" ref="P465" si="1158">O465/J465*100</f>
        <v>#DIV/0!</v>
      </c>
      <c r="Q465" s="470" t="e">
        <f t="shared" si="1140"/>
        <v>#DIV/0!</v>
      </c>
      <c r="R465" s="471"/>
      <c r="S465" s="70">
        <f>H465+F465+G465+0</f>
        <v>0</v>
      </c>
      <c r="T465" s="69" t="e">
        <f t="shared" ref="T465" si="1159">S465/J465*100</f>
        <v>#DIV/0!</v>
      </c>
      <c r="U465" s="470" t="e">
        <f t="shared" si="1142"/>
        <v>#DIV/0!</v>
      </c>
      <c r="V465" s="472"/>
      <c r="W465" s="67">
        <f>H465+F465+G465+I465+0</f>
        <v>0</v>
      </c>
      <c r="X465" s="69" t="e">
        <f>W465/J465*100</f>
        <v>#DIV/0!</v>
      </c>
      <c r="Y465" s="470" t="e">
        <f t="shared" si="1144"/>
        <v>#DIV/0!</v>
      </c>
      <c r="Z465" s="496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38"/>
      <c r="G466" s="36"/>
      <c r="H466" s="36"/>
      <c r="I466" s="39"/>
      <c r="J466" s="40"/>
      <c r="K466" s="16"/>
      <c r="L466" s="17" t="e">
        <f>K466/J465*100</f>
        <v>#DIV/0!</v>
      </c>
      <c r="M466" s="470"/>
      <c r="N466" s="471"/>
      <c r="O466" s="16"/>
      <c r="P466" s="73" t="e">
        <f>O466/J465*100</f>
        <v>#DIV/0!</v>
      </c>
      <c r="Q466" s="470"/>
      <c r="R466" s="471"/>
      <c r="S466" s="19"/>
      <c r="T466" s="73" t="e">
        <f>S466/J465*100</f>
        <v>#DIV/0!</v>
      </c>
      <c r="U466" s="470"/>
      <c r="V466" s="472"/>
      <c r="W466" s="16"/>
      <c r="X466" s="73" t="e">
        <f>W466/J465*100</f>
        <v>#DIV/0!</v>
      </c>
      <c r="Y466" s="470"/>
      <c r="Z466" s="496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160">+C467+D467</f>
        <v>0</v>
      </c>
      <c r="F467" s="63"/>
      <c r="G467" s="64"/>
      <c r="H467" s="64"/>
      <c r="I467" s="65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470" t="e">
        <f t="shared" si="1138"/>
        <v>#DIV/0!</v>
      </c>
      <c r="N467" s="471"/>
      <c r="O467" s="67">
        <f>G467+F467+0</f>
        <v>0</v>
      </c>
      <c r="P467" s="69" t="e">
        <f t="shared" ref="P467" si="1161">O467/J467*100</f>
        <v>#DIV/0!</v>
      </c>
      <c r="Q467" s="470" t="e">
        <f t="shared" si="1140"/>
        <v>#DIV/0!</v>
      </c>
      <c r="R467" s="471"/>
      <c r="S467" s="70">
        <f>H467+F467+G467+0</f>
        <v>0</v>
      </c>
      <c r="T467" s="69" t="e">
        <f t="shared" ref="T467" si="1162">S467/J467*100</f>
        <v>#DIV/0!</v>
      </c>
      <c r="U467" s="470" t="e">
        <f t="shared" si="1142"/>
        <v>#DIV/0!</v>
      </c>
      <c r="V467" s="472"/>
      <c r="W467" s="67">
        <f>H467+F467+G467+I467+0</f>
        <v>0</v>
      </c>
      <c r="X467" s="69" t="e">
        <f>W467/J467*100</f>
        <v>#DIV/0!</v>
      </c>
      <c r="Y467" s="470" t="e">
        <f t="shared" si="1144"/>
        <v>#DIV/0!</v>
      </c>
      <c r="Z467" s="496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38"/>
      <c r="G468" s="36"/>
      <c r="H468" s="36"/>
      <c r="I468" s="39"/>
      <c r="J468" s="40"/>
      <c r="K468" s="16"/>
      <c r="L468" s="17" t="e">
        <f>K468/J467*100</f>
        <v>#DIV/0!</v>
      </c>
      <c r="M468" s="470"/>
      <c r="N468" s="471"/>
      <c r="O468" s="16"/>
      <c r="P468" s="73" t="e">
        <f>O468/J467*100</f>
        <v>#DIV/0!</v>
      </c>
      <c r="Q468" s="470"/>
      <c r="R468" s="471"/>
      <c r="S468" s="19"/>
      <c r="T468" s="73" t="e">
        <f>S468/J467*100</f>
        <v>#DIV/0!</v>
      </c>
      <c r="U468" s="470"/>
      <c r="V468" s="472"/>
      <c r="W468" s="16"/>
      <c r="X468" s="73" t="e">
        <f>W468/J467*100</f>
        <v>#DIV/0!</v>
      </c>
      <c r="Y468" s="470"/>
      <c r="Z468" s="496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27">
        <f>SUM(F471,F473,F475,F477)</f>
        <v>0</v>
      </c>
      <c r="G469" s="25">
        <f t="shared" ref="G469:I469" si="1163">SUM(G471,G473,G475,G477)</f>
        <v>0</v>
      </c>
      <c r="H469" s="25">
        <f t="shared" si="1163"/>
        <v>0</v>
      </c>
      <c r="I469" s="28">
        <f t="shared" si="1163"/>
        <v>0</v>
      </c>
      <c r="J469" s="29">
        <f t="shared" ref="J469" si="1164">+E469+I469+F469+G469+H469</f>
        <v>0</v>
      </c>
      <c r="K469" s="30">
        <f>SUM(K471,K473,K475,K477)</f>
        <v>0</v>
      </c>
      <c r="L469" s="31" t="e">
        <f t="shared" ref="L469" si="1165">K469/J469*100</f>
        <v>#DIV/0!</v>
      </c>
      <c r="M469" s="473" t="e">
        <f t="shared" si="1138"/>
        <v>#DIV/0!</v>
      </c>
      <c r="N469" s="474"/>
      <c r="O469" s="30">
        <f>SUM(O471,O473,O475,O477)</f>
        <v>0</v>
      </c>
      <c r="P469" s="31" t="e">
        <f t="shared" ref="P469" si="1166">O469/J469*100</f>
        <v>#DIV/0!</v>
      </c>
      <c r="Q469" s="473" t="e">
        <f t="shared" si="1140"/>
        <v>#DIV/0!</v>
      </c>
      <c r="R469" s="474"/>
      <c r="S469" s="32">
        <f>SUM(S471,S473,S475,S477)</f>
        <v>0</v>
      </c>
      <c r="T469" s="31" t="e">
        <f t="shared" ref="T469" si="1167">S469/J469*100</f>
        <v>#DIV/0!</v>
      </c>
      <c r="U469" s="473" t="e">
        <f t="shared" si="1142"/>
        <v>#DIV/0!</v>
      </c>
      <c r="V469" s="475"/>
      <c r="W469" s="30">
        <f>SUM(W471,W473,W475,W477)</f>
        <v>0</v>
      </c>
      <c r="X469" s="31" t="e">
        <f t="shared" ref="X469" si="1168">W469/J469*100</f>
        <v>#DIV/0!</v>
      </c>
      <c r="Y469" s="473" t="e">
        <f t="shared" si="1144"/>
        <v>#DIV/0!</v>
      </c>
      <c r="Z469" s="497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38"/>
      <c r="G470" s="36"/>
      <c r="H470" s="36"/>
      <c r="I470" s="37"/>
      <c r="J470" s="40"/>
      <c r="K470" s="30">
        <f>SUM(K472,K474,K476,K478)</f>
        <v>0</v>
      </c>
      <c r="L470" s="31" t="e">
        <f t="shared" ref="L470" si="1169">K470/J469*100</f>
        <v>#DIV/0!</v>
      </c>
      <c r="M470" s="473"/>
      <c r="N470" s="474"/>
      <c r="O470" s="30">
        <f>SUM(O472,O474,O476,O478)</f>
        <v>0</v>
      </c>
      <c r="P470" s="31" t="e">
        <f t="shared" ref="P470" si="1170">O470/J469*100</f>
        <v>#DIV/0!</v>
      </c>
      <c r="Q470" s="473"/>
      <c r="R470" s="474"/>
      <c r="S470" s="32">
        <f>SUM(S472,S474,S476,S478)</f>
        <v>0</v>
      </c>
      <c r="T470" s="31" t="e">
        <f t="shared" ref="T470" si="1171">S470/J469*100</f>
        <v>#DIV/0!</v>
      </c>
      <c r="U470" s="473"/>
      <c r="V470" s="475"/>
      <c r="W470" s="30">
        <f>SUM(W472,W474,W476,W478)</f>
        <v>0</v>
      </c>
      <c r="X470" s="31" t="e">
        <f t="shared" ref="X470" si="1172">W470/J469*100</f>
        <v>#DIV/0!</v>
      </c>
      <c r="Y470" s="473"/>
      <c r="Z470" s="497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173">+C471+D471</f>
        <v>0</v>
      </c>
      <c r="F471" s="63"/>
      <c r="G471" s="64"/>
      <c r="H471" s="64"/>
      <c r="I471" s="65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470" t="e">
        <f t="shared" si="1138"/>
        <v>#DIV/0!</v>
      </c>
      <c r="N471" s="471"/>
      <c r="O471" s="67">
        <f>G471+F471+0</f>
        <v>0</v>
      </c>
      <c r="P471" s="68" t="e">
        <f t="shared" ref="P471" si="1174">O471/J471*100</f>
        <v>#DIV/0!</v>
      </c>
      <c r="Q471" s="470" t="e">
        <f t="shared" si="1140"/>
        <v>#DIV/0!</v>
      </c>
      <c r="R471" s="471"/>
      <c r="S471" s="70">
        <f>H471+F471+G471+0</f>
        <v>0</v>
      </c>
      <c r="T471" s="68" t="e">
        <f t="shared" ref="T471" si="1175">S471/J471*100</f>
        <v>#DIV/0!</v>
      </c>
      <c r="U471" s="470" t="e">
        <f t="shared" si="1142"/>
        <v>#DIV/0!</v>
      </c>
      <c r="V471" s="472"/>
      <c r="W471" s="67">
        <f>H471+F471+G471+I471+0</f>
        <v>0</v>
      </c>
      <c r="X471" s="68" t="e">
        <f>W471/J471*100</f>
        <v>#DIV/0!</v>
      </c>
      <c r="Y471" s="470" t="e">
        <f t="shared" si="1144"/>
        <v>#DIV/0!</v>
      </c>
      <c r="Z471" s="496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38"/>
      <c r="G472" s="36"/>
      <c r="H472" s="36"/>
      <c r="I472" s="39"/>
      <c r="J472" s="40"/>
      <c r="K472" s="16"/>
      <c r="L472" s="17" t="e">
        <f>K472/J471*100</f>
        <v>#DIV/0!</v>
      </c>
      <c r="M472" s="470"/>
      <c r="N472" s="471"/>
      <c r="O472" s="16"/>
      <c r="P472" s="17" t="e">
        <f>O472/J471*100</f>
        <v>#DIV/0!</v>
      </c>
      <c r="Q472" s="470"/>
      <c r="R472" s="471"/>
      <c r="S472" s="19"/>
      <c r="T472" s="17" t="e">
        <f>S472/J471*100</f>
        <v>#DIV/0!</v>
      </c>
      <c r="U472" s="470"/>
      <c r="V472" s="472"/>
      <c r="W472" s="16"/>
      <c r="X472" s="17" t="e">
        <f>W472/J471*100</f>
        <v>#DIV/0!</v>
      </c>
      <c r="Y472" s="470"/>
      <c r="Z472" s="496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176">+C473+D473</f>
        <v>0</v>
      </c>
      <c r="F473" s="63"/>
      <c r="G473" s="64"/>
      <c r="H473" s="64"/>
      <c r="I473" s="65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470" t="e">
        <f t="shared" si="1138"/>
        <v>#DIV/0!</v>
      </c>
      <c r="N473" s="471"/>
      <c r="O473" s="67">
        <f>G473+F473+0</f>
        <v>0</v>
      </c>
      <c r="P473" s="68" t="e">
        <f t="shared" ref="P473" si="1177">O473/J473*100</f>
        <v>#DIV/0!</v>
      </c>
      <c r="Q473" s="470" t="e">
        <f t="shared" si="1140"/>
        <v>#DIV/0!</v>
      </c>
      <c r="R473" s="471"/>
      <c r="S473" s="70">
        <f>H473+F473+G473+0</f>
        <v>0</v>
      </c>
      <c r="T473" s="68" t="e">
        <f t="shared" ref="T473" si="1178">S473/J473*100</f>
        <v>#DIV/0!</v>
      </c>
      <c r="U473" s="470" t="e">
        <f t="shared" si="1142"/>
        <v>#DIV/0!</v>
      </c>
      <c r="V473" s="472"/>
      <c r="W473" s="67">
        <f>H473+F473+G473+I473+0</f>
        <v>0</v>
      </c>
      <c r="X473" s="68" t="e">
        <f>W473/J473*100</f>
        <v>#DIV/0!</v>
      </c>
      <c r="Y473" s="470" t="e">
        <f t="shared" si="1144"/>
        <v>#DIV/0!</v>
      </c>
      <c r="Z473" s="496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38"/>
      <c r="G474" s="36"/>
      <c r="H474" s="36"/>
      <c r="I474" s="39"/>
      <c r="J474" s="40"/>
      <c r="K474" s="16"/>
      <c r="L474" s="17" t="e">
        <f>K474/J473*100</f>
        <v>#DIV/0!</v>
      </c>
      <c r="M474" s="470"/>
      <c r="N474" s="471"/>
      <c r="O474" s="16"/>
      <c r="P474" s="17" t="e">
        <f>O474/J473*100</f>
        <v>#DIV/0!</v>
      </c>
      <c r="Q474" s="470"/>
      <c r="R474" s="471"/>
      <c r="S474" s="19"/>
      <c r="T474" s="17" t="e">
        <f>S474/J473*100</f>
        <v>#DIV/0!</v>
      </c>
      <c r="U474" s="470"/>
      <c r="V474" s="472"/>
      <c r="W474" s="16"/>
      <c r="X474" s="17" t="e">
        <f>W474/J473*100</f>
        <v>#DIV/0!</v>
      </c>
      <c r="Y474" s="470"/>
      <c r="Z474" s="496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179">+C475+D475</f>
        <v>0</v>
      </c>
      <c r="F475" s="63"/>
      <c r="G475" s="64"/>
      <c r="H475" s="64"/>
      <c r="I475" s="65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470" t="e">
        <f t="shared" si="1138"/>
        <v>#DIV/0!</v>
      </c>
      <c r="N475" s="471"/>
      <c r="O475" s="67">
        <f>G475+F475+0</f>
        <v>0</v>
      </c>
      <c r="P475" s="68" t="e">
        <f t="shared" ref="P475" si="1180">O475/J475*100</f>
        <v>#DIV/0!</v>
      </c>
      <c r="Q475" s="470" t="e">
        <f t="shared" si="1140"/>
        <v>#DIV/0!</v>
      </c>
      <c r="R475" s="471"/>
      <c r="S475" s="70">
        <f>H475+F475+G475+0</f>
        <v>0</v>
      </c>
      <c r="T475" s="68" t="e">
        <f t="shared" ref="T475" si="1181">S475/J475*100</f>
        <v>#DIV/0!</v>
      </c>
      <c r="U475" s="470" t="e">
        <f t="shared" si="1142"/>
        <v>#DIV/0!</v>
      </c>
      <c r="V475" s="472"/>
      <c r="W475" s="67">
        <f>H475+F475+G475+I475+0</f>
        <v>0</v>
      </c>
      <c r="X475" s="68" t="e">
        <f>W475/J475*100</f>
        <v>#DIV/0!</v>
      </c>
      <c r="Y475" s="470" t="e">
        <f t="shared" si="1144"/>
        <v>#DIV/0!</v>
      </c>
      <c r="Z475" s="496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38"/>
      <c r="G476" s="36"/>
      <c r="H476" s="36"/>
      <c r="I476" s="39"/>
      <c r="J476" s="40"/>
      <c r="K476" s="16"/>
      <c r="L476" s="17" t="e">
        <f>K476/J475*100</f>
        <v>#DIV/0!</v>
      </c>
      <c r="M476" s="470"/>
      <c r="N476" s="471"/>
      <c r="O476" s="16"/>
      <c r="P476" s="17" t="e">
        <f>O476/J475*100</f>
        <v>#DIV/0!</v>
      </c>
      <c r="Q476" s="470"/>
      <c r="R476" s="471"/>
      <c r="S476" s="19"/>
      <c r="T476" s="17" t="e">
        <f>S476/J475*100</f>
        <v>#DIV/0!</v>
      </c>
      <c r="U476" s="470"/>
      <c r="V476" s="472"/>
      <c r="W476" s="16"/>
      <c r="X476" s="17" t="e">
        <f>W476/J475*100</f>
        <v>#DIV/0!</v>
      </c>
      <c r="Y476" s="470"/>
      <c r="Z476" s="496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182">+C477+D477</f>
        <v>0</v>
      </c>
      <c r="F477" s="63"/>
      <c r="G477" s="64"/>
      <c r="H477" s="64"/>
      <c r="I477" s="65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470" t="e">
        <f t="shared" si="1138"/>
        <v>#DIV/0!</v>
      </c>
      <c r="N477" s="471"/>
      <c r="O477" s="67">
        <f>G477+F477+0</f>
        <v>0</v>
      </c>
      <c r="P477" s="68" t="e">
        <f t="shared" ref="P477" si="1183">O477/J477*100</f>
        <v>#DIV/0!</v>
      </c>
      <c r="Q477" s="470" t="e">
        <f t="shared" si="1140"/>
        <v>#DIV/0!</v>
      </c>
      <c r="R477" s="471"/>
      <c r="S477" s="70">
        <f>H477+F477+G477+0</f>
        <v>0</v>
      </c>
      <c r="T477" s="68" t="e">
        <f t="shared" ref="T477" si="1184">S477/J477*100</f>
        <v>#DIV/0!</v>
      </c>
      <c r="U477" s="470" t="e">
        <f t="shared" si="1142"/>
        <v>#DIV/0!</v>
      </c>
      <c r="V477" s="472"/>
      <c r="W477" s="67">
        <f>H477+F477+G477+I477+0</f>
        <v>0</v>
      </c>
      <c r="X477" s="68" t="e">
        <f>W477/J477*100</f>
        <v>#DIV/0!</v>
      </c>
      <c r="Y477" s="470" t="e">
        <f t="shared" si="1144"/>
        <v>#DIV/0!</v>
      </c>
      <c r="Z477" s="496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38"/>
      <c r="G478" s="36"/>
      <c r="H478" s="36"/>
      <c r="I478" s="39"/>
      <c r="J478" s="40"/>
      <c r="K478" s="16"/>
      <c r="L478" s="17" t="e">
        <f>K478/J477*100</f>
        <v>#DIV/0!</v>
      </c>
      <c r="M478" s="470"/>
      <c r="N478" s="471"/>
      <c r="O478" s="16"/>
      <c r="P478" s="17" t="e">
        <f>O478/J477*100</f>
        <v>#DIV/0!</v>
      </c>
      <c r="Q478" s="470"/>
      <c r="R478" s="471"/>
      <c r="S478" s="19"/>
      <c r="T478" s="17" t="e">
        <f>S478/J477*100</f>
        <v>#DIV/0!</v>
      </c>
      <c r="U478" s="470"/>
      <c r="V478" s="472"/>
      <c r="W478" s="16"/>
      <c r="X478" s="17" t="e">
        <f>W478/J477*100</f>
        <v>#DIV/0!</v>
      </c>
      <c r="Y478" s="470"/>
      <c r="Z478" s="496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27">
        <f>SUM(F481,F483)</f>
        <v>0</v>
      </c>
      <c r="G479" s="25">
        <f t="shared" ref="G479:I479" si="1185">SUM(G481,G483)</f>
        <v>0</v>
      </c>
      <c r="H479" s="25">
        <f t="shared" si="1185"/>
        <v>0</v>
      </c>
      <c r="I479" s="28">
        <f t="shared" si="1185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186">K479/J479*100</f>
        <v>#DIV/0!</v>
      </c>
      <c r="M479" s="473" t="e">
        <f t="shared" si="1138"/>
        <v>#DIV/0!</v>
      </c>
      <c r="N479" s="474"/>
      <c r="O479" s="30">
        <f>SUM(O481,O483)</f>
        <v>0</v>
      </c>
      <c r="P479" s="31" t="e">
        <f t="shared" ref="P479" si="1187">O479/J479*100</f>
        <v>#DIV/0!</v>
      </c>
      <c r="Q479" s="473" t="e">
        <f t="shared" si="1140"/>
        <v>#DIV/0!</v>
      </c>
      <c r="R479" s="474"/>
      <c r="S479" s="32">
        <f>SUM(S481,S483)</f>
        <v>0</v>
      </c>
      <c r="T479" s="31" t="e">
        <f t="shared" ref="T479" si="1188">S479/J479*100</f>
        <v>#DIV/0!</v>
      </c>
      <c r="U479" s="473" t="e">
        <f t="shared" si="1142"/>
        <v>#DIV/0!</v>
      </c>
      <c r="V479" s="475"/>
      <c r="W479" s="30">
        <f>SUM(W481,W483)</f>
        <v>0</v>
      </c>
      <c r="X479" s="31" t="e">
        <f t="shared" ref="X479" si="1189">W479/J479*100</f>
        <v>#DIV/0!</v>
      </c>
      <c r="Y479" s="473" t="e">
        <f t="shared" si="1144"/>
        <v>#DIV/0!</v>
      </c>
      <c r="Z479" s="497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38"/>
      <c r="G480" s="36"/>
      <c r="H480" s="36"/>
      <c r="I480" s="37"/>
      <c r="J480" s="40"/>
      <c r="K480" s="30">
        <f>SUM(K482,K484)</f>
        <v>0</v>
      </c>
      <c r="L480" s="31" t="e">
        <f t="shared" ref="L480" si="1190">K480/J479*100</f>
        <v>#DIV/0!</v>
      </c>
      <c r="M480" s="473"/>
      <c r="N480" s="474"/>
      <c r="O480" s="30">
        <f>SUM(O482,O484)</f>
        <v>0</v>
      </c>
      <c r="P480" s="31" t="e">
        <f t="shared" ref="P480" si="1191">O480/J479*100</f>
        <v>#DIV/0!</v>
      </c>
      <c r="Q480" s="473"/>
      <c r="R480" s="474"/>
      <c r="S480" s="32">
        <f>SUM(S482,S484)</f>
        <v>0</v>
      </c>
      <c r="T480" s="31" t="e">
        <f t="shared" ref="T480" si="1192">S480/J479*100</f>
        <v>#DIV/0!</v>
      </c>
      <c r="U480" s="473"/>
      <c r="V480" s="475"/>
      <c r="W480" s="30">
        <f>SUM(W482,W484)</f>
        <v>0</v>
      </c>
      <c r="X480" s="31" t="e">
        <f t="shared" ref="X480" si="1193">W480/J479*100</f>
        <v>#DIV/0!</v>
      </c>
      <c r="Y480" s="473"/>
      <c r="Z480" s="497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194">+C481+D481</f>
        <v>0</v>
      </c>
      <c r="F481" s="63"/>
      <c r="G481" s="64"/>
      <c r="H481" s="64"/>
      <c r="I481" s="65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470" t="e">
        <f t="shared" si="1138"/>
        <v>#DIV/0!</v>
      </c>
      <c r="N481" s="471"/>
      <c r="O481" s="67">
        <f>G481+F481+0</f>
        <v>0</v>
      </c>
      <c r="P481" s="68" t="e">
        <f t="shared" ref="P481" si="1195">O481/J481*100</f>
        <v>#DIV/0!</v>
      </c>
      <c r="Q481" s="470" t="e">
        <f t="shared" si="1140"/>
        <v>#DIV/0!</v>
      </c>
      <c r="R481" s="471"/>
      <c r="S481" s="70">
        <f>H481+F481+G481+0</f>
        <v>0</v>
      </c>
      <c r="T481" s="68" t="e">
        <f t="shared" ref="T481" si="1196">S481/J481*100</f>
        <v>#DIV/0!</v>
      </c>
      <c r="U481" s="470" t="e">
        <f t="shared" si="1142"/>
        <v>#DIV/0!</v>
      </c>
      <c r="V481" s="472"/>
      <c r="W481" s="67">
        <f>H481+F481+G481+I481+0</f>
        <v>0</v>
      </c>
      <c r="X481" s="68" t="e">
        <f>W481/J481*100</f>
        <v>#DIV/0!</v>
      </c>
      <c r="Y481" s="470" t="e">
        <f t="shared" si="1144"/>
        <v>#DIV/0!</v>
      </c>
      <c r="Z481" s="496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38"/>
      <c r="G482" s="36"/>
      <c r="H482" s="36"/>
      <c r="I482" s="39"/>
      <c r="J482" s="40"/>
      <c r="K482" s="16"/>
      <c r="L482" s="17" t="e">
        <f>K482/J481*100</f>
        <v>#DIV/0!</v>
      </c>
      <c r="M482" s="470"/>
      <c r="N482" s="471"/>
      <c r="O482" s="16"/>
      <c r="P482" s="17" t="e">
        <f>O482/J481*100</f>
        <v>#DIV/0!</v>
      </c>
      <c r="Q482" s="470"/>
      <c r="R482" s="471"/>
      <c r="S482" s="19"/>
      <c r="T482" s="17" t="e">
        <f>S482/J481*100</f>
        <v>#DIV/0!</v>
      </c>
      <c r="U482" s="470"/>
      <c r="V482" s="472"/>
      <c r="W482" s="16"/>
      <c r="X482" s="17" t="e">
        <f>W482/J481*100</f>
        <v>#DIV/0!</v>
      </c>
      <c r="Y482" s="470"/>
      <c r="Z482" s="496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197">+C483+D483</f>
        <v>0</v>
      </c>
      <c r="F483" s="63"/>
      <c r="G483" s="64"/>
      <c r="H483" s="64"/>
      <c r="I483" s="65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470" t="e">
        <f t="shared" si="1138"/>
        <v>#DIV/0!</v>
      </c>
      <c r="N483" s="471"/>
      <c r="O483" s="67">
        <f>G483+F483+0</f>
        <v>0</v>
      </c>
      <c r="P483" s="68" t="e">
        <f t="shared" ref="P483" si="1198">O483/J483*100</f>
        <v>#DIV/0!</v>
      </c>
      <c r="Q483" s="470" t="e">
        <f t="shared" si="1140"/>
        <v>#DIV/0!</v>
      </c>
      <c r="R483" s="471"/>
      <c r="S483" s="70">
        <f>H483+F483+G483+0</f>
        <v>0</v>
      </c>
      <c r="T483" s="68" t="e">
        <f t="shared" ref="T483" si="1199">S483/J483*100</f>
        <v>#DIV/0!</v>
      </c>
      <c r="U483" s="470" t="e">
        <f t="shared" si="1142"/>
        <v>#DIV/0!</v>
      </c>
      <c r="V483" s="472"/>
      <c r="W483" s="67">
        <f>H483+F483+G483+I483+0</f>
        <v>0</v>
      </c>
      <c r="X483" s="68" t="e">
        <f>W483/J483*100</f>
        <v>#DIV/0!</v>
      </c>
      <c r="Y483" s="470" t="e">
        <f t="shared" si="1144"/>
        <v>#DIV/0!</v>
      </c>
      <c r="Z483" s="496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38"/>
      <c r="G484" s="36"/>
      <c r="H484" s="36"/>
      <c r="I484" s="39"/>
      <c r="J484" s="40"/>
      <c r="K484" s="16"/>
      <c r="L484" s="17" t="e">
        <f>K484/J483*100</f>
        <v>#DIV/0!</v>
      </c>
      <c r="M484" s="470"/>
      <c r="N484" s="471"/>
      <c r="O484" s="16"/>
      <c r="P484" s="17" t="e">
        <f>O484/J483*100</f>
        <v>#DIV/0!</v>
      </c>
      <c r="Q484" s="470"/>
      <c r="R484" s="471"/>
      <c r="S484" s="19"/>
      <c r="T484" s="17" t="e">
        <f>S484/J483*100</f>
        <v>#DIV/0!</v>
      </c>
      <c r="U484" s="470"/>
      <c r="V484" s="472"/>
      <c r="W484" s="16"/>
      <c r="X484" s="17" t="e">
        <f>W484/J483*100</f>
        <v>#DIV/0!</v>
      </c>
      <c r="Y484" s="470"/>
      <c r="Z484" s="496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200">+C485+D485</f>
        <v>0</v>
      </c>
      <c r="F485" s="63"/>
      <c r="G485" s="64"/>
      <c r="H485" s="64"/>
      <c r="I485" s="65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470" t="e">
        <f t="shared" si="1138"/>
        <v>#DIV/0!</v>
      </c>
      <c r="N485" s="471"/>
      <c r="O485" s="67">
        <f>G485+F485+0</f>
        <v>0</v>
      </c>
      <c r="P485" s="68" t="e">
        <f t="shared" ref="P485" si="1201">O485/J485*100</f>
        <v>#DIV/0!</v>
      </c>
      <c r="Q485" s="470" t="e">
        <f t="shared" si="1140"/>
        <v>#DIV/0!</v>
      </c>
      <c r="R485" s="471"/>
      <c r="S485" s="70">
        <f>H485+F485+G485+0</f>
        <v>0</v>
      </c>
      <c r="T485" s="68" t="e">
        <f t="shared" ref="T485" si="1202">S485/J485*100</f>
        <v>#DIV/0!</v>
      </c>
      <c r="U485" s="470" t="e">
        <f t="shared" si="1142"/>
        <v>#DIV/0!</v>
      </c>
      <c r="V485" s="472"/>
      <c r="W485" s="67">
        <f>H485+F485+G485+I485+0</f>
        <v>0</v>
      </c>
      <c r="X485" s="68" t="e">
        <f>W485/J485*100</f>
        <v>#DIV/0!</v>
      </c>
      <c r="Y485" s="470" t="e">
        <f t="shared" si="1144"/>
        <v>#DIV/0!</v>
      </c>
      <c r="Z485" s="496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38"/>
      <c r="G486" s="36"/>
      <c r="H486" s="36"/>
      <c r="I486" s="37"/>
      <c r="J486" s="40"/>
      <c r="K486" s="16"/>
      <c r="L486" s="17" t="e">
        <f>K486/J485*100</f>
        <v>#DIV/0!</v>
      </c>
      <c r="M486" s="470"/>
      <c r="N486" s="471"/>
      <c r="O486" s="16"/>
      <c r="P486" s="17" t="e">
        <f>O486/J485*100</f>
        <v>#DIV/0!</v>
      </c>
      <c r="Q486" s="470"/>
      <c r="R486" s="471"/>
      <c r="S486" s="19"/>
      <c r="T486" s="17" t="e">
        <f>S486/J485*100</f>
        <v>#DIV/0!</v>
      </c>
      <c r="U486" s="470"/>
      <c r="V486" s="472"/>
      <c r="W486" s="16"/>
      <c r="X486" s="17" t="e">
        <f>W486/J485*100</f>
        <v>#DIV/0!</v>
      </c>
      <c r="Y486" s="470"/>
      <c r="Z486" s="496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203">+C487+D487</f>
        <v>0</v>
      </c>
      <c r="F487" s="63"/>
      <c r="G487" s="64"/>
      <c r="H487" s="64"/>
      <c r="I487" s="65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470" t="e">
        <f t="shared" si="1138"/>
        <v>#DIV/0!</v>
      </c>
      <c r="N487" s="471"/>
      <c r="O487" s="67">
        <f>G487+F487+0</f>
        <v>0</v>
      </c>
      <c r="P487" s="68" t="e">
        <f t="shared" ref="P487" si="1204">O487/J487*100</f>
        <v>#DIV/0!</v>
      </c>
      <c r="Q487" s="470" t="e">
        <f t="shared" si="1140"/>
        <v>#DIV/0!</v>
      </c>
      <c r="R487" s="471"/>
      <c r="S487" s="70">
        <f>H487+F487+G487+0</f>
        <v>0</v>
      </c>
      <c r="T487" s="68" t="e">
        <f t="shared" ref="T487" si="1205">S487/J487*100</f>
        <v>#DIV/0!</v>
      </c>
      <c r="U487" s="470" t="e">
        <f t="shared" si="1142"/>
        <v>#DIV/0!</v>
      </c>
      <c r="V487" s="472"/>
      <c r="W487" s="67">
        <f>H487+F487+G487+I487+0</f>
        <v>0</v>
      </c>
      <c r="X487" s="68" t="e">
        <f>W487/J487*100</f>
        <v>#DIV/0!</v>
      </c>
      <c r="Y487" s="470" t="e">
        <f t="shared" si="1144"/>
        <v>#DIV/0!</v>
      </c>
      <c r="Z487" s="496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38"/>
      <c r="G488" s="36"/>
      <c r="H488" s="36"/>
      <c r="I488" s="37"/>
      <c r="J488" s="40"/>
      <c r="K488" s="16"/>
      <c r="L488" s="17" t="e">
        <f>K488/J487*100</f>
        <v>#DIV/0!</v>
      </c>
      <c r="M488" s="470"/>
      <c r="N488" s="471"/>
      <c r="O488" s="16"/>
      <c r="P488" s="17" t="e">
        <f>O488/J487*100</f>
        <v>#DIV/0!</v>
      </c>
      <c r="Q488" s="470"/>
      <c r="R488" s="471"/>
      <c r="S488" s="19"/>
      <c r="T488" s="17" t="e">
        <f>S488/J487*100</f>
        <v>#DIV/0!</v>
      </c>
      <c r="U488" s="470"/>
      <c r="V488" s="472"/>
      <c r="W488" s="16"/>
      <c r="X488" s="17" t="e">
        <f>W488/J487*100</f>
        <v>#DIV/0!</v>
      </c>
      <c r="Y488" s="470"/>
      <c r="Z488" s="496"/>
      <c r="AA488" s="74"/>
      <c r="AB488" s="74"/>
    </row>
    <row r="489" spans="1:28" s="251" customFormat="1" ht="21.75" hidden="1" customHeight="1" x14ac:dyDescent="0.2">
      <c r="A489" s="480" t="s">
        <v>45</v>
      </c>
      <c r="B489" s="54" t="s">
        <v>29</v>
      </c>
      <c r="C489" s="55">
        <f t="shared" ref="C489:K490" si="1206">SUM(C491,C497,C507,C513,C515)</f>
        <v>0</v>
      </c>
      <c r="D489" s="56">
        <f t="shared" si="1206"/>
        <v>0</v>
      </c>
      <c r="E489" s="57">
        <f t="shared" si="1206"/>
        <v>0</v>
      </c>
      <c r="F489" s="58">
        <f t="shared" si="1206"/>
        <v>0</v>
      </c>
      <c r="G489" s="56">
        <f t="shared" si="1206"/>
        <v>0</v>
      </c>
      <c r="H489" s="56">
        <f t="shared" si="1206"/>
        <v>0</v>
      </c>
      <c r="I489" s="59">
        <f t="shared" si="1206"/>
        <v>0</v>
      </c>
      <c r="J489" s="60">
        <f t="shared" si="1206"/>
        <v>0</v>
      </c>
      <c r="K489" s="55">
        <f t="shared" si="1206"/>
        <v>0</v>
      </c>
      <c r="L489" s="56" t="e">
        <f>K489/J489*100</f>
        <v>#DIV/0!</v>
      </c>
      <c r="M489" s="482" t="e">
        <f t="shared" si="1138"/>
        <v>#DIV/0!</v>
      </c>
      <c r="N489" s="476"/>
      <c r="O489" s="55">
        <f>SUM(O491,O497,O507,O513,O515)</f>
        <v>0</v>
      </c>
      <c r="P489" s="56" t="e">
        <f t="shared" ref="P489" si="1207">O489/J489*100</f>
        <v>#DIV/0!</v>
      </c>
      <c r="Q489" s="482" t="e">
        <f t="shared" si="1140"/>
        <v>#DIV/0!</v>
      </c>
      <c r="R489" s="476"/>
      <c r="S489" s="58">
        <f>SUM(S491,S497,S507,S513,S515)</f>
        <v>0</v>
      </c>
      <c r="T489" s="56" t="e">
        <f t="shared" ref="T489" si="1208">S489/J489*100</f>
        <v>#DIV/0!</v>
      </c>
      <c r="U489" s="482" t="e">
        <f t="shared" si="1142"/>
        <v>#DIV/0!</v>
      </c>
      <c r="V489" s="484"/>
      <c r="W489" s="55">
        <f>SUM(W491,W497,W507,W513,W515)</f>
        <v>0</v>
      </c>
      <c r="X489" s="56" t="e">
        <f t="shared" ref="X489" si="1209">W489/J489*100</f>
        <v>#DIV/0!</v>
      </c>
      <c r="Y489" s="482" t="e">
        <f t="shared" si="1144"/>
        <v>#DIV/0!</v>
      </c>
      <c r="Z489" s="597"/>
      <c r="AA489" s="250"/>
      <c r="AB489" s="250"/>
    </row>
    <row r="490" spans="1:28" s="251" customFormat="1" ht="21.75" hidden="1" customHeight="1" x14ac:dyDescent="0.2">
      <c r="A490" s="481"/>
      <c r="B490" s="54" t="s">
        <v>30</v>
      </c>
      <c r="C490" s="16"/>
      <c r="D490" s="17"/>
      <c r="E490" s="18"/>
      <c r="F490" s="19"/>
      <c r="G490" s="17"/>
      <c r="H490" s="17"/>
      <c r="I490" s="20"/>
      <c r="J490" s="21"/>
      <c r="K490" s="55">
        <f t="shared" si="1206"/>
        <v>0</v>
      </c>
      <c r="L490" s="56" t="e">
        <f t="shared" ref="L490" si="1210">K490/J489*100</f>
        <v>#DIV/0!</v>
      </c>
      <c r="M490" s="483"/>
      <c r="N490" s="477"/>
      <c r="O490" s="55">
        <f>SUM(O492,O498,O508,O514,O516)</f>
        <v>0</v>
      </c>
      <c r="P490" s="56" t="e">
        <f t="shared" ref="P490" si="1211">O490/J489*100</f>
        <v>#DIV/0!</v>
      </c>
      <c r="Q490" s="483"/>
      <c r="R490" s="477"/>
      <c r="S490" s="58">
        <f>SUM(S492,S498,S508,S514,S516)</f>
        <v>0</v>
      </c>
      <c r="T490" s="56" t="e">
        <f t="shared" ref="T490" si="1212">S490/J489*100</f>
        <v>#DIV/0!</v>
      </c>
      <c r="U490" s="483"/>
      <c r="V490" s="485"/>
      <c r="W490" s="55">
        <f>SUM(W492,W498,W508,W514,W516)</f>
        <v>0</v>
      </c>
      <c r="X490" s="56" t="e">
        <f t="shared" ref="X490" si="1213">W490/J489*100</f>
        <v>#DIV/0!</v>
      </c>
      <c r="Y490" s="483"/>
      <c r="Z490" s="501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27">
        <f>SUM(F493,F495)</f>
        <v>0</v>
      </c>
      <c r="G491" s="25">
        <f>SUM(G493,G495)</f>
        <v>0</v>
      </c>
      <c r="H491" s="25">
        <f t="shared" ref="H491:I491" si="1214">SUM(H493,H495)</f>
        <v>0</v>
      </c>
      <c r="I491" s="28">
        <f t="shared" si="1214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15">K491/J491*100</f>
        <v>#DIV/0!</v>
      </c>
      <c r="M491" s="478" t="e">
        <f t="shared" si="1138"/>
        <v>#DIV/0!</v>
      </c>
      <c r="N491" s="474"/>
      <c r="O491" s="30">
        <f>SUM(O493,O495)</f>
        <v>0</v>
      </c>
      <c r="P491" s="31" t="e">
        <f t="shared" ref="P491" si="1216">O491/J491*100</f>
        <v>#DIV/0!</v>
      </c>
      <c r="Q491" s="478" t="e">
        <f t="shared" si="1140"/>
        <v>#DIV/0!</v>
      </c>
      <c r="R491" s="474"/>
      <c r="S491" s="32">
        <f>SUM(S493,S495)</f>
        <v>0</v>
      </c>
      <c r="T491" s="31" t="e">
        <f t="shared" ref="T491" si="1217">S491/J491*100</f>
        <v>#DIV/0!</v>
      </c>
      <c r="U491" s="478" t="e">
        <f t="shared" si="1142"/>
        <v>#DIV/0!</v>
      </c>
      <c r="V491" s="475"/>
      <c r="W491" s="30">
        <f>SUM(W493,W495)</f>
        <v>0</v>
      </c>
      <c r="X491" s="31" t="e">
        <f t="shared" ref="X491" si="1218">W491/J491*100</f>
        <v>#DIV/0!</v>
      </c>
      <c r="Y491" s="478" t="e">
        <f t="shared" si="1144"/>
        <v>#DIV/0!</v>
      </c>
      <c r="Z491" s="497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38"/>
      <c r="G492" s="36"/>
      <c r="H492" s="36"/>
      <c r="I492" s="37"/>
      <c r="J492" s="40"/>
      <c r="K492" s="30">
        <f>SUM(K494,K496)</f>
        <v>0</v>
      </c>
      <c r="L492" s="31" t="e">
        <f>K492/J491*100</f>
        <v>#DIV/0!</v>
      </c>
      <c r="M492" s="479"/>
      <c r="N492" s="474"/>
      <c r="O492" s="30">
        <f>SUM(O494,O496)</f>
        <v>0</v>
      </c>
      <c r="P492" s="31" t="e">
        <f t="shared" ref="P492" si="1219">O492/J491*100</f>
        <v>#DIV/0!</v>
      </c>
      <c r="Q492" s="479"/>
      <c r="R492" s="474"/>
      <c r="S492" s="32">
        <f>SUM(S494,S496)</f>
        <v>0</v>
      </c>
      <c r="T492" s="31" t="e">
        <f t="shared" ref="T492" si="1220">S492/J491*100</f>
        <v>#DIV/0!</v>
      </c>
      <c r="U492" s="479"/>
      <c r="V492" s="475"/>
      <c r="W492" s="30">
        <f>SUM(W494,W496)</f>
        <v>0</v>
      </c>
      <c r="X492" s="31" t="e">
        <f t="shared" ref="X492" si="1221">W492/J491*100</f>
        <v>#DIV/0!</v>
      </c>
      <c r="Y492" s="479"/>
      <c r="Z492" s="497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22">+C493+D493</f>
        <v>0</v>
      </c>
      <c r="F493" s="63"/>
      <c r="G493" s="64"/>
      <c r="H493" s="64"/>
      <c r="I493" s="65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470" t="e">
        <f t="shared" si="1138"/>
        <v>#DIV/0!</v>
      </c>
      <c r="N493" s="471"/>
      <c r="O493" s="67">
        <f>G493+F493+0</f>
        <v>0</v>
      </c>
      <c r="P493" s="69" t="e">
        <f t="shared" ref="P493" si="1223">O493/J493*100</f>
        <v>#DIV/0!</v>
      </c>
      <c r="Q493" s="470" t="e">
        <f t="shared" si="1140"/>
        <v>#DIV/0!</v>
      </c>
      <c r="R493" s="471"/>
      <c r="S493" s="70">
        <f>H493+F493+G493+0</f>
        <v>0</v>
      </c>
      <c r="T493" s="69" t="e">
        <f t="shared" ref="T493" si="1224">S493/J493*100</f>
        <v>#DIV/0!</v>
      </c>
      <c r="U493" s="470" t="e">
        <f t="shared" si="1142"/>
        <v>#DIV/0!</v>
      </c>
      <c r="V493" s="472"/>
      <c r="W493" s="67">
        <f>H493+F493+G493+I493+0</f>
        <v>0</v>
      </c>
      <c r="X493" s="69" t="e">
        <f>W493/J493*100</f>
        <v>#DIV/0!</v>
      </c>
      <c r="Y493" s="470" t="e">
        <f t="shared" si="1144"/>
        <v>#DIV/0!</v>
      </c>
      <c r="Z493" s="496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38"/>
      <c r="G494" s="36"/>
      <c r="H494" s="36"/>
      <c r="I494" s="39"/>
      <c r="J494" s="40"/>
      <c r="K494" s="16"/>
      <c r="L494" s="17" t="e">
        <f>K494/J493*100</f>
        <v>#DIV/0!</v>
      </c>
      <c r="M494" s="470"/>
      <c r="N494" s="471"/>
      <c r="O494" s="16"/>
      <c r="P494" s="73" t="e">
        <f>O494/J493*100</f>
        <v>#DIV/0!</v>
      </c>
      <c r="Q494" s="470"/>
      <c r="R494" s="471"/>
      <c r="S494" s="19"/>
      <c r="T494" s="73" t="e">
        <f>S494/J493*100</f>
        <v>#DIV/0!</v>
      </c>
      <c r="U494" s="470"/>
      <c r="V494" s="472"/>
      <c r="W494" s="16"/>
      <c r="X494" s="73" t="e">
        <f>W494/J493*100</f>
        <v>#DIV/0!</v>
      </c>
      <c r="Y494" s="470"/>
      <c r="Z494" s="496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25">+C495+D495</f>
        <v>0</v>
      </c>
      <c r="F495" s="63"/>
      <c r="G495" s="64"/>
      <c r="H495" s="64"/>
      <c r="I495" s="65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470" t="e">
        <f t="shared" si="1138"/>
        <v>#DIV/0!</v>
      </c>
      <c r="N495" s="471"/>
      <c r="O495" s="67">
        <f>G495+F495+0</f>
        <v>0</v>
      </c>
      <c r="P495" s="69" t="e">
        <f t="shared" ref="P495" si="1226">O495/J495*100</f>
        <v>#DIV/0!</v>
      </c>
      <c r="Q495" s="470" t="e">
        <f t="shared" si="1140"/>
        <v>#DIV/0!</v>
      </c>
      <c r="R495" s="471"/>
      <c r="S495" s="70">
        <f>H495+F495+G495+0</f>
        <v>0</v>
      </c>
      <c r="T495" s="69" t="e">
        <f t="shared" ref="T495" si="1227">S495/J495*100</f>
        <v>#DIV/0!</v>
      </c>
      <c r="U495" s="470" t="e">
        <f t="shared" si="1142"/>
        <v>#DIV/0!</v>
      </c>
      <c r="V495" s="472"/>
      <c r="W495" s="67">
        <f>H495+F495+G495+I495+0</f>
        <v>0</v>
      </c>
      <c r="X495" s="69" t="e">
        <f>W495/J495*100</f>
        <v>#DIV/0!</v>
      </c>
      <c r="Y495" s="470" t="e">
        <f t="shared" si="1144"/>
        <v>#DIV/0!</v>
      </c>
      <c r="Z495" s="496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38"/>
      <c r="G496" s="36"/>
      <c r="H496" s="36"/>
      <c r="I496" s="39"/>
      <c r="J496" s="40"/>
      <c r="K496" s="16"/>
      <c r="L496" s="17" t="e">
        <f>K496/J495*100</f>
        <v>#DIV/0!</v>
      </c>
      <c r="M496" s="470"/>
      <c r="N496" s="471"/>
      <c r="O496" s="16"/>
      <c r="P496" s="73" t="e">
        <f>O496/J495*100</f>
        <v>#DIV/0!</v>
      </c>
      <c r="Q496" s="470"/>
      <c r="R496" s="471"/>
      <c r="S496" s="19"/>
      <c r="T496" s="73" t="e">
        <f>S496/J495*100</f>
        <v>#DIV/0!</v>
      </c>
      <c r="U496" s="470"/>
      <c r="V496" s="472"/>
      <c r="W496" s="16"/>
      <c r="X496" s="73" t="e">
        <f>W496/J495*100</f>
        <v>#DIV/0!</v>
      </c>
      <c r="Y496" s="470"/>
      <c r="Z496" s="496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27">
        <f>SUM(F499,F501,F503,F505)</f>
        <v>0</v>
      </c>
      <c r="G497" s="25">
        <f t="shared" ref="G497:I497" si="1228">SUM(G499,G501,G503,G505)</f>
        <v>0</v>
      </c>
      <c r="H497" s="25">
        <f t="shared" si="1228"/>
        <v>0</v>
      </c>
      <c r="I497" s="28">
        <f t="shared" si="1228"/>
        <v>0</v>
      </c>
      <c r="J497" s="29">
        <f t="shared" ref="J497" si="1229">+E497+I497+F497+G497+H497</f>
        <v>0</v>
      </c>
      <c r="K497" s="30">
        <f>SUM(K499,K501,K503,K505)</f>
        <v>0</v>
      </c>
      <c r="L497" s="31" t="e">
        <f t="shared" ref="L497" si="1230">K497/J497*100</f>
        <v>#DIV/0!</v>
      </c>
      <c r="M497" s="473" t="e">
        <f t="shared" si="1138"/>
        <v>#DIV/0!</v>
      </c>
      <c r="N497" s="474"/>
      <c r="O497" s="30">
        <f>SUM(O499,O501,O503,O505)</f>
        <v>0</v>
      </c>
      <c r="P497" s="31" t="e">
        <f t="shared" ref="P497" si="1231">O497/J497*100</f>
        <v>#DIV/0!</v>
      </c>
      <c r="Q497" s="473" t="e">
        <f t="shared" si="1140"/>
        <v>#DIV/0!</v>
      </c>
      <c r="R497" s="474"/>
      <c r="S497" s="32">
        <f>SUM(S499,S501,S503,S505)</f>
        <v>0</v>
      </c>
      <c r="T497" s="31" t="e">
        <f t="shared" ref="T497" si="1232">S497/J497*100</f>
        <v>#DIV/0!</v>
      </c>
      <c r="U497" s="473" t="e">
        <f t="shared" si="1142"/>
        <v>#DIV/0!</v>
      </c>
      <c r="V497" s="475"/>
      <c r="W497" s="30">
        <f>SUM(W499,W501,W503,W505)</f>
        <v>0</v>
      </c>
      <c r="X497" s="31" t="e">
        <f t="shared" ref="X497" si="1233">W497/J497*100</f>
        <v>#DIV/0!</v>
      </c>
      <c r="Y497" s="473" t="e">
        <f t="shared" si="1144"/>
        <v>#DIV/0!</v>
      </c>
      <c r="Z497" s="497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38"/>
      <c r="G498" s="36"/>
      <c r="H498" s="36"/>
      <c r="I498" s="37"/>
      <c r="J498" s="40"/>
      <c r="K498" s="30">
        <f>SUM(K500,K502,K504,K506)</f>
        <v>0</v>
      </c>
      <c r="L498" s="31" t="e">
        <f t="shared" ref="L498" si="1234">K498/J497*100</f>
        <v>#DIV/0!</v>
      </c>
      <c r="M498" s="473"/>
      <c r="N498" s="474"/>
      <c r="O498" s="30">
        <f>SUM(O500,O502,O504,O506)</f>
        <v>0</v>
      </c>
      <c r="P498" s="31" t="e">
        <f t="shared" ref="P498" si="1235">O498/J497*100</f>
        <v>#DIV/0!</v>
      </c>
      <c r="Q498" s="473"/>
      <c r="R498" s="474"/>
      <c r="S498" s="32">
        <f>SUM(S500,S502,S504,S506)</f>
        <v>0</v>
      </c>
      <c r="T498" s="31" t="e">
        <f t="shared" ref="T498" si="1236">S498/J497*100</f>
        <v>#DIV/0!</v>
      </c>
      <c r="U498" s="473"/>
      <c r="V498" s="475"/>
      <c r="W498" s="30">
        <f>SUM(W500,W502,W504,W506)</f>
        <v>0</v>
      </c>
      <c r="X498" s="31" t="e">
        <f t="shared" ref="X498" si="1237">W498/J497*100</f>
        <v>#DIV/0!</v>
      </c>
      <c r="Y498" s="473"/>
      <c r="Z498" s="497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38">+C499+D499</f>
        <v>0</v>
      </c>
      <c r="F499" s="63"/>
      <c r="G499" s="64"/>
      <c r="H499" s="64"/>
      <c r="I499" s="65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470" t="e">
        <f t="shared" si="1138"/>
        <v>#DIV/0!</v>
      </c>
      <c r="N499" s="471"/>
      <c r="O499" s="67">
        <f>G499+F499+0</f>
        <v>0</v>
      </c>
      <c r="P499" s="68" t="e">
        <f t="shared" ref="P499" si="1239">O499/J499*100</f>
        <v>#DIV/0!</v>
      </c>
      <c r="Q499" s="470" t="e">
        <f t="shared" si="1140"/>
        <v>#DIV/0!</v>
      </c>
      <c r="R499" s="471"/>
      <c r="S499" s="70">
        <f>H499+F499+G499+0</f>
        <v>0</v>
      </c>
      <c r="T499" s="68" t="e">
        <f t="shared" ref="T499" si="1240">S499/J499*100</f>
        <v>#DIV/0!</v>
      </c>
      <c r="U499" s="470" t="e">
        <f t="shared" si="1142"/>
        <v>#DIV/0!</v>
      </c>
      <c r="V499" s="472"/>
      <c r="W499" s="67">
        <f>H499+F499+G499+I499+0</f>
        <v>0</v>
      </c>
      <c r="X499" s="68" t="e">
        <f>W499/J499*100</f>
        <v>#DIV/0!</v>
      </c>
      <c r="Y499" s="470" t="e">
        <f t="shared" si="1144"/>
        <v>#DIV/0!</v>
      </c>
      <c r="Z499" s="496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38"/>
      <c r="G500" s="36"/>
      <c r="H500" s="36"/>
      <c r="I500" s="39"/>
      <c r="J500" s="40"/>
      <c r="K500" s="16"/>
      <c r="L500" s="17" t="e">
        <f>K500/J499*100</f>
        <v>#DIV/0!</v>
      </c>
      <c r="M500" s="470"/>
      <c r="N500" s="471"/>
      <c r="O500" s="16"/>
      <c r="P500" s="17" t="e">
        <f>O500/J499*100</f>
        <v>#DIV/0!</v>
      </c>
      <c r="Q500" s="470"/>
      <c r="R500" s="471"/>
      <c r="S500" s="19"/>
      <c r="T500" s="17" t="e">
        <f>S500/J499*100</f>
        <v>#DIV/0!</v>
      </c>
      <c r="U500" s="470"/>
      <c r="V500" s="472"/>
      <c r="W500" s="16"/>
      <c r="X500" s="17" t="e">
        <f>W500/J499*100</f>
        <v>#DIV/0!</v>
      </c>
      <c r="Y500" s="470"/>
      <c r="Z500" s="496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41">+C501+D501</f>
        <v>0</v>
      </c>
      <c r="F501" s="63"/>
      <c r="G501" s="64"/>
      <c r="H501" s="64"/>
      <c r="I501" s="65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470" t="e">
        <f t="shared" si="1138"/>
        <v>#DIV/0!</v>
      </c>
      <c r="N501" s="471"/>
      <c r="O501" s="67">
        <f>G501+F501+0</f>
        <v>0</v>
      </c>
      <c r="P501" s="68" t="e">
        <f t="shared" ref="P501" si="1242">O501/J501*100</f>
        <v>#DIV/0!</v>
      </c>
      <c r="Q501" s="470" t="e">
        <f t="shared" si="1140"/>
        <v>#DIV/0!</v>
      </c>
      <c r="R501" s="471"/>
      <c r="S501" s="70">
        <f>H501+F501+G501+0</f>
        <v>0</v>
      </c>
      <c r="T501" s="68" t="e">
        <f t="shared" ref="T501" si="1243">S501/J501*100</f>
        <v>#DIV/0!</v>
      </c>
      <c r="U501" s="470" t="e">
        <f t="shared" si="1142"/>
        <v>#DIV/0!</v>
      </c>
      <c r="V501" s="472"/>
      <c r="W501" s="67">
        <f>H501+F501+G501+I501+0</f>
        <v>0</v>
      </c>
      <c r="X501" s="68" t="e">
        <f>W501/J501*100</f>
        <v>#DIV/0!</v>
      </c>
      <c r="Y501" s="470" t="e">
        <f t="shared" si="1144"/>
        <v>#DIV/0!</v>
      </c>
      <c r="Z501" s="496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38"/>
      <c r="G502" s="36"/>
      <c r="H502" s="36"/>
      <c r="I502" s="39"/>
      <c r="J502" s="40"/>
      <c r="K502" s="16"/>
      <c r="L502" s="17" t="e">
        <f>K502/J501*100</f>
        <v>#DIV/0!</v>
      </c>
      <c r="M502" s="470"/>
      <c r="N502" s="471"/>
      <c r="O502" s="16"/>
      <c r="P502" s="17" t="e">
        <f>O502/J501*100</f>
        <v>#DIV/0!</v>
      </c>
      <c r="Q502" s="470"/>
      <c r="R502" s="471"/>
      <c r="S502" s="19"/>
      <c r="T502" s="17" t="e">
        <f>S502/J501*100</f>
        <v>#DIV/0!</v>
      </c>
      <c r="U502" s="470"/>
      <c r="V502" s="472"/>
      <c r="W502" s="16"/>
      <c r="X502" s="17" t="e">
        <f>W502/J501*100</f>
        <v>#DIV/0!</v>
      </c>
      <c r="Y502" s="470"/>
      <c r="Z502" s="496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44">+C503+D503</f>
        <v>0</v>
      </c>
      <c r="F503" s="63"/>
      <c r="G503" s="64"/>
      <c r="H503" s="64"/>
      <c r="I503" s="65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470" t="e">
        <f t="shared" si="1138"/>
        <v>#DIV/0!</v>
      </c>
      <c r="N503" s="471"/>
      <c r="O503" s="67">
        <f>G503+F503+0</f>
        <v>0</v>
      </c>
      <c r="P503" s="68" t="e">
        <f t="shared" ref="P503" si="1245">O503/J503*100</f>
        <v>#DIV/0!</v>
      </c>
      <c r="Q503" s="470" t="e">
        <f t="shared" si="1140"/>
        <v>#DIV/0!</v>
      </c>
      <c r="R503" s="471"/>
      <c r="S503" s="70">
        <f>H503+F503+G503+0</f>
        <v>0</v>
      </c>
      <c r="T503" s="68" t="e">
        <f t="shared" ref="T503" si="1246">S503/J503*100</f>
        <v>#DIV/0!</v>
      </c>
      <c r="U503" s="470" t="e">
        <f t="shared" si="1142"/>
        <v>#DIV/0!</v>
      </c>
      <c r="V503" s="472"/>
      <c r="W503" s="67">
        <f>H503+F503+G503+I503+0</f>
        <v>0</v>
      </c>
      <c r="X503" s="68" t="e">
        <f>W503/J503*100</f>
        <v>#DIV/0!</v>
      </c>
      <c r="Y503" s="470" t="e">
        <f t="shared" si="1144"/>
        <v>#DIV/0!</v>
      </c>
      <c r="Z503" s="496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38"/>
      <c r="G504" s="36"/>
      <c r="H504" s="36"/>
      <c r="I504" s="39"/>
      <c r="J504" s="40"/>
      <c r="K504" s="16"/>
      <c r="L504" s="17" t="e">
        <f>K504/J503*100</f>
        <v>#DIV/0!</v>
      </c>
      <c r="M504" s="470"/>
      <c r="N504" s="471"/>
      <c r="O504" s="16"/>
      <c r="P504" s="17" t="e">
        <f>O504/J503*100</f>
        <v>#DIV/0!</v>
      </c>
      <c r="Q504" s="470"/>
      <c r="R504" s="471"/>
      <c r="S504" s="19"/>
      <c r="T504" s="17" t="e">
        <f>S504/J503*100</f>
        <v>#DIV/0!</v>
      </c>
      <c r="U504" s="470"/>
      <c r="V504" s="472"/>
      <c r="W504" s="16"/>
      <c r="X504" s="17" t="e">
        <f>W504/J503*100</f>
        <v>#DIV/0!</v>
      </c>
      <c r="Y504" s="470"/>
      <c r="Z504" s="496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47">+C505+D505</f>
        <v>0</v>
      </c>
      <c r="F505" s="63"/>
      <c r="G505" s="64"/>
      <c r="H505" s="64"/>
      <c r="I505" s="65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470" t="e">
        <f t="shared" si="1138"/>
        <v>#DIV/0!</v>
      </c>
      <c r="N505" s="471"/>
      <c r="O505" s="67">
        <f>G505+F505+0</f>
        <v>0</v>
      </c>
      <c r="P505" s="68" t="e">
        <f t="shared" ref="P505" si="1248">O505/J505*100</f>
        <v>#DIV/0!</v>
      </c>
      <c r="Q505" s="470" t="e">
        <f t="shared" si="1140"/>
        <v>#DIV/0!</v>
      </c>
      <c r="R505" s="471"/>
      <c r="S505" s="70">
        <f>H505+F505+G505+0</f>
        <v>0</v>
      </c>
      <c r="T505" s="68" t="e">
        <f t="shared" ref="T505" si="1249">S505/J505*100</f>
        <v>#DIV/0!</v>
      </c>
      <c r="U505" s="470" t="e">
        <f t="shared" si="1142"/>
        <v>#DIV/0!</v>
      </c>
      <c r="V505" s="472"/>
      <c r="W505" s="67">
        <f>H505+F505+G505+I505+0</f>
        <v>0</v>
      </c>
      <c r="X505" s="68" t="e">
        <f>W505/J505*100</f>
        <v>#DIV/0!</v>
      </c>
      <c r="Y505" s="470" t="e">
        <f t="shared" si="1144"/>
        <v>#DIV/0!</v>
      </c>
      <c r="Z505" s="496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38"/>
      <c r="G506" s="36"/>
      <c r="H506" s="36"/>
      <c r="I506" s="39"/>
      <c r="J506" s="40"/>
      <c r="K506" s="16"/>
      <c r="L506" s="17" t="e">
        <f>K506/J505*100</f>
        <v>#DIV/0!</v>
      </c>
      <c r="M506" s="470"/>
      <c r="N506" s="471"/>
      <c r="O506" s="16"/>
      <c r="P506" s="17" t="e">
        <f>O506/J505*100</f>
        <v>#DIV/0!</v>
      </c>
      <c r="Q506" s="470"/>
      <c r="R506" s="471"/>
      <c r="S506" s="19"/>
      <c r="T506" s="17" t="e">
        <f>S506/J505*100</f>
        <v>#DIV/0!</v>
      </c>
      <c r="U506" s="470"/>
      <c r="V506" s="472"/>
      <c r="W506" s="16"/>
      <c r="X506" s="17" t="e">
        <f>W506/J505*100</f>
        <v>#DIV/0!</v>
      </c>
      <c r="Y506" s="470"/>
      <c r="Z506" s="496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27">
        <f>SUM(F509,F511)</f>
        <v>0</v>
      </c>
      <c r="G507" s="25">
        <f t="shared" ref="G507:I507" si="1250">SUM(G509,G511)</f>
        <v>0</v>
      </c>
      <c r="H507" s="25">
        <f t="shared" si="1250"/>
        <v>0</v>
      </c>
      <c r="I507" s="28">
        <f t="shared" si="1250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51">K507/J507*100</f>
        <v>#DIV/0!</v>
      </c>
      <c r="M507" s="473" t="e">
        <f t="shared" si="1138"/>
        <v>#DIV/0!</v>
      </c>
      <c r="N507" s="474"/>
      <c r="O507" s="30">
        <f>SUM(O509,O511)</f>
        <v>0</v>
      </c>
      <c r="P507" s="31" t="e">
        <f t="shared" ref="P507" si="1252">O507/J507*100</f>
        <v>#DIV/0!</v>
      </c>
      <c r="Q507" s="473" t="e">
        <f t="shared" si="1140"/>
        <v>#DIV/0!</v>
      </c>
      <c r="R507" s="474"/>
      <c r="S507" s="32">
        <f>SUM(S509,S511)</f>
        <v>0</v>
      </c>
      <c r="T507" s="31" t="e">
        <f t="shared" ref="T507" si="1253">S507/J507*100</f>
        <v>#DIV/0!</v>
      </c>
      <c r="U507" s="473" t="e">
        <f t="shared" si="1142"/>
        <v>#DIV/0!</v>
      </c>
      <c r="V507" s="475"/>
      <c r="W507" s="30">
        <f>SUM(W509,W511)</f>
        <v>0</v>
      </c>
      <c r="X507" s="31" t="e">
        <f t="shared" ref="X507" si="1254">W507/J507*100</f>
        <v>#DIV/0!</v>
      </c>
      <c r="Y507" s="473" t="e">
        <f t="shared" si="1144"/>
        <v>#DIV/0!</v>
      </c>
      <c r="Z507" s="497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38"/>
      <c r="G508" s="36"/>
      <c r="H508" s="36"/>
      <c r="I508" s="37"/>
      <c r="J508" s="40"/>
      <c r="K508" s="30">
        <f>SUM(K510,K512)</f>
        <v>0</v>
      </c>
      <c r="L508" s="31" t="e">
        <f t="shared" ref="L508" si="1255">K508/J507*100</f>
        <v>#DIV/0!</v>
      </c>
      <c r="M508" s="473"/>
      <c r="N508" s="474"/>
      <c r="O508" s="30">
        <f>SUM(O510,O512)</f>
        <v>0</v>
      </c>
      <c r="P508" s="31" t="e">
        <f t="shared" ref="P508" si="1256">O508/J507*100</f>
        <v>#DIV/0!</v>
      </c>
      <c r="Q508" s="473"/>
      <c r="R508" s="474"/>
      <c r="S508" s="32">
        <f>SUM(S510,S512)</f>
        <v>0</v>
      </c>
      <c r="T508" s="31" t="e">
        <f t="shared" ref="T508" si="1257">S508/J507*100</f>
        <v>#DIV/0!</v>
      </c>
      <c r="U508" s="473"/>
      <c r="V508" s="475"/>
      <c r="W508" s="30">
        <f>SUM(W510,W512)</f>
        <v>0</v>
      </c>
      <c r="X508" s="31" t="e">
        <f t="shared" ref="X508" si="1258">W508/J507*100</f>
        <v>#DIV/0!</v>
      </c>
      <c r="Y508" s="473"/>
      <c r="Z508" s="497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259">+C509+D509</f>
        <v>0</v>
      </c>
      <c r="F509" s="63"/>
      <c r="G509" s="64"/>
      <c r="H509" s="64"/>
      <c r="I509" s="65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470" t="e">
        <f t="shared" si="1138"/>
        <v>#DIV/0!</v>
      </c>
      <c r="N509" s="471"/>
      <c r="O509" s="67">
        <f>G509+F509+0</f>
        <v>0</v>
      </c>
      <c r="P509" s="68" t="e">
        <f t="shared" ref="P509" si="1260">O509/J509*100</f>
        <v>#DIV/0!</v>
      </c>
      <c r="Q509" s="470" t="e">
        <f t="shared" si="1140"/>
        <v>#DIV/0!</v>
      </c>
      <c r="R509" s="471"/>
      <c r="S509" s="70">
        <f>H509+F509+G509+0</f>
        <v>0</v>
      </c>
      <c r="T509" s="68" t="e">
        <f t="shared" ref="T509" si="1261">S509/J509*100</f>
        <v>#DIV/0!</v>
      </c>
      <c r="U509" s="470" t="e">
        <f t="shared" si="1142"/>
        <v>#DIV/0!</v>
      </c>
      <c r="V509" s="472"/>
      <c r="W509" s="67">
        <f>H509+F509+G509+I509+0</f>
        <v>0</v>
      </c>
      <c r="X509" s="68" t="e">
        <f>W509/J509*100</f>
        <v>#DIV/0!</v>
      </c>
      <c r="Y509" s="470" t="e">
        <f t="shared" si="1144"/>
        <v>#DIV/0!</v>
      </c>
      <c r="Z509" s="496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38"/>
      <c r="G510" s="36"/>
      <c r="H510" s="36"/>
      <c r="I510" s="39"/>
      <c r="J510" s="40"/>
      <c r="K510" s="16"/>
      <c r="L510" s="17" t="e">
        <f>K510/J509*100</f>
        <v>#DIV/0!</v>
      </c>
      <c r="M510" s="470"/>
      <c r="N510" s="471"/>
      <c r="O510" s="16"/>
      <c r="P510" s="17" t="e">
        <f>O510/J509*100</f>
        <v>#DIV/0!</v>
      </c>
      <c r="Q510" s="470"/>
      <c r="R510" s="471"/>
      <c r="S510" s="19"/>
      <c r="T510" s="17" t="e">
        <f>S510/J509*100</f>
        <v>#DIV/0!</v>
      </c>
      <c r="U510" s="470"/>
      <c r="V510" s="472"/>
      <c r="W510" s="16"/>
      <c r="X510" s="17" t="e">
        <f>W510/J509*100</f>
        <v>#DIV/0!</v>
      </c>
      <c r="Y510" s="470"/>
      <c r="Z510" s="496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262">+C511+D511</f>
        <v>0</v>
      </c>
      <c r="F511" s="63"/>
      <c r="G511" s="64"/>
      <c r="H511" s="64"/>
      <c r="I511" s="65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470" t="e">
        <f t="shared" si="1138"/>
        <v>#DIV/0!</v>
      </c>
      <c r="N511" s="471"/>
      <c r="O511" s="67">
        <f>G511+F511+0</f>
        <v>0</v>
      </c>
      <c r="P511" s="68" t="e">
        <f t="shared" ref="P511" si="1263">O511/J511*100</f>
        <v>#DIV/0!</v>
      </c>
      <c r="Q511" s="470" t="e">
        <f t="shared" si="1140"/>
        <v>#DIV/0!</v>
      </c>
      <c r="R511" s="471"/>
      <c r="S511" s="70">
        <f>H511+F511+G511+0</f>
        <v>0</v>
      </c>
      <c r="T511" s="68" t="e">
        <f t="shared" ref="T511" si="1264">S511/J511*100</f>
        <v>#DIV/0!</v>
      </c>
      <c r="U511" s="470" t="e">
        <f t="shared" si="1142"/>
        <v>#DIV/0!</v>
      </c>
      <c r="V511" s="472"/>
      <c r="W511" s="67">
        <f>H511+F511+G511+I511+0</f>
        <v>0</v>
      </c>
      <c r="X511" s="68" t="e">
        <f>W511/J511*100</f>
        <v>#DIV/0!</v>
      </c>
      <c r="Y511" s="470" t="e">
        <f t="shared" si="1144"/>
        <v>#DIV/0!</v>
      </c>
      <c r="Z511" s="496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38"/>
      <c r="G512" s="36"/>
      <c r="H512" s="36"/>
      <c r="I512" s="39"/>
      <c r="J512" s="40"/>
      <c r="K512" s="16"/>
      <c r="L512" s="17" t="e">
        <f>K512/J511*100</f>
        <v>#DIV/0!</v>
      </c>
      <c r="M512" s="470"/>
      <c r="N512" s="471"/>
      <c r="O512" s="16"/>
      <c r="P512" s="17" t="e">
        <f>O512/J511*100</f>
        <v>#DIV/0!</v>
      </c>
      <c r="Q512" s="470"/>
      <c r="R512" s="471"/>
      <c r="S512" s="19"/>
      <c r="T512" s="17" t="e">
        <f>S512/J511*100</f>
        <v>#DIV/0!</v>
      </c>
      <c r="U512" s="470"/>
      <c r="V512" s="472"/>
      <c r="W512" s="16"/>
      <c r="X512" s="17" t="e">
        <f>W512/J511*100</f>
        <v>#DIV/0!</v>
      </c>
      <c r="Y512" s="470"/>
      <c r="Z512" s="496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265">+C513+D513</f>
        <v>0</v>
      </c>
      <c r="F513" s="63"/>
      <c r="G513" s="64"/>
      <c r="H513" s="64"/>
      <c r="I513" s="65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470" t="e">
        <f t="shared" si="1138"/>
        <v>#DIV/0!</v>
      </c>
      <c r="N513" s="471"/>
      <c r="O513" s="67">
        <f>G513+F513+0</f>
        <v>0</v>
      </c>
      <c r="P513" s="68" t="e">
        <f t="shared" ref="P513" si="1266">O513/J513*100</f>
        <v>#DIV/0!</v>
      </c>
      <c r="Q513" s="470" t="e">
        <f t="shared" si="1140"/>
        <v>#DIV/0!</v>
      </c>
      <c r="R513" s="471"/>
      <c r="S513" s="70">
        <f>H513+F513+G513+0</f>
        <v>0</v>
      </c>
      <c r="T513" s="68" t="e">
        <f t="shared" ref="T513" si="1267">S513/J513*100</f>
        <v>#DIV/0!</v>
      </c>
      <c r="U513" s="470" t="e">
        <f t="shared" si="1142"/>
        <v>#DIV/0!</v>
      </c>
      <c r="V513" s="472"/>
      <c r="W513" s="67">
        <f>H513+F513+G513+I513+0</f>
        <v>0</v>
      </c>
      <c r="X513" s="68" t="e">
        <f>W513/J513*100</f>
        <v>#DIV/0!</v>
      </c>
      <c r="Y513" s="470" t="e">
        <f t="shared" si="1144"/>
        <v>#DIV/0!</v>
      </c>
      <c r="Z513" s="496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38"/>
      <c r="G514" s="36"/>
      <c r="H514" s="36"/>
      <c r="I514" s="37"/>
      <c r="J514" s="40"/>
      <c r="K514" s="16"/>
      <c r="L514" s="17" t="e">
        <f>K514/J513*100</f>
        <v>#DIV/0!</v>
      </c>
      <c r="M514" s="470"/>
      <c r="N514" s="471"/>
      <c r="O514" s="16"/>
      <c r="P514" s="17" t="e">
        <f>O514/J513*100</f>
        <v>#DIV/0!</v>
      </c>
      <c r="Q514" s="470"/>
      <c r="R514" s="471"/>
      <c r="S514" s="19"/>
      <c r="T514" s="17" t="e">
        <f>S514/J513*100</f>
        <v>#DIV/0!</v>
      </c>
      <c r="U514" s="470"/>
      <c r="V514" s="472"/>
      <c r="W514" s="16"/>
      <c r="X514" s="17" t="e">
        <f>W514/J513*100</f>
        <v>#DIV/0!</v>
      </c>
      <c r="Y514" s="470"/>
      <c r="Z514" s="496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268">+C515+D515</f>
        <v>0</v>
      </c>
      <c r="F515" s="63"/>
      <c r="G515" s="64"/>
      <c r="H515" s="64"/>
      <c r="I515" s="65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470" t="e">
        <f t="shared" si="1138"/>
        <v>#DIV/0!</v>
      </c>
      <c r="N515" s="471"/>
      <c r="O515" s="67">
        <f>G515+F515+0</f>
        <v>0</v>
      </c>
      <c r="P515" s="68" t="e">
        <f t="shared" ref="P515" si="1269">O515/J515*100</f>
        <v>#DIV/0!</v>
      </c>
      <c r="Q515" s="470" t="e">
        <f t="shared" si="1140"/>
        <v>#DIV/0!</v>
      </c>
      <c r="R515" s="471"/>
      <c r="S515" s="70">
        <f>H515+F515+G515+0</f>
        <v>0</v>
      </c>
      <c r="T515" s="68" t="e">
        <f t="shared" ref="T515" si="1270">S515/J515*100</f>
        <v>#DIV/0!</v>
      </c>
      <c r="U515" s="470" t="e">
        <f t="shared" si="1142"/>
        <v>#DIV/0!</v>
      </c>
      <c r="V515" s="472"/>
      <c r="W515" s="67">
        <f>H515+F515+G515+I515+0</f>
        <v>0</v>
      </c>
      <c r="X515" s="68" t="e">
        <f>W515/J515*100</f>
        <v>#DIV/0!</v>
      </c>
      <c r="Y515" s="470" t="e">
        <f t="shared" si="1144"/>
        <v>#DIV/0!</v>
      </c>
      <c r="Z515" s="496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38"/>
      <c r="G516" s="36"/>
      <c r="H516" s="36"/>
      <c r="I516" s="37"/>
      <c r="J516" s="40"/>
      <c r="K516" s="16"/>
      <c r="L516" s="17" t="e">
        <f>K516/J515*100</f>
        <v>#DIV/0!</v>
      </c>
      <c r="M516" s="470"/>
      <c r="N516" s="471"/>
      <c r="O516" s="16"/>
      <c r="P516" s="17" t="e">
        <f>O516/J515*100</f>
        <v>#DIV/0!</v>
      </c>
      <c r="Q516" s="470"/>
      <c r="R516" s="471"/>
      <c r="S516" s="19"/>
      <c r="T516" s="17" t="e">
        <f>S516/J515*100</f>
        <v>#DIV/0!</v>
      </c>
      <c r="U516" s="470"/>
      <c r="V516" s="472"/>
      <c r="W516" s="16"/>
      <c r="X516" s="17" t="e">
        <f>W516/J515*100</f>
        <v>#DIV/0!</v>
      </c>
      <c r="Y516" s="470"/>
      <c r="Z516" s="496"/>
      <c r="AA516" s="74"/>
      <c r="AB516" s="74"/>
    </row>
    <row r="517" spans="1:28" s="251" customFormat="1" ht="21.75" hidden="1" customHeight="1" x14ac:dyDescent="0.2">
      <c r="A517" s="480" t="s">
        <v>45</v>
      </c>
      <c r="B517" s="54" t="s">
        <v>29</v>
      </c>
      <c r="C517" s="55">
        <f t="shared" ref="C517:K518" si="1271">SUM(C519,C525,C535,C541,C543)</f>
        <v>0</v>
      </c>
      <c r="D517" s="56">
        <f t="shared" si="1271"/>
        <v>0</v>
      </c>
      <c r="E517" s="57">
        <f t="shared" si="1271"/>
        <v>0</v>
      </c>
      <c r="F517" s="58">
        <f t="shared" si="1271"/>
        <v>0</v>
      </c>
      <c r="G517" s="56">
        <f t="shared" si="1271"/>
        <v>0</v>
      </c>
      <c r="H517" s="56">
        <f t="shared" si="1271"/>
        <v>0</v>
      </c>
      <c r="I517" s="59">
        <f t="shared" si="1271"/>
        <v>0</v>
      </c>
      <c r="J517" s="60">
        <f t="shared" si="1271"/>
        <v>0</v>
      </c>
      <c r="K517" s="55">
        <f t="shared" si="1271"/>
        <v>0</v>
      </c>
      <c r="L517" s="56" t="e">
        <f>K517/J517*100</f>
        <v>#DIV/0!</v>
      </c>
      <c r="M517" s="482" t="e">
        <f t="shared" si="1138"/>
        <v>#DIV/0!</v>
      </c>
      <c r="N517" s="476"/>
      <c r="O517" s="55">
        <f>SUM(O519,O525,O535,O541,O543)</f>
        <v>0</v>
      </c>
      <c r="P517" s="56" t="e">
        <f t="shared" ref="P517" si="1272">O517/J517*100</f>
        <v>#DIV/0!</v>
      </c>
      <c r="Q517" s="482" t="e">
        <f t="shared" si="1140"/>
        <v>#DIV/0!</v>
      </c>
      <c r="R517" s="476"/>
      <c r="S517" s="58">
        <f>SUM(S519,S525,S535,S541,S543)</f>
        <v>0</v>
      </c>
      <c r="T517" s="56" t="e">
        <f t="shared" ref="T517" si="1273">S517/J517*100</f>
        <v>#DIV/0!</v>
      </c>
      <c r="U517" s="482" t="e">
        <f t="shared" si="1142"/>
        <v>#DIV/0!</v>
      </c>
      <c r="V517" s="484"/>
      <c r="W517" s="55">
        <f>SUM(W519,W525,W535,W541,W543)</f>
        <v>0</v>
      </c>
      <c r="X517" s="56" t="e">
        <f t="shared" ref="X517" si="1274">W517/J517*100</f>
        <v>#DIV/0!</v>
      </c>
      <c r="Y517" s="482" t="e">
        <f t="shared" si="1144"/>
        <v>#DIV/0!</v>
      </c>
      <c r="Z517" s="597"/>
      <c r="AA517" s="250"/>
      <c r="AB517" s="250"/>
    </row>
    <row r="518" spans="1:28" s="251" customFormat="1" ht="21.75" hidden="1" customHeight="1" x14ac:dyDescent="0.2">
      <c r="A518" s="481"/>
      <c r="B518" s="54" t="s">
        <v>30</v>
      </c>
      <c r="C518" s="16"/>
      <c r="D518" s="17"/>
      <c r="E518" s="18"/>
      <c r="F518" s="19"/>
      <c r="G518" s="17"/>
      <c r="H518" s="17"/>
      <c r="I518" s="20"/>
      <c r="J518" s="21"/>
      <c r="K518" s="55">
        <f t="shared" si="1271"/>
        <v>0</v>
      </c>
      <c r="L518" s="56" t="e">
        <f t="shared" ref="L518" si="1275">K518/J517*100</f>
        <v>#DIV/0!</v>
      </c>
      <c r="M518" s="483"/>
      <c r="N518" s="477"/>
      <c r="O518" s="55">
        <f>SUM(O520,O526,O536,O542,O544)</f>
        <v>0</v>
      </c>
      <c r="P518" s="56" t="e">
        <f t="shared" ref="P518" si="1276">O518/J517*100</f>
        <v>#DIV/0!</v>
      </c>
      <c r="Q518" s="483"/>
      <c r="R518" s="477"/>
      <c r="S518" s="58">
        <f>SUM(S520,S526,S536,S542,S544)</f>
        <v>0</v>
      </c>
      <c r="T518" s="56" t="e">
        <f t="shared" ref="T518" si="1277">S518/J517*100</f>
        <v>#DIV/0!</v>
      </c>
      <c r="U518" s="483"/>
      <c r="V518" s="485"/>
      <c r="W518" s="55">
        <f>SUM(W520,W526,W536,W542,W544)</f>
        <v>0</v>
      </c>
      <c r="X518" s="56" t="e">
        <f t="shared" ref="X518" si="1278">W518/J517*100</f>
        <v>#DIV/0!</v>
      </c>
      <c r="Y518" s="483"/>
      <c r="Z518" s="501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27">
        <f>SUM(F521,F523)</f>
        <v>0</v>
      </c>
      <c r="G519" s="25">
        <f>SUM(G521,G523)</f>
        <v>0</v>
      </c>
      <c r="H519" s="25">
        <f t="shared" ref="H519:I519" si="1279">SUM(H521,H523)</f>
        <v>0</v>
      </c>
      <c r="I519" s="28">
        <f t="shared" si="1279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280">K519/J519*100</f>
        <v>#DIV/0!</v>
      </c>
      <c r="M519" s="478" t="e">
        <f t="shared" si="1138"/>
        <v>#DIV/0!</v>
      </c>
      <c r="N519" s="474"/>
      <c r="O519" s="30">
        <f>SUM(O521,O523)</f>
        <v>0</v>
      </c>
      <c r="P519" s="31" t="e">
        <f t="shared" ref="P519" si="1281">O519/J519*100</f>
        <v>#DIV/0!</v>
      </c>
      <c r="Q519" s="478" t="e">
        <f t="shared" si="1140"/>
        <v>#DIV/0!</v>
      </c>
      <c r="R519" s="474"/>
      <c r="S519" s="32">
        <f>SUM(S521,S523)</f>
        <v>0</v>
      </c>
      <c r="T519" s="31" t="e">
        <f t="shared" ref="T519" si="1282">S519/J519*100</f>
        <v>#DIV/0!</v>
      </c>
      <c r="U519" s="478" t="e">
        <f t="shared" si="1142"/>
        <v>#DIV/0!</v>
      </c>
      <c r="V519" s="475"/>
      <c r="W519" s="30">
        <f>SUM(W521,W523)</f>
        <v>0</v>
      </c>
      <c r="X519" s="31" t="e">
        <f t="shared" ref="X519" si="1283">W519/J519*100</f>
        <v>#DIV/0!</v>
      </c>
      <c r="Y519" s="478" t="e">
        <f t="shared" si="1144"/>
        <v>#DIV/0!</v>
      </c>
      <c r="Z519" s="497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38"/>
      <c r="G520" s="36"/>
      <c r="H520" s="36"/>
      <c r="I520" s="37"/>
      <c r="J520" s="40"/>
      <c r="K520" s="30">
        <f>SUM(K522,K524)</f>
        <v>0</v>
      </c>
      <c r="L520" s="31" t="e">
        <f>K520/J519*100</f>
        <v>#DIV/0!</v>
      </c>
      <c r="M520" s="479"/>
      <c r="N520" s="474"/>
      <c r="O520" s="30">
        <f>SUM(O522,O524)</f>
        <v>0</v>
      </c>
      <c r="P520" s="31" t="e">
        <f t="shared" ref="P520" si="1284">O520/J519*100</f>
        <v>#DIV/0!</v>
      </c>
      <c r="Q520" s="479"/>
      <c r="R520" s="474"/>
      <c r="S520" s="32">
        <f>SUM(S522,S524)</f>
        <v>0</v>
      </c>
      <c r="T520" s="31" t="e">
        <f t="shared" ref="T520" si="1285">S520/J519*100</f>
        <v>#DIV/0!</v>
      </c>
      <c r="U520" s="479"/>
      <c r="V520" s="475"/>
      <c r="W520" s="30">
        <f>SUM(W522,W524)</f>
        <v>0</v>
      </c>
      <c r="X520" s="31" t="e">
        <f t="shared" ref="X520" si="1286">W520/J519*100</f>
        <v>#DIV/0!</v>
      </c>
      <c r="Y520" s="479"/>
      <c r="Z520" s="497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287">+C521+D521</f>
        <v>0</v>
      </c>
      <c r="F521" s="63"/>
      <c r="G521" s="64"/>
      <c r="H521" s="64"/>
      <c r="I521" s="65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470" t="e">
        <f t="shared" si="1138"/>
        <v>#DIV/0!</v>
      </c>
      <c r="N521" s="471"/>
      <c r="O521" s="67">
        <f>G521+F521+0</f>
        <v>0</v>
      </c>
      <c r="P521" s="69" t="e">
        <f t="shared" ref="P521" si="1288">O521/J521*100</f>
        <v>#DIV/0!</v>
      </c>
      <c r="Q521" s="470" t="e">
        <f t="shared" si="1140"/>
        <v>#DIV/0!</v>
      </c>
      <c r="R521" s="471"/>
      <c r="S521" s="70">
        <f>H521+F521+G521+0</f>
        <v>0</v>
      </c>
      <c r="T521" s="69" t="e">
        <f t="shared" ref="T521" si="1289">S521/J521*100</f>
        <v>#DIV/0!</v>
      </c>
      <c r="U521" s="470" t="e">
        <f t="shared" si="1142"/>
        <v>#DIV/0!</v>
      </c>
      <c r="V521" s="472"/>
      <c r="W521" s="67">
        <f>H521+F521+G521+I521+0</f>
        <v>0</v>
      </c>
      <c r="X521" s="69" t="e">
        <f>W521/J521*100</f>
        <v>#DIV/0!</v>
      </c>
      <c r="Y521" s="470" t="e">
        <f t="shared" si="1144"/>
        <v>#DIV/0!</v>
      </c>
      <c r="Z521" s="496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38"/>
      <c r="G522" s="36"/>
      <c r="H522" s="36"/>
      <c r="I522" s="39"/>
      <c r="J522" s="40"/>
      <c r="K522" s="16"/>
      <c r="L522" s="17" t="e">
        <f>K522/J521*100</f>
        <v>#DIV/0!</v>
      </c>
      <c r="M522" s="470"/>
      <c r="N522" s="471"/>
      <c r="O522" s="16"/>
      <c r="P522" s="73" t="e">
        <f>O522/J521*100</f>
        <v>#DIV/0!</v>
      </c>
      <c r="Q522" s="470"/>
      <c r="R522" s="471"/>
      <c r="S522" s="19"/>
      <c r="T522" s="73" t="e">
        <f>S522/J521*100</f>
        <v>#DIV/0!</v>
      </c>
      <c r="U522" s="470"/>
      <c r="V522" s="472"/>
      <c r="W522" s="16"/>
      <c r="X522" s="73" t="e">
        <f>W522/J521*100</f>
        <v>#DIV/0!</v>
      </c>
      <c r="Y522" s="470"/>
      <c r="Z522" s="496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290">+C523+D523</f>
        <v>0</v>
      </c>
      <c r="F523" s="63"/>
      <c r="G523" s="64"/>
      <c r="H523" s="64"/>
      <c r="I523" s="65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470" t="e">
        <f t="shared" si="1138"/>
        <v>#DIV/0!</v>
      </c>
      <c r="N523" s="471"/>
      <c r="O523" s="67">
        <f>G523+F523+0</f>
        <v>0</v>
      </c>
      <c r="P523" s="69" t="e">
        <f t="shared" ref="P523" si="1291">O523/J523*100</f>
        <v>#DIV/0!</v>
      </c>
      <c r="Q523" s="470" t="e">
        <f t="shared" si="1140"/>
        <v>#DIV/0!</v>
      </c>
      <c r="R523" s="471"/>
      <c r="S523" s="70">
        <f>H523+F523+G523+0</f>
        <v>0</v>
      </c>
      <c r="T523" s="69" t="e">
        <f t="shared" ref="T523" si="1292">S523/J523*100</f>
        <v>#DIV/0!</v>
      </c>
      <c r="U523" s="470" t="e">
        <f t="shared" si="1142"/>
        <v>#DIV/0!</v>
      </c>
      <c r="V523" s="472"/>
      <c r="W523" s="67">
        <f>H523+F523+G523+I523+0</f>
        <v>0</v>
      </c>
      <c r="X523" s="69" t="e">
        <f>W523/J523*100</f>
        <v>#DIV/0!</v>
      </c>
      <c r="Y523" s="470" t="e">
        <f t="shared" si="1144"/>
        <v>#DIV/0!</v>
      </c>
      <c r="Z523" s="496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38"/>
      <c r="G524" s="36"/>
      <c r="H524" s="36"/>
      <c r="I524" s="39"/>
      <c r="J524" s="40"/>
      <c r="K524" s="16"/>
      <c r="L524" s="17" t="e">
        <f>K524/J523*100</f>
        <v>#DIV/0!</v>
      </c>
      <c r="M524" s="470"/>
      <c r="N524" s="471"/>
      <c r="O524" s="16"/>
      <c r="P524" s="73" t="e">
        <f>O524/J523*100</f>
        <v>#DIV/0!</v>
      </c>
      <c r="Q524" s="470"/>
      <c r="R524" s="471"/>
      <c r="S524" s="19"/>
      <c r="T524" s="73" t="e">
        <f>S524/J523*100</f>
        <v>#DIV/0!</v>
      </c>
      <c r="U524" s="470"/>
      <c r="V524" s="472"/>
      <c r="W524" s="16"/>
      <c r="X524" s="73" t="e">
        <f>W524/J523*100</f>
        <v>#DIV/0!</v>
      </c>
      <c r="Y524" s="470"/>
      <c r="Z524" s="496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27">
        <f>SUM(F527,F529,F531,F533)</f>
        <v>0</v>
      </c>
      <c r="G525" s="25">
        <f t="shared" ref="G525:I525" si="1293">SUM(G527,G529,G531,G533)</f>
        <v>0</v>
      </c>
      <c r="H525" s="25">
        <f t="shared" si="1293"/>
        <v>0</v>
      </c>
      <c r="I525" s="28">
        <f t="shared" si="1293"/>
        <v>0</v>
      </c>
      <c r="J525" s="29">
        <f t="shared" ref="J525" si="1294">+E525+I525+F525+G525+H525</f>
        <v>0</v>
      </c>
      <c r="K525" s="30">
        <f>SUM(K527,K529,K531,K533)</f>
        <v>0</v>
      </c>
      <c r="L525" s="31" t="e">
        <f t="shared" ref="L525" si="1295">K525/J525*100</f>
        <v>#DIV/0!</v>
      </c>
      <c r="M525" s="473" t="e">
        <f t="shared" ref="M525:M587" si="1296">L526-L525</f>
        <v>#DIV/0!</v>
      </c>
      <c r="N525" s="474"/>
      <c r="O525" s="30">
        <f>SUM(O527,O529,O531,O533)</f>
        <v>0</v>
      </c>
      <c r="P525" s="31" t="e">
        <f t="shared" ref="P525" si="1297">O525/J525*100</f>
        <v>#DIV/0!</v>
      </c>
      <c r="Q525" s="473" t="e">
        <f t="shared" ref="Q525:Q587" si="1298">P526-P525</f>
        <v>#DIV/0!</v>
      </c>
      <c r="R525" s="474"/>
      <c r="S525" s="32">
        <f>SUM(S527,S529,S531,S533)</f>
        <v>0</v>
      </c>
      <c r="T525" s="31" t="e">
        <f t="shared" ref="T525" si="1299">S525/J525*100</f>
        <v>#DIV/0!</v>
      </c>
      <c r="U525" s="473" t="e">
        <f t="shared" ref="U525:U587" si="1300">T526-T525</f>
        <v>#DIV/0!</v>
      </c>
      <c r="V525" s="475"/>
      <c r="W525" s="30">
        <f>SUM(W527,W529,W531,W533)</f>
        <v>0</v>
      </c>
      <c r="X525" s="31" t="e">
        <f t="shared" ref="X525" si="1301">W525/J525*100</f>
        <v>#DIV/0!</v>
      </c>
      <c r="Y525" s="473" t="e">
        <f t="shared" ref="Y525:Y587" si="1302">X526-X525</f>
        <v>#DIV/0!</v>
      </c>
      <c r="Z525" s="497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38"/>
      <c r="G526" s="36"/>
      <c r="H526" s="36"/>
      <c r="I526" s="37"/>
      <c r="J526" s="40"/>
      <c r="K526" s="30">
        <f>SUM(K528,K530,K532,K534)</f>
        <v>0</v>
      </c>
      <c r="L526" s="31" t="e">
        <f t="shared" ref="L526" si="1303">K526/J525*100</f>
        <v>#DIV/0!</v>
      </c>
      <c r="M526" s="473"/>
      <c r="N526" s="474"/>
      <c r="O526" s="30">
        <f>SUM(O528,O530,O532,O534)</f>
        <v>0</v>
      </c>
      <c r="P526" s="31" t="e">
        <f t="shared" ref="P526" si="1304">O526/J525*100</f>
        <v>#DIV/0!</v>
      </c>
      <c r="Q526" s="473"/>
      <c r="R526" s="474"/>
      <c r="S526" s="32">
        <f>SUM(S528,S530,S532,S534)</f>
        <v>0</v>
      </c>
      <c r="T526" s="31" t="e">
        <f t="shared" ref="T526" si="1305">S526/J525*100</f>
        <v>#DIV/0!</v>
      </c>
      <c r="U526" s="473"/>
      <c r="V526" s="475"/>
      <c r="W526" s="30">
        <f>SUM(W528,W530,W532,W534)</f>
        <v>0</v>
      </c>
      <c r="X526" s="31" t="e">
        <f t="shared" ref="X526" si="1306">W526/J525*100</f>
        <v>#DIV/0!</v>
      </c>
      <c r="Y526" s="473"/>
      <c r="Z526" s="497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307">+C527+D527</f>
        <v>0</v>
      </c>
      <c r="F527" s="63"/>
      <c r="G527" s="64"/>
      <c r="H527" s="64"/>
      <c r="I527" s="65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470" t="e">
        <f t="shared" si="1296"/>
        <v>#DIV/0!</v>
      </c>
      <c r="N527" s="471"/>
      <c r="O527" s="67">
        <f>G527+F527+0</f>
        <v>0</v>
      </c>
      <c r="P527" s="68" t="e">
        <f t="shared" ref="P527" si="1308">O527/J527*100</f>
        <v>#DIV/0!</v>
      </c>
      <c r="Q527" s="470" t="e">
        <f t="shared" si="1298"/>
        <v>#DIV/0!</v>
      </c>
      <c r="R527" s="471"/>
      <c r="S527" s="70">
        <f>H527+F527+G527+0</f>
        <v>0</v>
      </c>
      <c r="T527" s="68" t="e">
        <f t="shared" ref="T527" si="1309">S527/J527*100</f>
        <v>#DIV/0!</v>
      </c>
      <c r="U527" s="470" t="e">
        <f t="shared" si="1300"/>
        <v>#DIV/0!</v>
      </c>
      <c r="V527" s="472"/>
      <c r="W527" s="67">
        <f>H527+F527+G527+I527+0</f>
        <v>0</v>
      </c>
      <c r="X527" s="68" t="e">
        <f>W527/J527*100</f>
        <v>#DIV/0!</v>
      </c>
      <c r="Y527" s="470" t="e">
        <f t="shared" si="1302"/>
        <v>#DIV/0!</v>
      </c>
      <c r="Z527" s="496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38"/>
      <c r="G528" s="36"/>
      <c r="H528" s="36"/>
      <c r="I528" s="39"/>
      <c r="J528" s="40"/>
      <c r="K528" s="16"/>
      <c r="L528" s="17" t="e">
        <f>K528/J527*100</f>
        <v>#DIV/0!</v>
      </c>
      <c r="M528" s="470"/>
      <c r="N528" s="471"/>
      <c r="O528" s="16"/>
      <c r="P528" s="17" t="e">
        <f>O528/J527*100</f>
        <v>#DIV/0!</v>
      </c>
      <c r="Q528" s="470"/>
      <c r="R528" s="471"/>
      <c r="S528" s="19"/>
      <c r="T528" s="17" t="e">
        <f>S528/J527*100</f>
        <v>#DIV/0!</v>
      </c>
      <c r="U528" s="470"/>
      <c r="V528" s="472"/>
      <c r="W528" s="16"/>
      <c r="X528" s="17" t="e">
        <f>W528/J527*100</f>
        <v>#DIV/0!</v>
      </c>
      <c r="Y528" s="470"/>
      <c r="Z528" s="496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10">+C529+D529</f>
        <v>0</v>
      </c>
      <c r="F529" s="63"/>
      <c r="G529" s="64"/>
      <c r="H529" s="64"/>
      <c r="I529" s="65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470" t="e">
        <f t="shared" si="1296"/>
        <v>#DIV/0!</v>
      </c>
      <c r="N529" s="471"/>
      <c r="O529" s="67">
        <f>G529+F529+0</f>
        <v>0</v>
      </c>
      <c r="P529" s="68" t="e">
        <f t="shared" ref="P529" si="1311">O529/J529*100</f>
        <v>#DIV/0!</v>
      </c>
      <c r="Q529" s="470" t="e">
        <f t="shared" si="1298"/>
        <v>#DIV/0!</v>
      </c>
      <c r="R529" s="471"/>
      <c r="S529" s="70">
        <f>H529+F529+G529+0</f>
        <v>0</v>
      </c>
      <c r="T529" s="68" t="e">
        <f t="shared" ref="T529" si="1312">S529/J529*100</f>
        <v>#DIV/0!</v>
      </c>
      <c r="U529" s="470" t="e">
        <f t="shared" si="1300"/>
        <v>#DIV/0!</v>
      </c>
      <c r="V529" s="472"/>
      <c r="W529" s="67">
        <f>H529+F529+G529+I529+0</f>
        <v>0</v>
      </c>
      <c r="X529" s="68" t="e">
        <f>W529/J529*100</f>
        <v>#DIV/0!</v>
      </c>
      <c r="Y529" s="470" t="e">
        <f t="shared" si="1302"/>
        <v>#DIV/0!</v>
      </c>
      <c r="Z529" s="496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38"/>
      <c r="G530" s="36"/>
      <c r="H530" s="36"/>
      <c r="I530" s="39"/>
      <c r="J530" s="40"/>
      <c r="K530" s="16"/>
      <c r="L530" s="17" t="e">
        <f>K530/J529*100</f>
        <v>#DIV/0!</v>
      </c>
      <c r="M530" s="470"/>
      <c r="N530" s="471"/>
      <c r="O530" s="16"/>
      <c r="P530" s="17" t="e">
        <f>O530/J529*100</f>
        <v>#DIV/0!</v>
      </c>
      <c r="Q530" s="470"/>
      <c r="R530" s="471"/>
      <c r="S530" s="19"/>
      <c r="T530" s="17" t="e">
        <f>S530/J529*100</f>
        <v>#DIV/0!</v>
      </c>
      <c r="U530" s="470"/>
      <c r="V530" s="472"/>
      <c r="W530" s="16"/>
      <c r="X530" s="17" t="e">
        <f>W530/J529*100</f>
        <v>#DIV/0!</v>
      </c>
      <c r="Y530" s="470"/>
      <c r="Z530" s="496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13">+C531+D531</f>
        <v>0</v>
      </c>
      <c r="F531" s="63"/>
      <c r="G531" s="64"/>
      <c r="H531" s="64"/>
      <c r="I531" s="65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470" t="e">
        <f t="shared" si="1296"/>
        <v>#DIV/0!</v>
      </c>
      <c r="N531" s="471"/>
      <c r="O531" s="67">
        <f>G531+F531+0</f>
        <v>0</v>
      </c>
      <c r="P531" s="68" t="e">
        <f t="shared" ref="P531" si="1314">O531/J531*100</f>
        <v>#DIV/0!</v>
      </c>
      <c r="Q531" s="470" t="e">
        <f t="shared" si="1298"/>
        <v>#DIV/0!</v>
      </c>
      <c r="R531" s="471"/>
      <c r="S531" s="70">
        <f>H531+F531+G531+0</f>
        <v>0</v>
      </c>
      <c r="T531" s="68" t="e">
        <f t="shared" ref="T531" si="1315">S531/J531*100</f>
        <v>#DIV/0!</v>
      </c>
      <c r="U531" s="470" t="e">
        <f t="shared" si="1300"/>
        <v>#DIV/0!</v>
      </c>
      <c r="V531" s="472"/>
      <c r="W531" s="67">
        <f>H531+F531+G531+I531+0</f>
        <v>0</v>
      </c>
      <c r="X531" s="68" t="e">
        <f>W531/J531*100</f>
        <v>#DIV/0!</v>
      </c>
      <c r="Y531" s="470" t="e">
        <f t="shared" si="1302"/>
        <v>#DIV/0!</v>
      </c>
      <c r="Z531" s="496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38"/>
      <c r="G532" s="36"/>
      <c r="H532" s="36"/>
      <c r="I532" s="39"/>
      <c r="J532" s="40"/>
      <c r="K532" s="16"/>
      <c r="L532" s="17" t="e">
        <f>K532/J531*100</f>
        <v>#DIV/0!</v>
      </c>
      <c r="M532" s="470"/>
      <c r="N532" s="471"/>
      <c r="O532" s="16"/>
      <c r="P532" s="17" t="e">
        <f>O532/J531*100</f>
        <v>#DIV/0!</v>
      </c>
      <c r="Q532" s="470"/>
      <c r="R532" s="471"/>
      <c r="S532" s="19"/>
      <c r="T532" s="17" t="e">
        <f>S532/J531*100</f>
        <v>#DIV/0!</v>
      </c>
      <c r="U532" s="470"/>
      <c r="V532" s="472"/>
      <c r="W532" s="16"/>
      <c r="X532" s="17" t="e">
        <f>W532/J531*100</f>
        <v>#DIV/0!</v>
      </c>
      <c r="Y532" s="470"/>
      <c r="Z532" s="496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16">+C533+D533</f>
        <v>0</v>
      </c>
      <c r="F533" s="63"/>
      <c r="G533" s="64"/>
      <c r="H533" s="64"/>
      <c r="I533" s="65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470" t="e">
        <f t="shared" si="1296"/>
        <v>#DIV/0!</v>
      </c>
      <c r="N533" s="471"/>
      <c r="O533" s="67">
        <f>G533+F533+0</f>
        <v>0</v>
      </c>
      <c r="P533" s="68" t="e">
        <f t="shared" ref="P533" si="1317">O533/J533*100</f>
        <v>#DIV/0!</v>
      </c>
      <c r="Q533" s="470" t="e">
        <f t="shared" si="1298"/>
        <v>#DIV/0!</v>
      </c>
      <c r="R533" s="471"/>
      <c r="S533" s="70">
        <f>H533+F533+G533+0</f>
        <v>0</v>
      </c>
      <c r="T533" s="68" t="e">
        <f t="shared" ref="T533" si="1318">S533/J533*100</f>
        <v>#DIV/0!</v>
      </c>
      <c r="U533" s="470" t="e">
        <f t="shared" si="1300"/>
        <v>#DIV/0!</v>
      </c>
      <c r="V533" s="472"/>
      <c r="W533" s="67">
        <f>H533+F533+G533+I533+0</f>
        <v>0</v>
      </c>
      <c r="X533" s="68" t="e">
        <f>W533/J533*100</f>
        <v>#DIV/0!</v>
      </c>
      <c r="Y533" s="470" t="e">
        <f t="shared" si="1302"/>
        <v>#DIV/0!</v>
      </c>
      <c r="Z533" s="496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38"/>
      <c r="G534" s="36"/>
      <c r="H534" s="36"/>
      <c r="I534" s="39"/>
      <c r="J534" s="40"/>
      <c r="K534" s="16"/>
      <c r="L534" s="17" t="e">
        <f>K534/J533*100</f>
        <v>#DIV/0!</v>
      </c>
      <c r="M534" s="470"/>
      <c r="N534" s="471"/>
      <c r="O534" s="16"/>
      <c r="P534" s="17" t="e">
        <f>O534/J533*100</f>
        <v>#DIV/0!</v>
      </c>
      <c r="Q534" s="470"/>
      <c r="R534" s="471"/>
      <c r="S534" s="19"/>
      <c r="T534" s="17" t="e">
        <f>S534/J533*100</f>
        <v>#DIV/0!</v>
      </c>
      <c r="U534" s="470"/>
      <c r="V534" s="472"/>
      <c r="W534" s="16"/>
      <c r="X534" s="17" t="e">
        <f>W534/J533*100</f>
        <v>#DIV/0!</v>
      </c>
      <c r="Y534" s="470"/>
      <c r="Z534" s="496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27">
        <f>SUM(F537,F539)</f>
        <v>0</v>
      </c>
      <c r="G535" s="25">
        <f t="shared" ref="G535:I535" si="1319">SUM(G537,G539)</f>
        <v>0</v>
      </c>
      <c r="H535" s="25">
        <f t="shared" si="1319"/>
        <v>0</v>
      </c>
      <c r="I535" s="28">
        <f t="shared" si="1319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20">K535/J535*100</f>
        <v>#DIV/0!</v>
      </c>
      <c r="M535" s="473" t="e">
        <f t="shared" si="1296"/>
        <v>#DIV/0!</v>
      </c>
      <c r="N535" s="474"/>
      <c r="O535" s="30">
        <f>SUM(O537,O539)</f>
        <v>0</v>
      </c>
      <c r="P535" s="31" t="e">
        <f t="shared" ref="P535" si="1321">O535/J535*100</f>
        <v>#DIV/0!</v>
      </c>
      <c r="Q535" s="473" t="e">
        <f t="shared" si="1298"/>
        <v>#DIV/0!</v>
      </c>
      <c r="R535" s="474"/>
      <c r="S535" s="32">
        <f>SUM(S537,S539)</f>
        <v>0</v>
      </c>
      <c r="T535" s="31" t="e">
        <f t="shared" ref="T535" si="1322">S535/J535*100</f>
        <v>#DIV/0!</v>
      </c>
      <c r="U535" s="473" t="e">
        <f t="shared" si="1300"/>
        <v>#DIV/0!</v>
      </c>
      <c r="V535" s="475"/>
      <c r="W535" s="30">
        <f>SUM(W537,W539)</f>
        <v>0</v>
      </c>
      <c r="X535" s="31" t="e">
        <f t="shared" ref="X535" si="1323">W535/J535*100</f>
        <v>#DIV/0!</v>
      </c>
      <c r="Y535" s="473" t="e">
        <f t="shared" si="1302"/>
        <v>#DIV/0!</v>
      </c>
      <c r="Z535" s="497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38"/>
      <c r="G536" s="36"/>
      <c r="H536" s="36"/>
      <c r="I536" s="37"/>
      <c r="J536" s="40"/>
      <c r="K536" s="30">
        <f>SUM(K538,K540)</f>
        <v>0</v>
      </c>
      <c r="L536" s="31" t="e">
        <f t="shared" ref="L536" si="1324">K536/J535*100</f>
        <v>#DIV/0!</v>
      </c>
      <c r="M536" s="473"/>
      <c r="N536" s="474"/>
      <c r="O536" s="30">
        <f>SUM(O538,O540)</f>
        <v>0</v>
      </c>
      <c r="P536" s="31" t="e">
        <f t="shared" ref="P536" si="1325">O536/J535*100</f>
        <v>#DIV/0!</v>
      </c>
      <c r="Q536" s="473"/>
      <c r="R536" s="474"/>
      <c r="S536" s="32">
        <f>SUM(S538,S540)</f>
        <v>0</v>
      </c>
      <c r="T536" s="31" t="e">
        <f t="shared" ref="T536" si="1326">S536/J535*100</f>
        <v>#DIV/0!</v>
      </c>
      <c r="U536" s="473"/>
      <c r="V536" s="475"/>
      <c r="W536" s="30">
        <f>SUM(W538,W540)</f>
        <v>0</v>
      </c>
      <c r="X536" s="31" t="e">
        <f t="shared" ref="X536" si="1327">W536/J535*100</f>
        <v>#DIV/0!</v>
      </c>
      <c r="Y536" s="473"/>
      <c r="Z536" s="497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28">+C537+D537</f>
        <v>0</v>
      </c>
      <c r="F537" s="63"/>
      <c r="G537" s="64"/>
      <c r="H537" s="64"/>
      <c r="I537" s="65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470" t="e">
        <f t="shared" si="1296"/>
        <v>#DIV/0!</v>
      </c>
      <c r="N537" s="471"/>
      <c r="O537" s="67">
        <f>G537+F537+0</f>
        <v>0</v>
      </c>
      <c r="P537" s="68" t="e">
        <f t="shared" ref="P537" si="1329">O537/J537*100</f>
        <v>#DIV/0!</v>
      </c>
      <c r="Q537" s="470" t="e">
        <f t="shared" si="1298"/>
        <v>#DIV/0!</v>
      </c>
      <c r="R537" s="471"/>
      <c r="S537" s="70">
        <f>H537+F537+G537+0</f>
        <v>0</v>
      </c>
      <c r="T537" s="68" t="e">
        <f t="shared" ref="T537" si="1330">S537/J537*100</f>
        <v>#DIV/0!</v>
      </c>
      <c r="U537" s="470" t="e">
        <f t="shared" si="1300"/>
        <v>#DIV/0!</v>
      </c>
      <c r="V537" s="472"/>
      <c r="W537" s="67">
        <f>H537+F537+G537+I537+0</f>
        <v>0</v>
      </c>
      <c r="X537" s="68" t="e">
        <f>W537/J537*100</f>
        <v>#DIV/0!</v>
      </c>
      <c r="Y537" s="470" t="e">
        <f t="shared" si="1302"/>
        <v>#DIV/0!</v>
      </c>
      <c r="Z537" s="496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38"/>
      <c r="G538" s="36"/>
      <c r="H538" s="36"/>
      <c r="I538" s="39"/>
      <c r="J538" s="40"/>
      <c r="K538" s="16"/>
      <c r="L538" s="17" t="e">
        <f>K538/J537*100</f>
        <v>#DIV/0!</v>
      </c>
      <c r="M538" s="470"/>
      <c r="N538" s="471"/>
      <c r="O538" s="16"/>
      <c r="P538" s="17" t="e">
        <f>O538/J537*100</f>
        <v>#DIV/0!</v>
      </c>
      <c r="Q538" s="470"/>
      <c r="R538" s="471"/>
      <c r="S538" s="19"/>
      <c r="T538" s="17" t="e">
        <f>S538/J537*100</f>
        <v>#DIV/0!</v>
      </c>
      <c r="U538" s="470"/>
      <c r="V538" s="472"/>
      <c r="W538" s="16"/>
      <c r="X538" s="17" t="e">
        <f>W538/J537*100</f>
        <v>#DIV/0!</v>
      </c>
      <c r="Y538" s="470"/>
      <c r="Z538" s="496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31">+C539+D539</f>
        <v>0</v>
      </c>
      <c r="F539" s="63"/>
      <c r="G539" s="64"/>
      <c r="H539" s="64"/>
      <c r="I539" s="65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470" t="e">
        <f t="shared" si="1296"/>
        <v>#DIV/0!</v>
      </c>
      <c r="N539" s="471"/>
      <c r="O539" s="67">
        <f>G539+F539+0</f>
        <v>0</v>
      </c>
      <c r="P539" s="68" t="e">
        <f t="shared" ref="P539" si="1332">O539/J539*100</f>
        <v>#DIV/0!</v>
      </c>
      <c r="Q539" s="470" t="e">
        <f t="shared" si="1298"/>
        <v>#DIV/0!</v>
      </c>
      <c r="R539" s="471"/>
      <c r="S539" s="70">
        <f>H539+F539+G539+0</f>
        <v>0</v>
      </c>
      <c r="T539" s="68" t="e">
        <f t="shared" ref="T539" si="1333">S539/J539*100</f>
        <v>#DIV/0!</v>
      </c>
      <c r="U539" s="470" t="e">
        <f t="shared" si="1300"/>
        <v>#DIV/0!</v>
      </c>
      <c r="V539" s="472"/>
      <c r="W539" s="67">
        <f>H539+F539+G539+I539+0</f>
        <v>0</v>
      </c>
      <c r="X539" s="68" t="e">
        <f>W539/J539*100</f>
        <v>#DIV/0!</v>
      </c>
      <c r="Y539" s="470" t="e">
        <f t="shared" si="1302"/>
        <v>#DIV/0!</v>
      </c>
      <c r="Z539" s="496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38"/>
      <c r="G540" s="36"/>
      <c r="H540" s="36"/>
      <c r="I540" s="39"/>
      <c r="J540" s="40"/>
      <c r="K540" s="16"/>
      <c r="L540" s="17" t="e">
        <f>K540/J539*100</f>
        <v>#DIV/0!</v>
      </c>
      <c r="M540" s="470"/>
      <c r="N540" s="471"/>
      <c r="O540" s="16"/>
      <c r="P540" s="17" t="e">
        <f>O540/J539*100</f>
        <v>#DIV/0!</v>
      </c>
      <c r="Q540" s="470"/>
      <c r="R540" s="471"/>
      <c r="S540" s="19"/>
      <c r="T540" s="17" t="e">
        <f>S540/J539*100</f>
        <v>#DIV/0!</v>
      </c>
      <c r="U540" s="470"/>
      <c r="V540" s="472"/>
      <c r="W540" s="16"/>
      <c r="X540" s="17" t="e">
        <f>W540/J539*100</f>
        <v>#DIV/0!</v>
      </c>
      <c r="Y540" s="470"/>
      <c r="Z540" s="496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34">+C541+D541</f>
        <v>0</v>
      </c>
      <c r="F541" s="63"/>
      <c r="G541" s="64"/>
      <c r="H541" s="64"/>
      <c r="I541" s="65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470" t="e">
        <f t="shared" si="1296"/>
        <v>#DIV/0!</v>
      </c>
      <c r="N541" s="471"/>
      <c r="O541" s="67">
        <f>G541+F541+0</f>
        <v>0</v>
      </c>
      <c r="P541" s="68" t="e">
        <f t="shared" ref="P541" si="1335">O541/J541*100</f>
        <v>#DIV/0!</v>
      </c>
      <c r="Q541" s="470" t="e">
        <f t="shared" si="1298"/>
        <v>#DIV/0!</v>
      </c>
      <c r="R541" s="471"/>
      <c r="S541" s="70">
        <f>H541+F541+G541+0</f>
        <v>0</v>
      </c>
      <c r="T541" s="68" t="e">
        <f t="shared" ref="T541" si="1336">S541/J541*100</f>
        <v>#DIV/0!</v>
      </c>
      <c r="U541" s="470" t="e">
        <f t="shared" si="1300"/>
        <v>#DIV/0!</v>
      </c>
      <c r="V541" s="472"/>
      <c r="W541" s="67">
        <f>H541+F541+G541+I541+0</f>
        <v>0</v>
      </c>
      <c r="X541" s="68" t="e">
        <f>W541/J541*100</f>
        <v>#DIV/0!</v>
      </c>
      <c r="Y541" s="470" t="e">
        <f t="shared" si="1302"/>
        <v>#DIV/0!</v>
      </c>
      <c r="Z541" s="496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38"/>
      <c r="G542" s="36"/>
      <c r="H542" s="36"/>
      <c r="I542" s="37"/>
      <c r="J542" s="40"/>
      <c r="K542" s="16"/>
      <c r="L542" s="17" t="e">
        <f>K542/J541*100</f>
        <v>#DIV/0!</v>
      </c>
      <c r="M542" s="470"/>
      <c r="N542" s="471"/>
      <c r="O542" s="16"/>
      <c r="P542" s="17" t="e">
        <f>O542/J541*100</f>
        <v>#DIV/0!</v>
      </c>
      <c r="Q542" s="470"/>
      <c r="R542" s="471"/>
      <c r="S542" s="19"/>
      <c r="T542" s="17" t="e">
        <f>S542/J541*100</f>
        <v>#DIV/0!</v>
      </c>
      <c r="U542" s="470"/>
      <c r="V542" s="472"/>
      <c r="W542" s="16"/>
      <c r="X542" s="17" t="e">
        <f>W542/J541*100</f>
        <v>#DIV/0!</v>
      </c>
      <c r="Y542" s="470"/>
      <c r="Z542" s="496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37">+C543+D543</f>
        <v>0</v>
      </c>
      <c r="F543" s="63"/>
      <c r="G543" s="64"/>
      <c r="H543" s="64"/>
      <c r="I543" s="65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470" t="e">
        <f t="shared" si="1296"/>
        <v>#DIV/0!</v>
      </c>
      <c r="N543" s="471"/>
      <c r="O543" s="67">
        <f>G543+F543+0</f>
        <v>0</v>
      </c>
      <c r="P543" s="68" t="e">
        <f t="shared" ref="P543" si="1338">O543/J543*100</f>
        <v>#DIV/0!</v>
      </c>
      <c r="Q543" s="470" t="e">
        <f t="shared" si="1298"/>
        <v>#DIV/0!</v>
      </c>
      <c r="R543" s="471"/>
      <c r="S543" s="70">
        <f>H543+F543+G543+0</f>
        <v>0</v>
      </c>
      <c r="T543" s="68" t="e">
        <f t="shared" ref="T543" si="1339">S543/J543*100</f>
        <v>#DIV/0!</v>
      </c>
      <c r="U543" s="470" t="e">
        <f t="shared" si="1300"/>
        <v>#DIV/0!</v>
      </c>
      <c r="V543" s="472"/>
      <c r="W543" s="67">
        <f>H543+F543+G543+I543+0</f>
        <v>0</v>
      </c>
      <c r="X543" s="68" t="e">
        <f>W543/J543*100</f>
        <v>#DIV/0!</v>
      </c>
      <c r="Y543" s="470" t="e">
        <f t="shared" si="1302"/>
        <v>#DIV/0!</v>
      </c>
      <c r="Z543" s="496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38"/>
      <c r="G544" s="36"/>
      <c r="H544" s="36"/>
      <c r="I544" s="37"/>
      <c r="J544" s="40"/>
      <c r="K544" s="16"/>
      <c r="L544" s="17" t="e">
        <f>K544/J543*100</f>
        <v>#DIV/0!</v>
      </c>
      <c r="M544" s="470"/>
      <c r="N544" s="471"/>
      <c r="O544" s="16"/>
      <c r="P544" s="17" t="e">
        <f>O544/J543*100</f>
        <v>#DIV/0!</v>
      </c>
      <c r="Q544" s="470"/>
      <c r="R544" s="471"/>
      <c r="S544" s="19"/>
      <c r="T544" s="17" t="e">
        <f>S544/J543*100</f>
        <v>#DIV/0!</v>
      </c>
      <c r="U544" s="470"/>
      <c r="V544" s="472"/>
      <c r="W544" s="16"/>
      <c r="X544" s="17" t="e">
        <f>W544/J543*100</f>
        <v>#DIV/0!</v>
      </c>
      <c r="Y544" s="470"/>
      <c r="Z544" s="496"/>
      <c r="AA544" s="74"/>
      <c r="AB544" s="74"/>
    </row>
    <row r="545" spans="1:28" s="251" customFormat="1" ht="21.75" hidden="1" customHeight="1" x14ac:dyDescent="0.2">
      <c r="A545" s="480" t="s">
        <v>45</v>
      </c>
      <c r="B545" s="54" t="s">
        <v>29</v>
      </c>
      <c r="C545" s="55">
        <f t="shared" ref="C545:K546" si="1340">SUM(C547,C553,C563,C569,C571)</f>
        <v>0</v>
      </c>
      <c r="D545" s="56">
        <f t="shared" si="1340"/>
        <v>0</v>
      </c>
      <c r="E545" s="57">
        <f t="shared" si="1340"/>
        <v>0</v>
      </c>
      <c r="F545" s="58">
        <f t="shared" si="1340"/>
        <v>0</v>
      </c>
      <c r="G545" s="56">
        <f t="shared" si="1340"/>
        <v>0</v>
      </c>
      <c r="H545" s="56">
        <f t="shared" si="1340"/>
        <v>0</v>
      </c>
      <c r="I545" s="59">
        <f t="shared" si="1340"/>
        <v>0</v>
      </c>
      <c r="J545" s="60">
        <f t="shared" si="1340"/>
        <v>0</v>
      </c>
      <c r="K545" s="55">
        <f t="shared" si="1340"/>
        <v>0</v>
      </c>
      <c r="L545" s="56" t="e">
        <f>K545/J545*100</f>
        <v>#DIV/0!</v>
      </c>
      <c r="M545" s="482" t="e">
        <f t="shared" si="1296"/>
        <v>#DIV/0!</v>
      </c>
      <c r="N545" s="476"/>
      <c r="O545" s="55">
        <f>SUM(O547,O553,O563,O569,O571)</f>
        <v>0</v>
      </c>
      <c r="P545" s="56" t="e">
        <f t="shared" ref="P545" si="1341">O545/J545*100</f>
        <v>#DIV/0!</v>
      </c>
      <c r="Q545" s="482" t="e">
        <f t="shared" si="1298"/>
        <v>#DIV/0!</v>
      </c>
      <c r="R545" s="476"/>
      <c r="S545" s="58">
        <f>SUM(S547,S553,S563,S569,S571)</f>
        <v>0</v>
      </c>
      <c r="T545" s="56" t="e">
        <f t="shared" ref="T545" si="1342">S545/J545*100</f>
        <v>#DIV/0!</v>
      </c>
      <c r="U545" s="482" t="e">
        <f t="shared" si="1300"/>
        <v>#DIV/0!</v>
      </c>
      <c r="V545" s="484"/>
      <c r="W545" s="55">
        <f>SUM(W547,W553,W563,W569,W571)</f>
        <v>0</v>
      </c>
      <c r="X545" s="56" t="e">
        <f t="shared" ref="X545" si="1343">W545/J545*100</f>
        <v>#DIV/0!</v>
      </c>
      <c r="Y545" s="482" t="e">
        <f t="shared" si="1302"/>
        <v>#DIV/0!</v>
      </c>
      <c r="Z545" s="597"/>
      <c r="AA545" s="250"/>
      <c r="AB545" s="250"/>
    </row>
    <row r="546" spans="1:28" s="251" customFormat="1" ht="21.75" hidden="1" customHeight="1" x14ac:dyDescent="0.2">
      <c r="A546" s="481"/>
      <c r="B546" s="54" t="s">
        <v>30</v>
      </c>
      <c r="C546" s="16"/>
      <c r="D546" s="17"/>
      <c r="E546" s="18"/>
      <c r="F546" s="19"/>
      <c r="G546" s="17"/>
      <c r="H546" s="17"/>
      <c r="I546" s="20"/>
      <c r="J546" s="21"/>
      <c r="K546" s="55">
        <f t="shared" si="1340"/>
        <v>0</v>
      </c>
      <c r="L546" s="56" t="e">
        <f t="shared" ref="L546" si="1344">K546/J545*100</f>
        <v>#DIV/0!</v>
      </c>
      <c r="M546" s="483"/>
      <c r="N546" s="477"/>
      <c r="O546" s="55">
        <f>SUM(O548,O554,O564,O570,O572)</f>
        <v>0</v>
      </c>
      <c r="P546" s="56" t="e">
        <f t="shared" ref="P546" si="1345">O546/J545*100</f>
        <v>#DIV/0!</v>
      </c>
      <c r="Q546" s="483"/>
      <c r="R546" s="477"/>
      <c r="S546" s="58">
        <f>SUM(S548,S554,S564,S570,S572)</f>
        <v>0</v>
      </c>
      <c r="T546" s="56" t="e">
        <f t="shared" ref="T546" si="1346">S546/J545*100</f>
        <v>#DIV/0!</v>
      </c>
      <c r="U546" s="483"/>
      <c r="V546" s="485"/>
      <c r="W546" s="55">
        <f>SUM(W548,W554,W564,W570,W572)</f>
        <v>0</v>
      </c>
      <c r="X546" s="56" t="e">
        <f t="shared" ref="X546" si="1347">W546/J545*100</f>
        <v>#DIV/0!</v>
      </c>
      <c r="Y546" s="483"/>
      <c r="Z546" s="501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27">
        <f>SUM(F549,F551)</f>
        <v>0</v>
      </c>
      <c r="G547" s="25">
        <f>SUM(G549,G551)</f>
        <v>0</v>
      </c>
      <c r="H547" s="25">
        <f t="shared" ref="H547:I547" si="1348">SUM(H549,H551)</f>
        <v>0</v>
      </c>
      <c r="I547" s="28">
        <f t="shared" si="1348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49">K547/J547*100</f>
        <v>#DIV/0!</v>
      </c>
      <c r="M547" s="478" t="e">
        <f t="shared" si="1296"/>
        <v>#DIV/0!</v>
      </c>
      <c r="N547" s="474"/>
      <c r="O547" s="30">
        <f>SUM(O549,O551)</f>
        <v>0</v>
      </c>
      <c r="P547" s="31" t="e">
        <f t="shared" ref="P547" si="1350">O547/J547*100</f>
        <v>#DIV/0!</v>
      </c>
      <c r="Q547" s="478" t="e">
        <f t="shared" si="1298"/>
        <v>#DIV/0!</v>
      </c>
      <c r="R547" s="474"/>
      <c r="S547" s="32">
        <f>SUM(S549,S551)</f>
        <v>0</v>
      </c>
      <c r="T547" s="31" t="e">
        <f t="shared" ref="T547" si="1351">S547/J547*100</f>
        <v>#DIV/0!</v>
      </c>
      <c r="U547" s="478" t="e">
        <f t="shared" si="1300"/>
        <v>#DIV/0!</v>
      </c>
      <c r="V547" s="475"/>
      <c r="W547" s="30">
        <f>SUM(W549,W551)</f>
        <v>0</v>
      </c>
      <c r="X547" s="31" t="e">
        <f t="shared" ref="X547" si="1352">W547/J547*100</f>
        <v>#DIV/0!</v>
      </c>
      <c r="Y547" s="478" t="e">
        <f t="shared" si="1302"/>
        <v>#DIV/0!</v>
      </c>
      <c r="Z547" s="497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38"/>
      <c r="G548" s="36"/>
      <c r="H548" s="36"/>
      <c r="I548" s="37"/>
      <c r="J548" s="40"/>
      <c r="K548" s="30">
        <f>SUM(K550,K552)</f>
        <v>0</v>
      </c>
      <c r="L548" s="31" t="e">
        <f>K548/J547*100</f>
        <v>#DIV/0!</v>
      </c>
      <c r="M548" s="479"/>
      <c r="N548" s="474"/>
      <c r="O548" s="30">
        <f>SUM(O550,O552)</f>
        <v>0</v>
      </c>
      <c r="P548" s="31" t="e">
        <f t="shared" ref="P548" si="1353">O548/J547*100</f>
        <v>#DIV/0!</v>
      </c>
      <c r="Q548" s="479"/>
      <c r="R548" s="474"/>
      <c r="S548" s="32">
        <f>SUM(S550,S552)</f>
        <v>0</v>
      </c>
      <c r="T548" s="31" t="e">
        <f t="shared" ref="T548" si="1354">S548/J547*100</f>
        <v>#DIV/0!</v>
      </c>
      <c r="U548" s="479"/>
      <c r="V548" s="475"/>
      <c r="W548" s="30">
        <f>SUM(W550,W552)</f>
        <v>0</v>
      </c>
      <c r="X548" s="31" t="e">
        <f t="shared" ref="X548" si="1355">W548/J547*100</f>
        <v>#DIV/0!</v>
      </c>
      <c r="Y548" s="479"/>
      <c r="Z548" s="497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356">+C549+D549</f>
        <v>0</v>
      </c>
      <c r="F549" s="63"/>
      <c r="G549" s="64"/>
      <c r="H549" s="64"/>
      <c r="I549" s="65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470" t="e">
        <f t="shared" si="1296"/>
        <v>#DIV/0!</v>
      </c>
      <c r="N549" s="471"/>
      <c r="O549" s="67">
        <f>G549+F549+0</f>
        <v>0</v>
      </c>
      <c r="P549" s="69" t="e">
        <f t="shared" ref="P549" si="1357">O549/J549*100</f>
        <v>#DIV/0!</v>
      </c>
      <c r="Q549" s="470" t="e">
        <f t="shared" si="1298"/>
        <v>#DIV/0!</v>
      </c>
      <c r="R549" s="471"/>
      <c r="S549" s="70">
        <f>H549+F549+G549+0</f>
        <v>0</v>
      </c>
      <c r="T549" s="69" t="e">
        <f t="shared" ref="T549" si="1358">S549/J549*100</f>
        <v>#DIV/0!</v>
      </c>
      <c r="U549" s="470" t="e">
        <f t="shared" si="1300"/>
        <v>#DIV/0!</v>
      </c>
      <c r="V549" s="472"/>
      <c r="W549" s="67">
        <f>H549+F549+G549+I549+0</f>
        <v>0</v>
      </c>
      <c r="X549" s="69" t="e">
        <f>W549/J549*100</f>
        <v>#DIV/0!</v>
      </c>
      <c r="Y549" s="470" t="e">
        <f t="shared" si="1302"/>
        <v>#DIV/0!</v>
      </c>
      <c r="Z549" s="496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38"/>
      <c r="G550" s="36"/>
      <c r="H550" s="36"/>
      <c r="I550" s="39"/>
      <c r="J550" s="40"/>
      <c r="K550" s="16"/>
      <c r="L550" s="17" t="e">
        <f>K550/J549*100</f>
        <v>#DIV/0!</v>
      </c>
      <c r="M550" s="470"/>
      <c r="N550" s="471"/>
      <c r="O550" s="16"/>
      <c r="P550" s="73" t="e">
        <f>O550/J549*100</f>
        <v>#DIV/0!</v>
      </c>
      <c r="Q550" s="470"/>
      <c r="R550" s="471"/>
      <c r="S550" s="19"/>
      <c r="T550" s="73" t="e">
        <f>S550/J549*100</f>
        <v>#DIV/0!</v>
      </c>
      <c r="U550" s="470"/>
      <c r="V550" s="472"/>
      <c r="W550" s="16"/>
      <c r="X550" s="73" t="e">
        <f>W550/J549*100</f>
        <v>#DIV/0!</v>
      </c>
      <c r="Y550" s="470"/>
      <c r="Z550" s="496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359">+C551+D551</f>
        <v>0</v>
      </c>
      <c r="F551" s="63"/>
      <c r="G551" s="64"/>
      <c r="H551" s="64"/>
      <c r="I551" s="65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470" t="e">
        <f t="shared" si="1296"/>
        <v>#DIV/0!</v>
      </c>
      <c r="N551" s="471"/>
      <c r="O551" s="67">
        <f>G551+F551+0</f>
        <v>0</v>
      </c>
      <c r="P551" s="69" t="e">
        <f t="shared" ref="P551" si="1360">O551/J551*100</f>
        <v>#DIV/0!</v>
      </c>
      <c r="Q551" s="470" t="e">
        <f t="shared" si="1298"/>
        <v>#DIV/0!</v>
      </c>
      <c r="R551" s="471"/>
      <c r="S551" s="70">
        <f>H551+F551+G551+0</f>
        <v>0</v>
      </c>
      <c r="T551" s="69" t="e">
        <f t="shared" ref="T551" si="1361">S551/J551*100</f>
        <v>#DIV/0!</v>
      </c>
      <c r="U551" s="470" t="e">
        <f t="shared" si="1300"/>
        <v>#DIV/0!</v>
      </c>
      <c r="V551" s="472"/>
      <c r="W551" s="67">
        <f>H551+F551+G551+I551+0</f>
        <v>0</v>
      </c>
      <c r="X551" s="69" t="e">
        <f>W551/J551*100</f>
        <v>#DIV/0!</v>
      </c>
      <c r="Y551" s="470" t="e">
        <f t="shared" si="1302"/>
        <v>#DIV/0!</v>
      </c>
      <c r="Z551" s="496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38"/>
      <c r="G552" s="36"/>
      <c r="H552" s="36"/>
      <c r="I552" s="39"/>
      <c r="J552" s="40"/>
      <c r="K552" s="16"/>
      <c r="L552" s="17" t="e">
        <f>K552/J551*100</f>
        <v>#DIV/0!</v>
      </c>
      <c r="M552" s="470"/>
      <c r="N552" s="471"/>
      <c r="O552" s="16"/>
      <c r="P552" s="73" t="e">
        <f>O552/J551*100</f>
        <v>#DIV/0!</v>
      </c>
      <c r="Q552" s="470"/>
      <c r="R552" s="471"/>
      <c r="S552" s="19"/>
      <c r="T552" s="73" t="e">
        <f>S552/J551*100</f>
        <v>#DIV/0!</v>
      </c>
      <c r="U552" s="470"/>
      <c r="V552" s="472"/>
      <c r="W552" s="16"/>
      <c r="X552" s="73" t="e">
        <f>W552/J551*100</f>
        <v>#DIV/0!</v>
      </c>
      <c r="Y552" s="470"/>
      <c r="Z552" s="496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27">
        <f>SUM(F555,F557,F559,F561)</f>
        <v>0</v>
      </c>
      <c r="G553" s="25">
        <f t="shared" ref="G553:I553" si="1362">SUM(G555,G557,G559,G561)</f>
        <v>0</v>
      </c>
      <c r="H553" s="25">
        <f t="shared" si="1362"/>
        <v>0</v>
      </c>
      <c r="I553" s="28">
        <f t="shared" si="1362"/>
        <v>0</v>
      </c>
      <c r="J553" s="29">
        <f t="shared" ref="J553" si="1363">+E553+I553+F553+G553+H553</f>
        <v>0</v>
      </c>
      <c r="K553" s="30">
        <f>SUM(K555,K557,K559,K561)</f>
        <v>0</v>
      </c>
      <c r="L553" s="31" t="e">
        <f t="shared" ref="L553" si="1364">K553/J553*100</f>
        <v>#DIV/0!</v>
      </c>
      <c r="M553" s="473" t="e">
        <f t="shared" si="1296"/>
        <v>#DIV/0!</v>
      </c>
      <c r="N553" s="474"/>
      <c r="O553" s="30">
        <f>SUM(O555,O557,O559,O561)</f>
        <v>0</v>
      </c>
      <c r="P553" s="31" t="e">
        <f t="shared" ref="P553" si="1365">O553/J553*100</f>
        <v>#DIV/0!</v>
      </c>
      <c r="Q553" s="473" t="e">
        <f t="shared" si="1298"/>
        <v>#DIV/0!</v>
      </c>
      <c r="R553" s="474"/>
      <c r="S553" s="32">
        <f>SUM(S555,S557,S559,S561)</f>
        <v>0</v>
      </c>
      <c r="T553" s="31" t="e">
        <f t="shared" ref="T553" si="1366">S553/J553*100</f>
        <v>#DIV/0!</v>
      </c>
      <c r="U553" s="473" t="e">
        <f t="shared" si="1300"/>
        <v>#DIV/0!</v>
      </c>
      <c r="V553" s="475"/>
      <c r="W553" s="30">
        <f>SUM(W555,W557,W559,W561)</f>
        <v>0</v>
      </c>
      <c r="X553" s="31" t="e">
        <f t="shared" ref="X553" si="1367">W553/J553*100</f>
        <v>#DIV/0!</v>
      </c>
      <c r="Y553" s="473" t="e">
        <f t="shared" si="1302"/>
        <v>#DIV/0!</v>
      </c>
      <c r="Z553" s="497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38"/>
      <c r="G554" s="36"/>
      <c r="H554" s="36"/>
      <c r="I554" s="37"/>
      <c r="J554" s="40"/>
      <c r="K554" s="30">
        <f>SUM(K556,K558,K560,K562)</f>
        <v>0</v>
      </c>
      <c r="L554" s="31" t="e">
        <f t="shared" ref="L554" si="1368">K554/J553*100</f>
        <v>#DIV/0!</v>
      </c>
      <c r="M554" s="473"/>
      <c r="N554" s="474"/>
      <c r="O554" s="30">
        <f>SUM(O556,O558,O560,O562)</f>
        <v>0</v>
      </c>
      <c r="P554" s="31" t="e">
        <f t="shared" ref="P554" si="1369">O554/J553*100</f>
        <v>#DIV/0!</v>
      </c>
      <c r="Q554" s="473"/>
      <c r="R554" s="474"/>
      <c r="S554" s="32">
        <f>SUM(S556,S558,S560,S562)</f>
        <v>0</v>
      </c>
      <c r="T554" s="31" t="e">
        <f t="shared" ref="T554" si="1370">S554/J553*100</f>
        <v>#DIV/0!</v>
      </c>
      <c r="U554" s="473"/>
      <c r="V554" s="475"/>
      <c r="W554" s="30">
        <f>SUM(W556,W558,W560,W562)</f>
        <v>0</v>
      </c>
      <c r="X554" s="31" t="e">
        <f t="shared" ref="X554" si="1371">W554/J553*100</f>
        <v>#DIV/0!</v>
      </c>
      <c r="Y554" s="473"/>
      <c r="Z554" s="497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372">+C555+D555</f>
        <v>0</v>
      </c>
      <c r="F555" s="63"/>
      <c r="G555" s="64"/>
      <c r="H555" s="64"/>
      <c r="I555" s="65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470" t="e">
        <f t="shared" si="1296"/>
        <v>#DIV/0!</v>
      </c>
      <c r="N555" s="471"/>
      <c r="O555" s="67">
        <f>G555+F555+0</f>
        <v>0</v>
      </c>
      <c r="P555" s="68" t="e">
        <f t="shared" ref="P555" si="1373">O555/J555*100</f>
        <v>#DIV/0!</v>
      </c>
      <c r="Q555" s="470" t="e">
        <f t="shared" si="1298"/>
        <v>#DIV/0!</v>
      </c>
      <c r="R555" s="471"/>
      <c r="S555" s="70">
        <f>H555+F555+G555+0</f>
        <v>0</v>
      </c>
      <c r="T555" s="68" t="e">
        <f t="shared" ref="T555" si="1374">S555/J555*100</f>
        <v>#DIV/0!</v>
      </c>
      <c r="U555" s="470" t="e">
        <f t="shared" si="1300"/>
        <v>#DIV/0!</v>
      </c>
      <c r="V555" s="472"/>
      <c r="W555" s="67">
        <f>H555+F555+G555+I555+0</f>
        <v>0</v>
      </c>
      <c r="X555" s="68" t="e">
        <f>W555/J555*100</f>
        <v>#DIV/0!</v>
      </c>
      <c r="Y555" s="470" t="e">
        <f t="shared" si="1302"/>
        <v>#DIV/0!</v>
      </c>
      <c r="Z555" s="496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38"/>
      <c r="G556" s="36"/>
      <c r="H556" s="36"/>
      <c r="I556" s="39"/>
      <c r="J556" s="40"/>
      <c r="K556" s="16"/>
      <c r="L556" s="17" t="e">
        <f>K556/J555*100</f>
        <v>#DIV/0!</v>
      </c>
      <c r="M556" s="470"/>
      <c r="N556" s="471"/>
      <c r="O556" s="16"/>
      <c r="P556" s="17" t="e">
        <f>O556/J555*100</f>
        <v>#DIV/0!</v>
      </c>
      <c r="Q556" s="470"/>
      <c r="R556" s="471"/>
      <c r="S556" s="19"/>
      <c r="T556" s="17" t="e">
        <f>S556/J555*100</f>
        <v>#DIV/0!</v>
      </c>
      <c r="U556" s="470"/>
      <c r="V556" s="472"/>
      <c r="W556" s="16"/>
      <c r="X556" s="17" t="e">
        <f>W556/J555*100</f>
        <v>#DIV/0!</v>
      </c>
      <c r="Y556" s="470"/>
      <c r="Z556" s="496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375">+C557+D557</f>
        <v>0</v>
      </c>
      <c r="F557" s="63"/>
      <c r="G557" s="64"/>
      <c r="H557" s="64"/>
      <c r="I557" s="65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470" t="e">
        <f t="shared" si="1296"/>
        <v>#DIV/0!</v>
      </c>
      <c r="N557" s="471"/>
      <c r="O557" s="67">
        <f>G557+F557+0</f>
        <v>0</v>
      </c>
      <c r="P557" s="68" t="e">
        <f t="shared" ref="P557" si="1376">O557/J557*100</f>
        <v>#DIV/0!</v>
      </c>
      <c r="Q557" s="470" t="e">
        <f t="shared" si="1298"/>
        <v>#DIV/0!</v>
      </c>
      <c r="R557" s="471"/>
      <c r="S557" s="70">
        <f>H557+F557+G557+0</f>
        <v>0</v>
      </c>
      <c r="T557" s="68" t="e">
        <f t="shared" ref="T557" si="1377">S557/J557*100</f>
        <v>#DIV/0!</v>
      </c>
      <c r="U557" s="470" t="e">
        <f t="shared" si="1300"/>
        <v>#DIV/0!</v>
      </c>
      <c r="V557" s="472"/>
      <c r="W557" s="67">
        <f>H557+F557+G557+I557+0</f>
        <v>0</v>
      </c>
      <c r="X557" s="68" t="e">
        <f>W557/J557*100</f>
        <v>#DIV/0!</v>
      </c>
      <c r="Y557" s="470" t="e">
        <f t="shared" si="1302"/>
        <v>#DIV/0!</v>
      </c>
      <c r="Z557" s="496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38"/>
      <c r="G558" s="36"/>
      <c r="H558" s="36"/>
      <c r="I558" s="39"/>
      <c r="J558" s="40"/>
      <c r="K558" s="16"/>
      <c r="L558" s="17" t="e">
        <f>K558/J557*100</f>
        <v>#DIV/0!</v>
      </c>
      <c r="M558" s="470"/>
      <c r="N558" s="471"/>
      <c r="O558" s="16"/>
      <c r="P558" s="17" t="e">
        <f>O558/J557*100</f>
        <v>#DIV/0!</v>
      </c>
      <c r="Q558" s="470"/>
      <c r="R558" s="471"/>
      <c r="S558" s="19"/>
      <c r="T558" s="17" t="e">
        <f>S558/J557*100</f>
        <v>#DIV/0!</v>
      </c>
      <c r="U558" s="470"/>
      <c r="V558" s="472"/>
      <c r="W558" s="16"/>
      <c r="X558" s="17" t="e">
        <f>W558/J557*100</f>
        <v>#DIV/0!</v>
      </c>
      <c r="Y558" s="470"/>
      <c r="Z558" s="496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378">+C559+D559</f>
        <v>0</v>
      </c>
      <c r="F559" s="63"/>
      <c r="G559" s="64"/>
      <c r="H559" s="64"/>
      <c r="I559" s="65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470" t="e">
        <f t="shared" si="1296"/>
        <v>#DIV/0!</v>
      </c>
      <c r="N559" s="471"/>
      <c r="O559" s="67">
        <f>G559+F559+0</f>
        <v>0</v>
      </c>
      <c r="P559" s="68" t="e">
        <f t="shared" ref="P559" si="1379">O559/J559*100</f>
        <v>#DIV/0!</v>
      </c>
      <c r="Q559" s="470" t="e">
        <f t="shared" si="1298"/>
        <v>#DIV/0!</v>
      </c>
      <c r="R559" s="471"/>
      <c r="S559" s="70">
        <f>H559+F559+G559+0</f>
        <v>0</v>
      </c>
      <c r="T559" s="68" t="e">
        <f t="shared" ref="T559" si="1380">S559/J559*100</f>
        <v>#DIV/0!</v>
      </c>
      <c r="U559" s="470" t="e">
        <f t="shared" si="1300"/>
        <v>#DIV/0!</v>
      </c>
      <c r="V559" s="472"/>
      <c r="W559" s="67">
        <f>H559+F559+G559+I559+0</f>
        <v>0</v>
      </c>
      <c r="X559" s="68" t="e">
        <f>W559/J559*100</f>
        <v>#DIV/0!</v>
      </c>
      <c r="Y559" s="470" t="e">
        <f t="shared" si="1302"/>
        <v>#DIV/0!</v>
      </c>
      <c r="Z559" s="496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38"/>
      <c r="G560" s="36"/>
      <c r="H560" s="36"/>
      <c r="I560" s="39"/>
      <c r="J560" s="40"/>
      <c r="K560" s="16"/>
      <c r="L560" s="17" t="e">
        <f>K560/J559*100</f>
        <v>#DIV/0!</v>
      </c>
      <c r="M560" s="470"/>
      <c r="N560" s="471"/>
      <c r="O560" s="16"/>
      <c r="P560" s="17" t="e">
        <f>O560/J559*100</f>
        <v>#DIV/0!</v>
      </c>
      <c r="Q560" s="470"/>
      <c r="R560" s="471"/>
      <c r="S560" s="19"/>
      <c r="T560" s="17" t="e">
        <f>S560/J559*100</f>
        <v>#DIV/0!</v>
      </c>
      <c r="U560" s="470"/>
      <c r="V560" s="472"/>
      <c r="W560" s="16"/>
      <c r="X560" s="17" t="e">
        <f>W560/J559*100</f>
        <v>#DIV/0!</v>
      </c>
      <c r="Y560" s="470"/>
      <c r="Z560" s="496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381">+C561+D561</f>
        <v>0</v>
      </c>
      <c r="F561" s="63"/>
      <c r="G561" s="64"/>
      <c r="H561" s="64"/>
      <c r="I561" s="65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470" t="e">
        <f t="shared" si="1296"/>
        <v>#DIV/0!</v>
      </c>
      <c r="N561" s="471"/>
      <c r="O561" s="67">
        <f>G561+F561+0</f>
        <v>0</v>
      </c>
      <c r="P561" s="68" t="e">
        <f t="shared" ref="P561" si="1382">O561/J561*100</f>
        <v>#DIV/0!</v>
      </c>
      <c r="Q561" s="470" t="e">
        <f t="shared" si="1298"/>
        <v>#DIV/0!</v>
      </c>
      <c r="R561" s="471"/>
      <c r="S561" s="70">
        <f>H561+F561+G561+0</f>
        <v>0</v>
      </c>
      <c r="T561" s="68" t="e">
        <f t="shared" ref="T561" si="1383">S561/J561*100</f>
        <v>#DIV/0!</v>
      </c>
      <c r="U561" s="470" t="e">
        <f t="shared" si="1300"/>
        <v>#DIV/0!</v>
      </c>
      <c r="V561" s="472"/>
      <c r="W561" s="67">
        <f>H561+F561+G561+I561+0</f>
        <v>0</v>
      </c>
      <c r="X561" s="68" t="e">
        <f>W561/J561*100</f>
        <v>#DIV/0!</v>
      </c>
      <c r="Y561" s="470" t="e">
        <f t="shared" si="1302"/>
        <v>#DIV/0!</v>
      </c>
      <c r="Z561" s="496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38"/>
      <c r="G562" s="36"/>
      <c r="H562" s="36"/>
      <c r="I562" s="39"/>
      <c r="J562" s="40"/>
      <c r="K562" s="16"/>
      <c r="L562" s="17" t="e">
        <f>K562/J561*100</f>
        <v>#DIV/0!</v>
      </c>
      <c r="M562" s="470"/>
      <c r="N562" s="471"/>
      <c r="O562" s="16"/>
      <c r="P562" s="17" t="e">
        <f>O562/J561*100</f>
        <v>#DIV/0!</v>
      </c>
      <c r="Q562" s="470"/>
      <c r="R562" s="471"/>
      <c r="S562" s="19"/>
      <c r="T562" s="17" t="e">
        <f>S562/J561*100</f>
        <v>#DIV/0!</v>
      </c>
      <c r="U562" s="470"/>
      <c r="V562" s="472"/>
      <c r="W562" s="16"/>
      <c r="X562" s="17" t="e">
        <f>W562/J561*100</f>
        <v>#DIV/0!</v>
      </c>
      <c r="Y562" s="470"/>
      <c r="Z562" s="496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27">
        <f>SUM(F565,F567)</f>
        <v>0</v>
      </c>
      <c r="G563" s="25">
        <f t="shared" ref="G563:I563" si="1384">SUM(G565,G567)</f>
        <v>0</v>
      </c>
      <c r="H563" s="25">
        <f t="shared" si="1384"/>
        <v>0</v>
      </c>
      <c r="I563" s="28">
        <f t="shared" si="1384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385">K563/J563*100</f>
        <v>#DIV/0!</v>
      </c>
      <c r="M563" s="473" t="e">
        <f t="shared" si="1296"/>
        <v>#DIV/0!</v>
      </c>
      <c r="N563" s="474"/>
      <c r="O563" s="30">
        <f>SUM(O565,O567)</f>
        <v>0</v>
      </c>
      <c r="P563" s="31" t="e">
        <f t="shared" ref="P563" si="1386">O563/J563*100</f>
        <v>#DIV/0!</v>
      </c>
      <c r="Q563" s="473" t="e">
        <f t="shared" si="1298"/>
        <v>#DIV/0!</v>
      </c>
      <c r="R563" s="474"/>
      <c r="S563" s="32">
        <f>SUM(S565,S567)</f>
        <v>0</v>
      </c>
      <c r="T563" s="31" t="e">
        <f t="shared" ref="T563" si="1387">S563/J563*100</f>
        <v>#DIV/0!</v>
      </c>
      <c r="U563" s="473" t="e">
        <f t="shared" si="1300"/>
        <v>#DIV/0!</v>
      </c>
      <c r="V563" s="475"/>
      <c r="W563" s="30">
        <f>SUM(W565,W567)</f>
        <v>0</v>
      </c>
      <c r="X563" s="31" t="e">
        <f t="shared" ref="X563" si="1388">W563/J563*100</f>
        <v>#DIV/0!</v>
      </c>
      <c r="Y563" s="473" t="e">
        <f t="shared" si="1302"/>
        <v>#DIV/0!</v>
      </c>
      <c r="Z563" s="497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38"/>
      <c r="G564" s="36"/>
      <c r="H564" s="36"/>
      <c r="I564" s="37"/>
      <c r="J564" s="40"/>
      <c r="K564" s="30">
        <f>SUM(K566,K568)</f>
        <v>0</v>
      </c>
      <c r="L564" s="31" t="e">
        <f t="shared" ref="L564" si="1389">K564/J563*100</f>
        <v>#DIV/0!</v>
      </c>
      <c r="M564" s="473"/>
      <c r="N564" s="474"/>
      <c r="O564" s="30">
        <f>SUM(O566,O568)</f>
        <v>0</v>
      </c>
      <c r="P564" s="31" t="e">
        <f t="shared" ref="P564" si="1390">O564/J563*100</f>
        <v>#DIV/0!</v>
      </c>
      <c r="Q564" s="473"/>
      <c r="R564" s="474"/>
      <c r="S564" s="32">
        <f>SUM(S566,S568)</f>
        <v>0</v>
      </c>
      <c r="T564" s="31" t="e">
        <f t="shared" ref="T564" si="1391">S564/J563*100</f>
        <v>#DIV/0!</v>
      </c>
      <c r="U564" s="473"/>
      <c r="V564" s="475"/>
      <c r="W564" s="30">
        <f>SUM(W566,W568)</f>
        <v>0</v>
      </c>
      <c r="X564" s="31" t="e">
        <f t="shared" ref="X564" si="1392">W564/J563*100</f>
        <v>#DIV/0!</v>
      </c>
      <c r="Y564" s="473"/>
      <c r="Z564" s="497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393">+C565+D565</f>
        <v>0</v>
      </c>
      <c r="F565" s="63"/>
      <c r="G565" s="64"/>
      <c r="H565" s="64"/>
      <c r="I565" s="65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470" t="e">
        <f t="shared" si="1296"/>
        <v>#DIV/0!</v>
      </c>
      <c r="N565" s="471"/>
      <c r="O565" s="67">
        <f>G565+F565+0</f>
        <v>0</v>
      </c>
      <c r="P565" s="68" t="e">
        <f t="shared" ref="P565" si="1394">O565/J565*100</f>
        <v>#DIV/0!</v>
      </c>
      <c r="Q565" s="470" t="e">
        <f t="shared" si="1298"/>
        <v>#DIV/0!</v>
      </c>
      <c r="R565" s="471"/>
      <c r="S565" s="70">
        <f>H565+F565+G565+0</f>
        <v>0</v>
      </c>
      <c r="T565" s="68" t="e">
        <f t="shared" ref="T565" si="1395">S565/J565*100</f>
        <v>#DIV/0!</v>
      </c>
      <c r="U565" s="470" t="e">
        <f t="shared" si="1300"/>
        <v>#DIV/0!</v>
      </c>
      <c r="V565" s="472"/>
      <c r="W565" s="67">
        <f>H565+F565+G565+I565+0</f>
        <v>0</v>
      </c>
      <c r="X565" s="68" t="e">
        <f>W565/J565*100</f>
        <v>#DIV/0!</v>
      </c>
      <c r="Y565" s="470" t="e">
        <f t="shared" si="1302"/>
        <v>#DIV/0!</v>
      </c>
      <c r="Z565" s="496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38"/>
      <c r="G566" s="36"/>
      <c r="H566" s="36"/>
      <c r="I566" s="39"/>
      <c r="J566" s="40"/>
      <c r="K566" s="16"/>
      <c r="L566" s="17" t="e">
        <f>K566/J565*100</f>
        <v>#DIV/0!</v>
      </c>
      <c r="M566" s="470"/>
      <c r="N566" s="471"/>
      <c r="O566" s="16"/>
      <c r="P566" s="17" t="e">
        <f>O566/J565*100</f>
        <v>#DIV/0!</v>
      </c>
      <c r="Q566" s="470"/>
      <c r="R566" s="471"/>
      <c r="S566" s="19"/>
      <c r="T566" s="17" t="e">
        <f>S566/J565*100</f>
        <v>#DIV/0!</v>
      </c>
      <c r="U566" s="470"/>
      <c r="V566" s="472"/>
      <c r="W566" s="16"/>
      <c r="X566" s="17" t="e">
        <f>W566/J565*100</f>
        <v>#DIV/0!</v>
      </c>
      <c r="Y566" s="470"/>
      <c r="Z566" s="496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396">+C567+D567</f>
        <v>0</v>
      </c>
      <c r="F567" s="63"/>
      <c r="G567" s="64"/>
      <c r="H567" s="64"/>
      <c r="I567" s="65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470" t="e">
        <f t="shared" si="1296"/>
        <v>#DIV/0!</v>
      </c>
      <c r="N567" s="471"/>
      <c r="O567" s="67">
        <f>G567+F567+0</f>
        <v>0</v>
      </c>
      <c r="P567" s="68" t="e">
        <f t="shared" ref="P567" si="1397">O567/J567*100</f>
        <v>#DIV/0!</v>
      </c>
      <c r="Q567" s="470" t="e">
        <f t="shared" si="1298"/>
        <v>#DIV/0!</v>
      </c>
      <c r="R567" s="471"/>
      <c r="S567" s="70">
        <f>H567+F567+G567+0</f>
        <v>0</v>
      </c>
      <c r="T567" s="68" t="e">
        <f t="shared" ref="T567" si="1398">S567/J567*100</f>
        <v>#DIV/0!</v>
      </c>
      <c r="U567" s="470" t="e">
        <f t="shared" si="1300"/>
        <v>#DIV/0!</v>
      </c>
      <c r="V567" s="472"/>
      <c r="W567" s="67">
        <f>H567+F567+G567+I567+0</f>
        <v>0</v>
      </c>
      <c r="X567" s="68" t="e">
        <f>W567/J567*100</f>
        <v>#DIV/0!</v>
      </c>
      <c r="Y567" s="470" t="e">
        <f t="shared" si="1302"/>
        <v>#DIV/0!</v>
      </c>
      <c r="Z567" s="496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38"/>
      <c r="G568" s="36"/>
      <c r="H568" s="36"/>
      <c r="I568" s="39"/>
      <c r="J568" s="40"/>
      <c r="K568" s="16"/>
      <c r="L568" s="17" t="e">
        <f>K568/J567*100</f>
        <v>#DIV/0!</v>
      </c>
      <c r="M568" s="470"/>
      <c r="N568" s="471"/>
      <c r="O568" s="16"/>
      <c r="P568" s="17" t="e">
        <f>O568/J567*100</f>
        <v>#DIV/0!</v>
      </c>
      <c r="Q568" s="470"/>
      <c r="R568" s="471"/>
      <c r="S568" s="19"/>
      <c r="T568" s="17" t="e">
        <f>S568/J567*100</f>
        <v>#DIV/0!</v>
      </c>
      <c r="U568" s="470"/>
      <c r="V568" s="472"/>
      <c r="W568" s="16"/>
      <c r="X568" s="17" t="e">
        <f>W568/J567*100</f>
        <v>#DIV/0!</v>
      </c>
      <c r="Y568" s="470"/>
      <c r="Z568" s="496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399">+C569+D569</f>
        <v>0</v>
      </c>
      <c r="F569" s="63"/>
      <c r="G569" s="64"/>
      <c r="H569" s="64"/>
      <c r="I569" s="65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470" t="e">
        <f t="shared" si="1296"/>
        <v>#DIV/0!</v>
      </c>
      <c r="N569" s="471"/>
      <c r="O569" s="67">
        <f>G569+F569+0</f>
        <v>0</v>
      </c>
      <c r="P569" s="68" t="e">
        <f t="shared" ref="P569" si="1400">O569/J569*100</f>
        <v>#DIV/0!</v>
      </c>
      <c r="Q569" s="470" t="e">
        <f t="shared" si="1298"/>
        <v>#DIV/0!</v>
      </c>
      <c r="R569" s="471"/>
      <c r="S569" s="70">
        <f>H569+F569+G569+0</f>
        <v>0</v>
      </c>
      <c r="T569" s="68" t="e">
        <f t="shared" ref="T569" si="1401">S569/J569*100</f>
        <v>#DIV/0!</v>
      </c>
      <c r="U569" s="470" t="e">
        <f t="shared" si="1300"/>
        <v>#DIV/0!</v>
      </c>
      <c r="V569" s="472"/>
      <c r="W569" s="67">
        <f>H569+F569+G569+I569+0</f>
        <v>0</v>
      </c>
      <c r="X569" s="68" t="e">
        <f>W569/J569*100</f>
        <v>#DIV/0!</v>
      </c>
      <c r="Y569" s="470" t="e">
        <f t="shared" si="1302"/>
        <v>#DIV/0!</v>
      </c>
      <c r="Z569" s="496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38"/>
      <c r="G570" s="36"/>
      <c r="H570" s="36"/>
      <c r="I570" s="37"/>
      <c r="J570" s="40"/>
      <c r="K570" s="16"/>
      <c r="L570" s="17" t="e">
        <f>K570/J569*100</f>
        <v>#DIV/0!</v>
      </c>
      <c r="M570" s="470"/>
      <c r="N570" s="471"/>
      <c r="O570" s="16"/>
      <c r="P570" s="17" t="e">
        <f>O570/J569*100</f>
        <v>#DIV/0!</v>
      </c>
      <c r="Q570" s="470"/>
      <c r="R570" s="471"/>
      <c r="S570" s="19"/>
      <c r="T570" s="17" t="e">
        <f>S570/J569*100</f>
        <v>#DIV/0!</v>
      </c>
      <c r="U570" s="470"/>
      <c r="V570" s="472"/>
      <c r="W570" s="16"/>
      <c r="X570" s="17" t="e">
        <f>W570/J569*100</f>
        <v>#DIV/0!</v>
      </c>
      <c r="Y570" s="470"/>
      <c r="Z570" s="496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402">+C571+D571</f>
        <v>0</v>
      </c>
      <c r="F571" s="63"/>
      <c r="G571" s="64"/>
      <c r="H571" s="64"/>
      <c r="I571" s="65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470" t="e">
        <f t="shared" si="1296"/>
        <v>#DIV/0!</v>
      </c>
      <c r="N571" s="471"/>
      <c r="O571" s="67">
        <f>G571+F571+0</f>
        <v>0</v>
      </c>
      <c r="P571" s="68" t="e">
        <f t="shared" ref="P571" si="1403">O571/J571*100</f>
        <v>#DIV/0!</v>
      </c>
      <c r="Q571" s="470" t="e">
        <f t="shared" si="1298"/>
        <v>#DIV/0!</v>
      </c>
      <c r="R571" s="471"/>
      <c r="S571" s="70">
        <f>H571+F571+G571+0</f>
        <v>0</v>
      </c>
      <c r="T571" s="68" t="e">
        <f t="shared" ref="T571" si="1404">S571/J571*100</f>
        <v>#DIV/0!</v>
      </c>
      <c r="U571" s="470" t="e">
        <f t="shared" si="1300"/>
        <v>#DIV/0!</v>
      </c>
      <c r="V571" s="472"/>
      <c r="W571" s="67">
        <f>H571+F571+G571+I571+0</f>
        <v>0</v>
      </c>
      <c r="X571" s="68" t="e">
        <f>W571/J571*100</f>
        <v>#DIV/0!</v>
      </c>
      <c r="Y571" s="470" t="e">
        <f t="shared" si="1302"/>
        <v>#DIV/0!</v>
      </c>
      <c r="Z571" s="496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38"/>
      <c r="G572" s="36"/>
      <c r="H572" s="36"/>
      <c r="I572" s="37"/>
      <c r="J572" s="40"/>
      <c r="K572" s="16"/>
      <c r="L572" s="17" t="e">
        <f>K572/J571*100</f>
        <v>#DIV/0!</v>
      </c>
      <c r="M572" s="470"/>
      <c r="N572" s="471"/>
      <c r="O572" s="16"/>
      <c r="P572" s="17" t="e">
        <f>O572/J571*100</f>
        <v>#DIV/0!</v>
      </c>
      <c r="Q572" s="470"/>
      <c r="R572" s="471"/>
      <c r="S572" s="19"/>
      <c r="T572" s="17" t="e">
        <f>S572/J571*100</f>
        <v>#DIV/0!</v>
      </c>
      <c r="U572" s="470"/>
      <c r="V572" s="472"/>
      <c r="W572" s="16"/>
      <c r="X572" s="17" t="e">
        <f>W572/J571*100</f>
        <v>#DIV/0!</v>
      </c>
      <c r="Y572" s="470"/>
      <c r="Z572" s="496"/>
      <c r="AA572" s="74"/>
      <c r="AB572" s="74"/>
    </row>
    <row r="573" spans="1:28" s="251" customFormat="1" ht="21.75" hidden="1" customHeight="1" x14ac:dyDescent="0.2">
      <c r="A573" s="480" t="s">
        <v>45</v>
      </c>
      <c r="B573" s="54" t="s">
        <v>29</v>
      </c>
      <c r="C573" s="55">
        <f t="shared" ref="C573:K574" si="1405">SUM(C575,C581,C591,C597,C599)</f>
        <v>0</v>
      </c>
      <c r="D573" s="56">
        <f t="shared" si="1405"/>
        <v>0</v>
      </c>
      <c r="E573" s="57">
        <f t="shared" si="1405"/>
        <v>0</v>
      </c>
      <c r="F573" s="58">
        <f t="shared" si="1405"/>
        <v>0</v>
      </c>
      <c r="G573" s="56">
        <f t="shared" si="1405"/>
        <v>0</v>
      </c>
      <c r="H573" s="56">
        <f t="shared" si="1405"/>
        <v>0</v>
      </c>
      <c r="I573" s="59">
        <f t="shared" si="1405"/>
        <v>0</v>
      </c>
      <c r="J573" s="60">
        <f t="shared" si="1405"/>
        <v>0</v>
      </c>
      <c r="K573" s="55">
        <f t="shared" si="1405"/>
        <v>0</v>
      </c>
      <c r="L573" s="56" t="e">
        <f>K573/J573*100</f>
        <v>#DIV/0!</v>
      </c>
      <c r="M573" s="482" t="e">
        <f t="shared" si="1296"/>
        <v>#DIV/0!</v>
      </c>
      <c r="N573" s="476"/>
      <c r="O573" s="55">
        <f>SUM(O575,O581,O591,O597,O599)</f>
        <v>0</v>
      </c>
      <c r="P573" s="56" t="e">
        <f t="shared" ref="P573" si="1406">O573/J573*100</f>
        <v>#DIV/0!</v>
      </c>
      <c r="Q573" s="482" t="e">
        <f t="shared" si="1298"/>
        <v>#DIV/0!</v>
      </c>
      <c r="R573" s="476"/>
      <c r="S573" s="58">
        <f>SUM(S575,S581,S591,S597,S599)</f>
        <v>0</v>
      </c>
      <c r="T573" s="56" t="e">
        <f t="shared" ref="T573" si="1407">S573/J573*100</f>
        <v>#DIV/0!</v>
      </c>
      <c r="U573" s="482" t="e">
        <f t="shared" si="1300"/>
        <v>#DIV/0!</v>
      </c>
      <c r="V573" s="484"/>
      <c r="W573" s="55">
        <f>SUM(W575,W581,W591,W597,W599)</f>
        <v>0</v>
      </c>
      <c r="X573" s="56" t="e">
        <f t="shared" ref="X573" si="1408">W573/J573*100</f>
        <v>#DIV/0!</v>
      </c>
      <c r="Y573" s="482" t="e">
        <f t="shared" si="1302"/>
        <v>#DIV/0!</v>
      </c>
      <c r="Z573" s="597"/>
      <c r="AA573" s="250"/>
      <c r="AB573" s="250"/>
    </row>
    <row r="574" spans="1:28" s="251" customFormat="1" ht="21.75" hidden="1" customHeight="1" x14ac:dyDescent="0.2">
      <c r="A574" s="481"/>
      <c r="B574" s="54" t="s">
        <v>30</v>
      </c>
      <c r="C574" s="16"/>
      <c r="D574" s="17"/>
      <c r="E574" s="18"/>
      <c r="F574" s="19"/>
      <c r="G574" s="17"/>
      <c r="H574" s="17"/>
      <c r="I574" s="20"/>
      <c r="J574" s="21"/>
      <c r="K574" s="55">
        <f t="shared" si="1405"/>
        <v>0</v>
      </c>
      <c r="L574" s="56" t="e">
        <f t="shared" ref="L574" si="1409">K574/J573*100</f>
        <v>#DIV/0!</v>
      </c>
      <c r="M574" s="483"/>
      <c r="N574" s="477"/>
      <c r="O574" s="55">
        <f>SUM(O576,O582,O592,O598,O600)</f>
        <v>0</v>
      </c>
      <c r="P574" s="56" t="e">
        <f t="shared" ref="P574" si="1410">O574/J573*100</f>
        <v>#DIV/0!</v>
      </c>
      <c r="Q574" s="483"/>
      <c r="R574" s="477"/>
      <c r="S574" s="58">
        <f>SUM(S576,S582,S592,S598,S600)</f>
        <v>0</v>
      </c>
      <c r="T574" s="56" t="e">
        <f t="shared" ref="T574" si="1411">S574/J573*100</f>
        <v>#DIV/0!</v>
      </c>
      <c r="U574" s="483"/>
      <c r="V574" s="485"/>
      <c r="W574" s="55">
        <f>SUM(W576,W582,W592,W598,W600)</f>
        <v>0</v>
      </c>
      <c r="X574" s="56" t="e">
        <f t="shared" ref="X574" si="1412">W574/J573*100</f>
        <v>#DIV/0!</v>
      </c>
      <c r="Y574" s="483"/>
      <c r="Z574" s="501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27">
        <f>SUM(F577,F579)</f>
        <v>0</v>
      </c>
      <c r="G575" s="25">
        <f>SUM(G577,G579)</f>
        <v>0</v>
      </c>
      <c r="H575" s="25">
        <f t="shared" ref="H575:I575" si="1413">SUM(H577,H579)</f>
        <v>0</v>
      </c>
      <c r="I575" s="28">
        <f t="shared" si="1413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14">K575/J575*100</f>
        <v>#DIV/0!</v>
      </c>
      <c r="M575" s="478" t="e">
        <f t="shared" si="1296"/>
        <v>#DIV/0!</v>
      </c>
      <c r="N575" s="474"/>
      <c r="O575" s="30">
        <f>SUM(O577,O579)</f>
        <v>0</v>
      </c>
      <c r="P575" s="31" t="e">
        <f t="shared" ref="P575" si="1415">O575/J575*100</f>
        <v>#DIV/0!</v>
      </c>
      <c r="Q575" s="478" t="e">
        <f t="shared" si="1298"/>
        <v>#DIV/0!</v>
      </c>
      <c r="R575" s="474"/>
      <c r="S575" s="32">
        <f>SUM(S577,S579)</f>
        <v>0</v>
      </c>
      <c r="T575" s="31" t="e">
        <f t="shared" ref="T575" si="1416">S575/J575*100</f>
        <v>#DIV/0!</v>
      </c>
      <c r="U575" s="478" t="e">
        <f t="shared" si="1300"/>
        <v>#DIV/0!</v>
      </c>
      <c r="V575" s="475"/>
      <c r="W575" s="30">
        <f>SUM(W577,W579)</f>
        <v>0</v>
      </c>
      <c r="X575" s="31" t="e">
        <f t="shared" ref="X575" si="1417">W575/J575*100</f>
        <v>#DIV/0!</v>
      </c>
      <c r="Y575" s="478" t="e">
        <f t="shared" si="1302"/>
        <v>#DIV/0!</v>
      </c>
      <c r="Z575" s="497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38"/>
      <c r="G576" s="36"/>
      <c r="H576" s="36"/>
      <c r="I576" s="37"/>
      <c r="J576" s="40"/>
      <c r="K576" s="30">
        <f>SUM(K578,K580)</f>
        <v>0</v>
      </c>
      <c r="L576" s="31" t="e">
        <f>K576/J575*100</f>
        <v>#DIV/0!</v>
      </c>
      <c r="M576" s="479"/>
      <c r="N576" s="474"/>
      <c r="O576" s="30">
        <f>SUM(O578,O580)</f>
        <v>0</v>
      </c>
      <c r="P576" s="31" t="e">
        <f t="shared" ref="P576" si="1418">O576/J575*100</f>
        <v>#DIV/0!</v>
      </c>
      <c r="Q576" s="479"/>
      <c r="R576" s="474"/>
      <c r="S576" s="32">
        <f>SUM(S578,S580)</f>
        <v>0</v>
      </c>
      <c r="T576" s="31" t="e">
        <f t="shared" ref="T576" si="1419">S576/J575*100</f>
        <v>#DIV/0!</v>
      </c>
      <c r="U576" s="479"/>
      <c r="V576" s="475"/>
      <c r="W576" s="30">
        <f>SUM(W578,W580)</f>
        <v>0</v>
      </c>
      <c r="X576" s="31" t="e">
        <f t="shared" ref="X576" si="1420">W576/J575*100</f>
        <v>#DIV/0!</v>
      </c>
      <c r="Y576" s="479"/>
      <c r="Z576" s="497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21">+C577+D577</f>
        <v>0</v>
      </c>
      <c r="F577" s="63"/>
      <c r="G577" s="64"/>
      <c r="H577" s="64"/>
      <c r="I577" s="65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470" t="e">
        <f t="shared" si="1296"/>
        <v>#DIV/0!</v>
      </c>
      <c r="N577" s="471"/>
      <c r="O577" s="67">
        <f>G577+F577+0</f>
        <v>0</v>
      </c>
      <c r="P577" s="69" t="e">
        <f t="shared" ref="P577" si="1422">O577/J577*100</f>
        <v>#DIV/0!</v>
      </c>
      <c r="Q577" s="470" t="e">
        <f t="shared" si="1298"/>
        <v>#DIV/0!</v>
      </c>
      <c r="R577" s="471"/>
      <c r="S577" s="70">
        <f>H577+F577+G577+0</f>
        <v>0</v>
      </c>
      <c r="T577" s="69" t="e">
        <f t="shared" ref="T577" si="1423">S577/J577*100</f>
        <v>#DIV/0!</v>
      </c>
      <c r="U577" s="470" t="e">
        <f t="shared" si="1300"/>
        <v>#DIV/0!</v>
      </c>
      <c r="V577" s="472"/>
      <c r="W577" s="67">
        <f>H577+F577+G577+I577+0</f>
        <v>0</v>
      </c>
      <c r="X577" s="69" t="e">
        <f>W577/J577*100</f>
        <v>#DIV/0!</v>
      </c>
      <c r="Y577" s="470" t="e">
        <f t="shared" si="1302"/>
        <v>#DIV/0!</v>
      </c>
      <c r="Z577" s="496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38"/>
      <c r="G578" s="36"/>
      <c r="H578" s="36"/>
      <c r="I578" s="39"/>
      <c r="J578" s="40"/>
      <c r="K578" s="16"/>
      <c r="L578" s="17" t="e">
        <f>K578/J577*100</f>
        <v>#DIV/0!</v>
      </c>
      <c r="M578" s="470"/>
      <c r="N578" s="471"/>
      <c r="O578" s="16"/>
      <c r="P578" s="73" t="e">
        <f>O578/J577*100</f>
        <v>#DIV/0!</v>
      </c>
      <c r="Q578" s="470"/>
      <c r="R578" s="471"/>
      <c r="S578" s="19"/>
      <c r="T578" s="73" t="e">
        <f>S578/J577*100</f>
        <v>#DIV/0!</v>
      </c>
      <c r="U578" s="470"/>
      <c r="V578" s="472"/>
      <c r="W578" s="16"/>
      <c r="X578" s="73" t="e">
        <f>W578/J577*100</f>
        <v>#DIV/0!</v>
      </c>
      <c r="Y578" s="470"/>
      <c r="Z578" s="496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24">+C579+D579</f>
        <v>0</v>
      </c>
      <c r="F579" s="63"/>
      <c r="G579" s="64"/>
      <c r="H579" s="64"/>
      <c r="I579" s="65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470" t="e">
        <f t="shared" si="1296"/>
        <v>#DIV/0!</v>
      </c>
      <c r="N579" s="471"/>
      <c r="O579" s="67">
        <f>G579+F579+0</f>
        <v>0</v>
      </c>
      <c r="P579" s="69" t="e">
        <f t="shared" ref="P579" si="1425">O579/J579*100</f>
        <v>#DIV/0!</v>
      </c>
      <c r="Q579" s="470" t="e">
        <f t="shared" si="1298"/>
        <v>#DIV/0!</v>
      </c>
      <c r="R579" s="471"/>
      <c r="S579" s="70">
        <f>H579+F579+G579+0</f>
        <v>0</v>
      </c>
      <c r="T579" s="69" t="e">
        <f t="shared" ref="T579" si="1426">S579/J579*100</f>
        <v>#DIV/0!</v>
      </c>
      <c r="U579" s="470" t="e">
        <f t="shared" si="1300"/>
        <v>#DIV/0!</v>
      </c>
      <c r="V579" s="472"/>
      <c r="W579" s="67">
        <f>H579+F579+G579+I579+0</f>
        <v>0</v>
      </c>
      <c r="X579" s="69" t="e">
        <f>W579/J579*100</f>
        <v>#DIV/0!</v>
      </c>
      <c r="Y579" s="470" t="e">
        <f t="shared" si="1302"/>
        <v>#DIV/0!</v>
      </c>
      <c r="Z579" s="496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38"/>
      <c r="G580" s="36"/>
      <c r="H580" s="36"/>
      <c r="I580" s="39"/>
      <c r="J580" s="40"/>
      <c r="K580" s="16"/>
      <c r="L580" s="17" t="e">
        <f>K580/J579*100</f>
        <v>#DIV/0!</v>
      </c>
      <c r="M580" s="470"/>
      <c r="N580" s="471"/>
      <c r="O580" s="16"/>
      <c r="P580" s="73" t="e">
        <f>O580/J579*100</f>
        <v>#DIV/0!</v>
      </c>
      <c r="Q580" s="470"/>
      <c r="R580" s="471"/>
      <c r="S580" s="19"/>
      <c r="T580" s="73" t="e">
        <f>S580/J579*100</f>
        <v>#DIV/0!</v>
      </c>
      <c r="U580" s="470"/>
      <c r="V580" s="472"/>
      <c r="W580" s="16"/>
      <c r="X580" s="73" t="e">
        <f>W580/J579*100</f>
        <v>#DIV/0!</v>
      </c>
      <c r="Y580" s="470"/>
      <c r="Z580" s="496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27">
        <f>SUM(F583,F585,F587,F589)</f>
        <v>0</v>
      </c>
      <c r="G581" s="25">
        <f t="shared" ref="G581:I581" si="1427">SUM(G583,G585,G587,G589)</f>
        <v>0</v>
      </c>
      <c r="H581" s="25">
        <f t="shared" si="1427"/>
        <v>0</v>
      </c>
      <c r="I581" s="28">
        <f t="shared" si="1427"/>
        <v>0</v>
      </c>
      <c r="J581" s="29">
        <f t="shared" ref="J581" si="1428">+E581+I581+F581+G581+H581</f>
        <v>0</v>
      </c>
      <c r="K581" s="30">
        <f>SUM(K583,K585,K587,K589)</f>
        <v>0</v>
      </c>
      <c r="L581" s="31" t="e">
        <f t="shared" ref="L581" si="1429">K581/J581*100</f>
        <v>#DIV/0!</v>
      </c>
      <c r="M581" s="473" t="e">
        <f t="shared" si="1296"/>
        <v>#DIV/0!</v>
      </c>
      <c r="N581" s="474"/>
      <c r="O581" s="30">
        <f>SUM(O583,O585,O587,O589)</f>
        <v>0</v>
      </c>
      <c r="P581" s="31" t="e">
        <f t="shared" ref="P581" si="1430">O581/J581*100</f>
        <v>#DIV/0!</v>
      </c>
      <c r="Q581" s="473" t="e">
        <f t="shared" si="1298"/>
        <v>#DIV/0!</v>
      </c>
      <c r="R581" s="474"/>
      <c r="S581" s="32">
        <f>SUM(S583,S585,S587,S589)</f>
        <v>0</v>
      </c>
      <c r="T581" s="31" t="e">
        <f t="shared" ref="T581" si="1431">S581/J581*100</f>
        <v>#DIV/0!</v>
      </c>
      <c r="U581" s="473" t="e">
        <f t="shared" si="1300"/>
        <v>#DIV/0!</v>
      </c>
      <c r="V581" s="475"/>
      <c r="W581" s="30">
        <f>SUM(W583,W585,W587,W589)</f>
        <v>0</v>
      </c>
      <c r="X581" s="31" t="e">
        <f t="shared" ref="X581" si="1432">W581/J581*100</f>
        <v>#DIV/0!</v>
      </c>
      <c r="Y581" s="473" t="e">
        <f t="shared" si="1302"/>
        <v>#DIV/0!</v>
      </c>
      <c r="Z581" s="497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38"/>
      <c r="G582" s="36"/>
      <c r="H582" s="36"/>
      <c r="I582" s="37"/>
      <c r="J582" s="40"/>
      <c r="K582" s="30">
        <f>SUM(K584,K586,K588,K590)</f>
        <v>0</v>
      </c>
      <c r="L582" s="31" t="e">
        <f t="shared" ref="L582" si="1433">K582/J581*100</f>
        <v>#DIV/0!</v>
      </c>
      <c r="M582" s="473"/>
      <c r="N582" s="474"/>
      <c r="O582" s="30">
        <f>SUM(O584,O586,O588,O590)</f>
        <v>0</v>
      </c>
      <c r="P582" s="31" t="e">
        <f t="shared" ref="P582" si="1434">O582/J581*100</f>
        <v>#DIV/0!</v>
      </c>
      <c r="Q582" s="473"/>
      <c r="R582" s="474"/>
      <c r="S582" s="32">
        <f>SUM(S584,S586,S588,S590)</f>
        <v>0</v>
      </c>
      <c r="T582" s="31" t="e">
        <f t="shared" ref="T582" si="1435">S582/J581*100</f>
        <v>#DIV/0!</v>
      </c>
      <c r="U582" s="473"/>
      <c r="V582" s="475"/>
      <c r="W582" s="30">
        <f>SUM(W584,W586,W588,W590)</f>
        <v>0</v>
      </c>
      <c r="X582" s="31" t="e">
        <f t="shared" ref="X582" si="1436">W582/J581*100</f>
        <v>#DIV/0!</v>
      </c>
      <c r="Y582" s="473"/>
      <c r="Z582" s="497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37">+C583+D583</f>
        <v>0</v>
      </c>
      <c r="F583" s="63"/>
      <c r="G583" s="64"/>
      <c r="H583" s="64"/>
      <c r="I583" s="65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470" t="e">
        <f t="shared" si="1296"/>
        <v>#DIV/0!</v>
      </c>
      <c r="N583" s="471"/>
      <c r="O583" s="67">
        <f>G583+F583+0</f>
        <v>0</v>
      </c>
      <c r="P583" s="68" t="e">
        <f t="shared" ref="P583" si="1438">O583/J583*100</f>
        <v>#DIV/0!</v>
      </c>
      <c r="Q583" s="470" t="e">
        <f t="shared" si="1298"/>
        <v>#DIV/0!</v>
      </c>
      <c r="R583" s="471"/>
      <c r="S583" s="70">
        <f>H583+F583+G583+0</f>
        <v>0</v>
      </c>
      <c r="T583" s="68" t="e">
        <f t="shared" ref="T583" si="1439">S583/J583*100</f>
        <v>#DIV/0!</v>
      </c>
      <c r="U583" s="470" t="e">
        <f t="shared" si="1300"/>
        <v>#DIV/0!</v>
      </c>
      <c r="V583" s="472"/>
      <c r="W583" s="67">
        <f>H583+F583+G583+I583+0</f>
        <v>0</v>
      </c>
      <c r="X583" s="68" t="e">
        <f>W583/J583*100</f>
        <v>#DIV/0!</v>
      </c>
      <c r="Y583" s="470" t="e">
        <f t="shared" si="1302"/>
        <v>#DIV/0!</v>
      </c>
      <c r="Z583" s="496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38"/>
      <c r="G584" s="36"/>
      <c r="H584" s="36"/>
      <c r="I584" s="39"/>
      <c r="J584" s="40"/>
      <c r="K584" s="16"/>
      <c r="L584" s="17" t="e">
        <f>K584/J583*100</f>
        <v>#DIV/0!</v>
      </c>
      <c r="M584" s="470"/>
      <c r="N584" s="471"/>
      <c r="O584" s="16"/>
      <c r="P584" s="17" t="e">
        <f>O584/J583*100</f>
        <v>#DIV/0!</v>
      </c>
      <c r="Q584" s="470"/>
      <c r="R584" s="471"/>
      <c r="S584" s="19"/>
      <c r="T584" s="17" t="e">
        <f>S584/J583*100</f>
        <v>#DIV/0!</v>
      </c>
      <c r="U584" s="470"/>
      <c r="V584" s="472"/>
      <c r="W584" s="16"/>
      <c r="X584" s="17" t="e">
        <f>W584/J583*100</f>
        <v>#DIV/0!</v>
      </c>
      <c r="Y584" s="470"/>
      <c r="Z584" s="496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40">+C585+D585</f>
        <v>0</v>
      </c>
      <c r="F585" s="63"/>
      <c r="G585" s="64"/>
      <c r="H585" s="64"/>
      <c r="I585" s="65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470" t="e">
        <f t="shared" si="1296"/>
        <v>#DIV/0!</v>
      </c>
      <c r="N585" s="471"/>
      <c r="O585" s="67">
        <f>G585+F585+0</f>
        <v>0</v>
      </c>
      <c r="P585" s="68" t="e">
        <f t="shared" ref="P585" si="1441">O585/J585*100</f>
        <v>#DIV/0!</v>
      </c>
      <c r="Q585" s="470" t="e">
        <f t="shared" si="1298"/>
        <v>#DIV/0!</v>
      </c>
      <c r="R585" s="471"/>
      <c r="S585" s="70">
        <f>H585+F585+G585+0</f>
        <v>0</v>
      </c>
      <c r="T585" s="68" t="e">
        <f t="shared" ref="T585" si="1442">S585/J585*100</f>
        <v>#DIV/0!</v>
      </c>
      <c r="U585" s="470" t="e">
        <f t="shared" si="1300"/>
        <v>#DIV/0!</v>
      </c>
      <c r="V585" s="472"/>
      <c r="W585" s="67">
        <f>H585+F585+G585+I585+0</f>
        <v>0</v>
      </c>
      <c r="X585" s="68" t="e">
        <f>W585/J585*100</f>
        <v>#DIV/0!</v>
      </c>
      <c r="Y585" s="470" t="e">
        <f t="shared" si="1302"/>
        <v>#DIV/0!</v>
      </c>
      <c r="Z585" s="496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38"/>
      <c r="G586" s="36"/>
      <c r="H586" s="36"/>
      <c r="I586" s="39"/>
      <c r="J586" s="40"/>
      <c r="K586" s="16"/>
      <c r="L586" s="17" t="e">
        <f>K586/J585*100</f>
        <v>#DIV/0!</v>
      </c>
      <c r="M586" s="470"/>
      <c r="N586" s="471"/>
      <c r="O586" s="16"/>
      <c r="P586" s="17" t="e">
        <f>O586/J585*100</f>
        <v>#DIV/0!</v>
      </c>
      <c r="Q586" s="470"/>
      <c r="R586" s="471"/>
      <c r="S586" s="19"/>
      <c r="T586" s="17" t="e">
        <f>S586/J585*100</f>
        <v>#DIV/0!</v>
      </c>
      <c r="U586" s="470"/>
      <c r="V586" s="472"/>
      <c r="W586" s="16"/>
      <c r="X586" s="17" t="e">
        <f>W586/J585*100</f>
        <v>#DIV/0!</v>
      </c>
      <c r="Y586" s="470"/>
      <c r="Z586" s="496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43">+C587+D587</f>
        <v>0</v>
      </c>
      <c r="F587" s="63"/>
      <c r="G587" s="64"/>
      <c r="H587" s="64"/>
      <c r="I587" s="65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470" t="e">
        <f t="shared" si="1296"/>
        <v>#DIV/0!</v>
      </c>
      <c r="N587" s="471"/>
      <c r="O587" s="67">
        <f>G587+F587+0</f>
        <v>0</v>
      </c>
      <c r="P587" s="68" t="e">
        <f t="shared" ref="P587" si="1444">O587/J587*100</f>
        <v>#DIV/0!</v>
      </c>
      <c r="Q587" s="470" t="e">
        <f t="shared" si="1298"/>
        <v>#DIV/0!</v>
      </c>
      <c r="R587" s="471"/>
      <c r="S587" s="70">
        <f>H587+F587+G587+0</f>
        <v>0</v>
      </c>
      <c r="T587" s="68" t="e">
        <f t="shared" ref="T587" si="1445">S587/J587*100</f>
        <v>#DIV/0!</v>
      </c>
      <c r="U587" s="470" t="e">
        <f t="shared" si="1300"/>
        <v>#DIV/0!</v>
      </c>
      <c r="V587" s="472"/>
      <c r="W587" s="67">
        <f>H587+F587+G587+I587+0</f>
        <v>0</v>
      </c>
      <c r="X587" s="68" t="e">
        <f>W587/J587*100</f>
        <v>#DIV/0!</v>
      </c>
      <c r="Y587" s="470" t="e">
        <f t="shared" si="1302"/>
        <v>#DIV/0!</v>
      </c>
      <c r="Z587" s="496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38"/>
      <c r="G588" s="36"/>
      <c r="H588" s="36"/>
      <c r="I588" s="39"/>
      <c r="J588" s="40"/>
      <c r="K588" s="16"/>
      <c r="L588" s="17" t="e">
        <f>K588/J587*100</f>
        <v>#DIV/0!</v>
      </c>
      <c r="M588" s="470"/>
      <c r="N588" s="471"/>
      <c r="O588" s="16"/>
      <c r="P588" s="17" t="e">
        <f>O588/J587*100</f>
        <v>#DIV/0!</v>
      </c>
      <c r="Q588" s="470"/>
      <c r="R588" s="471"/>
      <c r="S588" s="19"/>
      <c r="T588" s="17" t="e">
        <f>S588/J587*100</f>
        <v>#DIV/0!</v>
      </c>
      <c r="U588" s="470"/>
      <c r="V588" s="472"/>
      <c r="W588" s="16"/>
      <c r="X588" s="17" t="e">
        <f>W588/J587*100</f>
        <v>#DIV/0!</v>
      </c>
      <c r="Y588" s="470"/>
      <c r="Z588" s="496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46">+C589+D589</f>
        <v>0</v>
      </c>
      <c r="F589" s="63"/>
      <c r="G589" s="64"/>
      <c r="H589" s="64"/>
      <c r="I589" s="65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470" t="e">
        <f t="shared" ref="M589:M599" si="1447">L590-L589</f>
        <v>#DIV/0!</v>
      </c>
      <c r="N589" s="471"/>
      <c r="O589" s="67">
        <f>G589+F589+0</f>
        <v>0</v>
      </c>
      <c r="P589" s="68" t="e">
        <f t="shared" ref="P589" si="1448">O589/J589*100</f>
        <v>#DIV/0!</v>
      </c>
      <c r="Q589" s="470" t="e">
        <f t="shared" ref="Q589:Q599" si="1449">P590-P589</f>
        <v>#DIV/0!</v>
      </c>
      <c r="R589" s="471"/>
      <c r="S589" s="70">
        <f>H589+F589+G589+0</f>
        <v>0</v>
      </c>
      <c r="T589" s="68" t="e">
        <f t="shared" ref="T589" si="1450">S589/J589*100</f>
        <v>#DIV/0!</v>
      </c>
      <c r="U589" s="470" t="e">
        <f t="shared" ref="U589:U599" si="1451">T590-T589</f>
        <v>#DIV/0!</v>
      </c>
      <c r="V589" s="472"/>
      <c r="W589" s="67">
        <f>H589+F589+G589+I589+0</f>
        <v>0</v>
      </c>
      <c r="X589" s="68" t="e">
        <f>W589/J589*100</f>
        <v>#DIV/0!</v>
      </c>
      <c r="Y589" s="470" t="e">
        <f t="shared" ref="Y589:Y599" si="1452">X590-X589</f>
        <v>#DIV/0!</v>
      </c>
      <c r="Z589" s="496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38"/>
      <c r="G590" s="36"/>
      <c r="H590" s="36"/>
      <c r="I590" s="39"/>
      <c r="J590" s="40"/>
      <c r="K590" s="16"/>
      <c r="L590" s="17" t="e">
        <f>K590/J589*100</f>
        <v>#DIV/0!</v>
      </c>
      <c r="M590" s="470"/>
      <c r="N590" s="471"/>
      <c r="O590" s="16"/>
      <c r="P590" s="17" t="e">
        <f>O590/J589*100</f>
        <v>#DIV/0!</v>
      </c>
      <c r="Q590" s="470"/>
      <c r="R590" s="471"/>
      <c r="S590" s="19"/>
      <c r="T590" s="17" t="e">
        <f>S590/J589*100</f>
        <v>#DIV/0!</v>
      </c>
      <c r="U590" s="470"/>
      <c r="V590" s="472"/>
      <c r="W590" s="16"/>
      <c r="X590" s="17" t="e">
        <f>W590/J589*100</f>
        <v>#DIV/0!</v>
      </c>
      <c r="Y590" s="470"/>
      <c r="Z590" s="496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27">
        <f>SUM(F593,F595)</f>
        <v>0</v>
      </c>
      <c r="G591" s="25">
        <f t="shared" ref="G591:I591" si="1453">SUM(G593,G595)</f>
        <v>0</v>
      </c>
      <c r="H591" s="25">
        <f t="shared" si="1453"/>
        <v>0</v>
      </c>
      <c r="I591" s="28">
        <f t="shared" si="1453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54">K591/J591*100</f>
        <v>#DIV/0!</v>
      </c>
      <c r="M591" s="473" t="e">
        <f t="shared" si="1447"/>
        <v>#DIV/0!</v>
      </c>
      <c r="N591" s="474"/>
      <c r="O591" s="30">
        <f>SUM(O593,O595)</f>
        <v>0</v>
      </c>
      <c r="P591" s="31" t="e">
        <f t="shared" ref="P591" si="1455">O591/J591*100</f>
        <v>#DIV/0!</v>
      </c>
      <c r="Q591" s="473" t="e">
        <f t="shared" si="1449"/>
        <v>#DIV/0!</v>
      </c>
      <c r="R591" s="474"/>
      <c r="S591" s="32">
        <f>SUM(S593,S595)</f>
        <v>0</v>
      </c>
      <c r="T591" s="31" t="e">
        <f t="shared" ref="T591" si="1456">S591/J591*100</f>
        <v>#DIV/0!</v>
      </c>
      <c r="U591" s="473" t="e">
        <f t="shared" si="1451"/>
        <v>#DIV/0!</v>
      </c>
      <c r="V591" s="475"/>
      <c r="W591" s="30">
        <f>SUM(W593,W595)</f>
        <v>0</v>
      </c>
      <c r="X591" s="31" t="e">
        <f t="shared" ref="X591" si="1457">W591/J591*100</f>
        <v>#DIV/0!</v>
      </c>
      <c r="Y591" s="473" t="e">
        <f t="shared" si="1452"/>
        <v>#DIV/0!</v>
      </c>
      <c r="Z591" s="497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38"/>
      <c r="G592" s="36"/>
      <c r="H592" s="36"/>
      <c r="I592" s="37"/>
      <c r="J592" s="40"/>
      <c r="K592" s="30">
        <f>SUM(K594,K596)</f>
        <v>0</v>
      </c>
      <c r="L592" s="31" t="e">
        <f t="shared" ref="L592" si="1458">K592/J591*100</f>
        <v>#DIV/0!</v>
      </c>
      <c r="M592" s="473"/>
      <c r="N592" s="474"/>
      <c r="O592" s="30">
        <f>SUM(O594,O596)</f>
        <v>0</v>
      </c>
      <c r="P592" s="31" t="e">
        <f t="shared" ref="P592" si="1459">O592/J591*100</f>
        <v>#DIV/0!</v>
      </c>
      <c r="Q592" s="473"/>
      <c r="R592" s="474"/>
      <c r="S592" s="32">
        <f>SUM(S594,S596)</f>
        <v>0</v>
      </c>
      <c r="T592" s="31" t="e">
        <f t="shared" ref="T592" si="1460">S592/J591*100</f>
        <v>#DIV/0!</v>
      </c>
      <c r="U592" s="473"/>
      <c r="V592" s="475"/>
      <c r="W592" s="30">
        <f>SUM(W594,W596)</f>
        <v>0</v>
      </c>
      <c r="X592" s="31" t="e">
        <f t="shared" ref="X592" si="1461">W592/J591*100</f>
        <v>#DIV/0!</v>
      </c>
      <c r="Y592" s="473"/>
      <c r="Z592" s="497"/>
      <c r="AA592" s="74"/>
      <c r="AB592" s="74"/>
    </row>
    <row r="593" spans="1:39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462">+C593+D593</f>
        <v>0</v>
      </c>
      <c r="F593" s="63"/>
      <c r="G593" s="64"/>
      <c r="H593" s="64"/>
      <c r="I593" s="65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470" t="e">
        <f t="shared" si="1447"/>
        <v>#DIV/0!</v>
      </c>
      <c r="N593" s="471"/>
      <c r="O593" s="67">
        <f>G593+F593+0</f>
        <v>0</v>
      </c>
      <c r="P593" s="68" t="e">
        <f t="shared" ref="P593" si="1463">O593/J593*100</f>
        <v>#DIV/0!</v>
      </c>
      <c r="Q593" s="470" t="e">
        <f t="shared" si="1449"/>
        <v>#DIV/0!</v>
      </c>
      <c r="R593" s="471"/>
      <c r="S593" s="70">
        <f>H593+F593+G593+0</f>
        <v>0</v>
      </c>
      <c r="T593" s="68" t="e">
        <f t="shared" ref="T593" si="1464">S593/J593*100</f>
        <v>#DIV/0!</v>
      </c>
      <c r="U593" s="470" t="e">
        <f t="shared" si="1451"/>
        <v>#DIV/0!</v>
      </c>
      <c r="V593" s="472"/>
      <c r="W593" s="67">
        <f>H593+F593+G593+I593+0</f>
        <v>0</v>
      </c>
      <c r="X593" s="68" t="e">
        <f>W593/J593*100</f>
        <v>#DIV/0!</v>
      </c>
      <c r="Y593" s="470" t="e">
        <f t="shared" si="1452"/>
        <v>#DIV/0!</v>
      </c>
      <c r="Z593" s="496"/>
      <c r="AA593" s="74"/>
      <c r="AB593" s="74"/>
    </row>
    <row r="594" spans="1:39" s="75" customFormat="1" ht="21.75" hidden="1" customHeight="1" x14ac:dyDescent="0.2">
      <c r="A594" s="52"/>
      <c r="B594" s="62" t="s">
        <v>32</v>
      </c>
      <c r="C594" s="35"/>
      <c r="D594" s="36"/>
      <c r="E594" s="37"/>
      <c r="F594" s="38"/>
      <c r="G594" s="36"/>
      <c r="H594" s="36"/>
      <c r="I594" s="39"/>
      <c r="J594" s="40"/>
      <c r="K594" s="16"/>
      <c r="L594" s="17" t="e">
        <f>K594/J593*100</f>
        <v>#DIV/0!</v>
      </c>
      <c r="M594" s="470"/>
      <c r="N594" s="471"/>
      <c r="O594" s="16"/>
      <c r="P594" s="17" t="e">
        <f>O594/J593*100</f>
        <v>#DIV/0!</v>
      </c>
      <c r="Q594" s="470"/>
      <c r="R594" s="471"/>
      <c r="S594" s="19"/>
      <c r="T594" s="17" t="e">
        <f>S594/J593*100</f>
        <v>#DIV/0!</v>
      </c>
      <c r="U594" s="470"/>
      <c r="V594" s="472"/>
      <c r="W594" s="16"/>
      <c r="X594" s="17" t="e">
        <f>W594/J593*100</f>
        <v>#DIV/0!</v>
      </c>
      <c r="Y594" s="470"/>
      <c r="Z594" s="496"/>
      <c r="AA594" s="74"/>
      <c r="AB594" s="74"/>
    </row>
    <row r="595" spans="1:39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465">+C595+D595</f>
        <v>0</v>
      </c>
      <c r="F595" s="63"/>
      <c r="G595" s="64"/>
      <c r="H595" s="64"/>
      <c r="I595" s="65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470" t="e">
        <f t="shared" si="1447"/>
        <v>#DIV/0!</v>
      </c>
      <c r="N595" s="471"/>
      <c r="O595" s="67">
        <f>G595+F595+0</f>
        <v>0</v>
      </c>
      <c r="P595" s="68" t="e">
        <f t="shared" ref="P595" si="1466">O595/J595*100</f>
        <v>#DIV/0!</v>
      </c>
      <c r="Q595" s="470" t="e">
        <f t="shared" si="1449"/>
        <v>#DIV/0!</v>
      </c>
      <c r="R595" s="471"/>
      <c r="S595" s="70">
        <f>H595+F595+G595+0</f>
        <v>0</v>
      </c>
      <c r="T595" s="68" t="e">
        <f t="shared" ref="T595" si="1467">S595/J595*100</f>
        <v>#DIV/0!</v>
      </c>
      <c r="U595" s="470" t="e">
        <f t="shared" si="1451"/>
        <v>#DIV/0!</v>
      </c>
      <c r="V595" s="472"/>
      <c r="W595" s="67">
        <f>H595+F595+G595+I595+0</f>
        <v>0</v>
      </c>
      <c r="X595" s="68" t="e">
        <f>W595/J595*100</f>
        <v>#DIV/0!</v>
      </c>
      <c r="Y595" s="470" t="e">
        <f t="shared" si="1452"/>
        <v>#DIV/0!</v>
      </c>
      <c r="Z595" s="496"/>
      <c r="AA595" s="74"/>
      <c r="AB595" s="74"/>
    </row>
    <row r="596" spans="1:39" s="75" customFormat="1" ht="21.75" hidden="1" customHeight="1" x14ac:dyDescent="0.2">
      <c r="A596" s="52"/>
      <c r="B596" s="62" t="s">
        <v>32</v>
      </c>
      <c r="C596" s="35"/>
      <c r="D596" s="36"/>
      <c r="E596" s="37"/>
      <c r="F596" s="38"/>
      <c r="G596" s="36"/>
      <c r="H596" s="36"/>
      <c r="I596" s="39"/>
      <c r="J596" s="40"/>
      <c r="K596" s="16"/>
      <c r="L596" s="17" t="e">
        <f>K596/J595*100</f>
        <v>#DIV/0!</v>
      </c>
      <c r="M596" s="470"/>
      <c r="N596" s="471"/>
      <c r="O596" s="16"/>
      <c r="P596" s="17" t="e">
        <f>O596/J595*100</f>
        <v>#DIV/0!</v>
      </c>
      <c r="Q596" s="470"/>
      <c r="R596" s="471"/>
      <c r="S596" s="19"/>
      <c r="T596" s="17" t="e">
        <f>S596/J595*100</f>
        <v>#DIV/0!</v>
      </c>
      <c r="U596" s="470"/>
      <c r="V596" s="472"/>
      <c r="W596" s="16"/>
      <c r="X596" s="17" t="e">
        <f>W596/J595*100</f>
        <v>#DIV/0!</v>
      </c>
      <c r="Y596" s="470"/>
      <c r="Z596" s="496"/>
      <c r="AA596" s="74"/>
      <c r="AB596" s="74"/>
    </row>
    <row r="597" spans="1:39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468">+C597+D597</f>
        <v>0</v>
      </c>
      <c r="F597" s="63"/>
      <c r="G597" s="64"/>
      <c r="H597" s="64"/>
      <c r="I597" s="65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470" t="e">
        <f t="shared" si="1447"/>
        <v>#DIV/0!</v>
      </c>
      <c r="N597" s="471"/>
      <c r="O597" s="67">
        <f>G597+F597+0</f>
        <v>0</v>
      </c>
      <c r="P597" s="68" t="e">
        <f t="shared" ref="P597" si="1469">O597/J597*100</f>
        <v>#DIV/0!</v>
      </c>
      <c r="Q597" s="470" t="e">
        <f t="shared" si="1449"/>
        <v>#DIV/0!</v>
      </c>
      <c r="R597" s="471"/>
      <c r="S597" s="70">
        <f>H597+F597+G597+0</f>
        <v>0</v>
      </c>
      <c r="T597" s="68" t="e">
        <f t="shared" ref="T597" si="1470">S597/J597*100</f>
        <v>#DIV/0!</v>
      </c>
      <c r="U597" s="470" t="e">
        <f t="shared" si="1451"/>
        <v>#DIV/0!</v>
      </c>
      <c r="V597" s="472"/>
      <c r="W597" s="67">
        <f>H597+F597+G597+I597+0</f>
        <v>0</v>
      </c>
      <c r="X597" s="68" t="e">
        <f>W597/J597*100</f>
        <v>#DIV/0!</v>
      </c>
      <c r="Y597" s="470" t="e">
        <f t="shared" si="1452"/>
        <v>#DIV/0!</v>
      </c>
      <c r="Z597" s="496"/>
      <c r="AA597" s="74"/>
      <c r="AB597" s="74"/>
    </row>
    <row r="598" spans="1:39" s="75" customFormat="1" ht="21.75" hidden="1" customHeight="1" x14ac:dyDescent="0.2">
      <c r="A598" s="33"/>
      <c r="B598" s="62" t="s">
        <v>32</v>
      </c>
      <c r="C598" s="35"/>
      <c r="D598" s="36"/>
      <c r="E598" s="37"/>
      <c r="F598" s="38"/>
      <c r="G598" s="36"/>
      <c r="H598" s="36"/>
      <c r="I598" s="37"/>
      <c r="J598" s="40"/>
      <c r="K598" s="16"/>
      <c r="L598" s="17" t="e">
        <f>K598/J597*100</f>
        <v>#DIV/0!</v>
      </c>
      <c r="M598" s="470"/>
      <c r="N598" s="471"/>
      <c r="O598" s="16"/>
      <c r="P598" s="17" t="e">
        <f>O598/J597*100</f>
        <v>#DIV/0!</v>
      </c>
      <c r="Q598" s="470"/>
      <c r="R598" s="471"/>
      <c r="S598" s="19"/>
      <c r="T598" s="17" t="e">
        <f>S598/J597*100</f>
        <v>#DIV/0!</v>
      </c>
      <c r="U598" s="470"/>
      <c r="V598" s="472"/>
      <c r="W598" s="16"/>
      <c r="X598" s="17" t="e">
        <f>W598/J597*100</f>
        <v>#DIV/0!</v>
      </c>
      <c r="Y598" s="470"/>
      <c r="Z598" s="496"/>
      <c r="AA598" s="74"/>
      <c r="AB598" s="74"/>
    </row>
    <row r="599" spans="1:39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471">+C599+D599</f>
        <v>0</v>
      </c>
      <c r="F599" s="63"/>
      <c r="G599" s="64"/>
      <c r="H599" s="64"/>
      <c r="I599" s="65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470" t="e">
        <f t="shared" si="1447"/>
        <v>#DIV/0!</v>
      </c>
      <c r="N599" s="471"/>
      <c r="O599" s="67">
        <f>G599+F599+0</f>
        <v>0</v>
      </c>
      <c r="P599" s="68" t="e">
        <f t="shared" ref="P599" si="1472">O599/J599*100</f>
        <v>#DIV/0!</v>
      </c>
      <c r="Q599" s="470" t="e">
        <f t="shared" si="1449"/>
        <v>#DIV/0!</v>
      </c>
      <c r="R599" s="471"/>
      <c r="S599" s="70">
        <f>H599+F599+G599+0</f>
        <v>0</v>
      </c>
      <c r="T599" s="68" t="e">
        <f t="shared" ref="T599" si="1473">S599/J599*100</f>
        <v>#DIV/0!</v>
      </c>
      <c r="U599" s="470" t="e">
        <f t="shared" si="1451"/>
        <v>#DIV/0!</v>
      </c>
      <c r="V599" s="472"/>
      <c r="W599" s="67">
        <f>H599+F599+G599+I599+0</f>
        <v>0</v>
      </c>
      <c r="X599" s="68" t="e">
        <f>W599/J599*100</f>
        <v>#DIV/0!</v>
      </c>
      <c r="Y599" s="470" t="e">
        <f t="shared" si="1452"/>
        <v>#DIV/0!</v>
      </c>
      <c r="Z599" s="496"/>
      <c r="AA599" s="74"/>
      <c r="AB599" s="74"/>
    </row>
    <row r="600" spans="1:39" s="75" customFormat="1" ht="21.75" hidden="1" customHeight="1" x14ac:dyDescent="0.2">
      <c r="A600" s="33"/>
      <c r="B600" s="62" t="s">
        <v>32</v>
      </c>
      <c r="C600" s="35"/>
      <c r="D600" s="36"/>
      <c r="E600" s="37"/>
      <c r="F600" s="38"/>
      <c r="G600" s="36"/>
      <c r="H600" s="36"/>
      <c r="I600" s="37"/>
      <c r="J600" s="40"/>
      <c r="K600" s="16"/>
      <c r="L600" s="17" t="e">
        <f>K600/J599*100</f>
        <v>#DIV/0!</v>
      </c>
      <c r="M600" s="470"/>
      <c r="N600" s="471"/>
      <c r="O600" s="16"/>
      <c r="P600" s="17" t="e">
        <f>O600/J599*100</f>
        <v>#DIV/0!</v>
      </c>
      <c r="Q600" s="470"/>
      <c r="R600" s="471"/>
      <c r="S600" s="19"/>
      <c r="T600" s="17" t="e">
        <f>S600/J599*100</f>
        <v>#DIV/0!</v>
      </c>
      <c r="U600" s="470"/>
      <c r="V600" s="472"/>
      <c r="W600" s="16"/>
      <c r="X600" s="17" t="e">
        <f>W600/J599*100</f>
        <v>#DIV/0!</v>
      </c>
      <c r="Y600" s="470"/>
      <c r="Z600" s="496"/>
      <c r="AA600" s="74"/>
      <c r="AB600" s="74"/>
    </row>
    <row r="602" spans="1:39" s="253" customFormat="1" ht="58.15" customHeight="1" x14ac:dyDescent="0.2">
      <c r="A602" s="300" t="s">
        <v>46</v>
      </c>
      <c r="B602" s="300"/>
      <c r="C602" s="300"/>
      <c r="D602" s="300"/>
      <c r="E602" s="300"/>
      <c r="F602" s="300"/>
      <c r="G602" s="300"/>
      <c r="H602" s="300"/>
      <c r="I602" s="300"/>
      <c r="J602" s="300"/>
      <c r="K602" s="300"/>
      <c r="L602" s="300"/>
      <c r="M602" s="300"/>
      <c r="N602" s="300"/>
      <c r="O602" s="300"/>
      <c r="P602" s="300"/>
      <c r="Q602" s="300"/>
      <c r="R602" s="300"/>
      <c r="S602" s="300"/>
      <c r="T602" s="300"/>
      <c r="U602" s="300"/>
      <c r="V602" s="300"/>
      <c r="W602" s="300"/>
      <c r="X602" s="300"/>
      <c r="Y602" s="300"/>
      <c r="Z602" s="300"/>
      <c r="AA602" s="252"/>
      <c r="AB602" s="252"/>
      <c r="AC602" s="252"/>
      <c r="AD602" s="252"/>
      <c r="AE602" s="252"/>
      <c r="AH602" s="252"/>
      <c r="AI602" s="252"/>
      <c r="AJ602" s="252"/>
      <c r="AK602" s="252"/>
      <c r="AL602" s="252"/>
      <c r="AM602" s="252"/>
    </row>
    <row r="603" spans="1:39" s="253" customFormat="1" ht="48.6" customHeight="1" x14ac:dyDescent="0.2">
      <c r="A603" s="300" t="s">
        <v>47</v>
      </c>
      <c r="B603" s="301"/>
      <c r="C603" s="300"/>
      <c r="D603" s="300"/>
      <c r="E603" s="300"/>
      <c r="F603" s="300"/>
      <c r="G603" s="300"/>
      <c r="H603" s="300"/>
      <c r="I603" s="300"/>
      <c r="J603" s="300"/>
      <c r="K603" s="300"/>
      <c r="L603" s="300"/>
      <c r="M603" s="300"/>
      <c r="N603" s="300"/>
      <c r="O603" s="300"/>
      <c r="P603" s="300"/>
      <c r="Q603" s="300"/>
      <c r="R603" s="300"/>
      <c r="S603" s="300"/>
      <c r="T603" s="300"/>
      <c r="U603" s="300"/>
      <c r="V603" s="300"/>
      <c r="W603" s="300"/>
      <c r="X603" s="300"/>
      <c r="Y603" s="300"/>
      <c r="Z603" s="300"/>
      <c r="AA603" s="252"/>
      <c r="AB603" s="252"/>
      <c r="AC603" s="252"/>
      <c r="AD603" s="252"/>
      <c r="AE603" s="252"/>
      <c r="AH603" s="252"/>
      <c r="AI603" s="252"/>
      <c r="AJ603" s="252"/>
      <c r="AK603" s="252"/>
      <c r="AL603" s="252"/>
      <c r="AM603" s="252"/>
    </row>
    <row r="604" spans="1:39" s="253" customFormat="1" ht="27.6" customHeight="1" x14ac:dyDescent="0.2">
      <c r="A604" s="300" t="s">
        <v>48</v>
      </c>
      <c r="B604" s="300"/>
      <c r="C604" s="300"/>
      <c r="D604" s="300"/>
      <c r="E604" s="300"/>
      <c r="F604" s="300"/>
      <c r="G604" s="300"/>
      <c r="H604" s="300"/>
      <c r="I604" s="300"/>
      <c r="J604" s="300"/>
      <c r="K604" s="300"/>
      <c r="L604" s="300"/>
      <c r="M604" s="300"/>
      <c r="N604" s="300"/>
      <c r="O604" s="300"/>
      <c r="P604" s="300"/>
      <c r="Q604" s="300"/>
      <c r="R604" s="300"/>
      <c r="S604" s="300"/>
      <c r="T604" s="300"/>
      <c r="U604" s="300"/>
      <c r="V604" s="300"/>
      <c r="W604" s="300"/>
      <c r="X604" s="301"/>
      <c r="Y604" s="300"/>
      <c r="Z604" s="300"/>
      <c r="AA604" s="252"/>
      <c r="AB604" s="252"/>
      <c r="AC604" s="252"/>
      <c r="AD604" s="252"/>
      <c r="AE604" s="252"/>
      <c r="AH604" s="252"/>
      <c r="AI604" s="252"/>
      <c r="AJ604" s="252"/>
      <c r="AK604" s="252"/>
      <c r="AL604" s="252"/>
      <c r="AM604" s="252"/>
    </row>
    <row r="605" spans="1:39" s="253" customFormat="1" ht="27.6" customHeight="1" x14ac:dyDescent="0.2">
      <c r="A605" s="300" t="s">
        <v>48</v>
      </c>
      <c r="B605" s="300"/>
      <c r="C605" s="300"/>
      <c r="D605" s="300"/>
      <c r="E605" s="300"/>
      <c r="F605" s="300"/>
      <c r="G605" s="300"/>
      <c r="H605" s="300"/>
      <c r="I605" s="300"/>
      <c r="J605" s="300"/>
      <c r="K605" s="300"/>
      <c r="L605" s="300"/>
      <c r="M605" s="300"/>
      <c r="N605" s="300"/>
      <c r="O605" s="300"/>
      <c r="P605" s="300"/>
      <c r="Q605" s="300"/>
      <c r="R605" s="300"/>
      <c r="S605" s="300"/>
      <c r="T605" s="300"/>
      <c r="U605" s="300"/>
      <c r="V605" s="300"/>
      <c r="W605" s="300"/>
      <c r="X605" s="301"/>
      <c r="Y605" s="300"/>
      <c r="Z605" s="300"/>
      <c r="AA605" s="252"/>
      <c r="AB605" s="252"/>
      <c r="AC605" s="252"/>
      <c r="AD605" s="252"/>
      <c r="AE605" s="252"/>
      <c r="AH605" s="252"/>
      <c r="AI605" s="252"/>
      <c r="AJ605" s="252"/>
      <c r="AK605" s="252"/>
      <c r="AL605" s="252"/>
      <c r="AM605" s="252"/>
    </row>
    <row r="606" spans="1:39" s="253" customFormat="1" ht="27.6" customHeight="1" x14ac:dyDescent="0.2">
      <c r="A606" s="300" t="s">
        <v>48</v>
      </c>
      <c r="B606" s="300"/>
      <c r="C606" s="300"/>
      <c r="D606" s="300"/>
      <c r="E606" s="300"/>
      <c r="F606" s="300"/>
      <c r="G606" s="300"/>
      <c r="H606" s="300"/>
      <c r="I606" s="300"/>
      <c r="J606" s="300"/>
      <c r="K606" s="300"/>
      <c r="L606" s="300"/>
      <c r="M606" s="300"/>
      <c r="N606" s="300"/>
      <c r="O606" s="300"/>
      <c r="P606" s="300"/>
      <c r="Q606" s="300"/>
      <c r="R606" s="300"/>
      <c r="S606" s="300"/>
      <c r="T606" s="300"/>
      <c r="U606" s="300"/>
      <c r="V606" s="300"/>
      <c r="W606" s="300"/>
      <c r="X606" s="301"/>
      <c r="Y606" s="300"/>
      <c r="Z606" s="300"/>
      <c r="AA606" s="252"/>
      <c r="AB606" s="252"/>
      <c r="AC606" s="252"/>
      <c r="AD606" s="252"/>
      <c r="AE606" s="252"/>
      <c r="AH606" s="252"/>
      <c r="AI606" s="252"/>
      <c r="AJ606" s="252"/>
      <c r="AK606" s="252"/>
      <c r="AL606" s="252"/>
      <c r="AM606" s="252"/>
    </row>
    <row r="607" spans="1:39" s="253" customFormat="1" ht="27.6" customHeight="1" x14ac:dyDescent="0.2">
      <c r="A607" s="300" t="s">
        <v>48</v>
      </c>
      <c r="B607" s="300"/>
      <c r="C607" s="300"/>
      <c r="D607" s="300"/>
      <c r="E607" s="300"/>
      <c r="F607" s="300"/>
      <c r="G607" s="300"/>
      <c r="H607" s="300"/>
      <c r="I607" s="300"/>
      <c r="J607" s="300"/>
      <c r="K607" s="300"/>
      <c r="L607" s="300"/>
      <c r="M607" s="300"/>
      <c r="N607" s="300"/>
      <c r="O607" s="300"/>
      <c r="P607" s="300"/>
      <c r="Q607" s="300"/>
      <c r="R607" s="300"/>
      <c r="S607" s="300"/>
      <c r="T607" s="300"/>
      <c r="U607" s="300"/>
      <c r="V607" s="300"/>
      <c r="W607" s="300"/>
      <c r="X607" s="301"/>
      <c r="Y607" s="300"/>
      <c r="Z607" s="300"/>
      <c r="AA607" s="252"/>
      <c r="AB607" s="252"/>
      <c r="AC607" s="252"/>
      <c r="AD607" s="252"/>
      <c r="AE607" s="252"/>
      <c r="AH607" s="252"/>
      <c r="AI607" s="252"/>
      <c r="AJ607" s="252"/>
      <c r="AK607" s="252"/>
      <c r="AL607" s="252"/>
      <c r="AM607" s="252"/>
    </row>
    <row r="608" spans="1:39" s="253" customFormat="1" ht="27.6" customHeight="1" x14ac:dyDescent="0.2">
      <c r="A608" s="300"/>
      <c r="B608" s="639" t="s">
        <v>49</v>
      </c>
      <c r="C608" s="639"/>
      <c r="D608" s="302"/>
      <c r="E608" s="302"/>
      <c r="F608" s="302"/>
      <c r="G608" s="302"/>
      <c r="H608" s="302"/>
      <c r="I608" s="302"/>
      <c r="J608" s="302"/>
      <c r="K608" s="302"/>
      <c r="L608" s="302"/>
      <c r="M608" s="302"/>
      <c r="N608" s="302"/>
      <c r="O608" s="302"/>
      <c r="P608" s="302"/>
      <c r="Q608" s="302"/>
      <c r="R608" s="302"/>
      <c r="S608" s="302"/>
      <c r="T608" s="302"/>
      <c r="U608" s="302"/>
      <c r="V608" s="302"/>
      <c r="W608" s="302"/>
      <c r="X608" s="302"/>
      <c r="Y608" s="302"/>
      <c r="Z608" s="302"/>
      <c r="AA608" s="254"/>
      <c r="AB608" s="254"/>
      <c r="AC608" s="254"/>
      <c r="AD608" s="254"/>
      <c r="AE608" s="254"/>
      <c r="AH608" s="252"/>
      <c r="AI608" s="252"/>
      <c r="AJ608" s="252"/>
      <c r="AK608" s="252"/>
      <c r="AL608" s="252"/>
      <c r="AM608" s="252"/>
    </row>
    <row r="609" spans="1:39" s="253" customFormat="1" ht="34.9" customHeight="1" x14ac:dyDescent="0.2">
      <c r="A609" s="303" t="s">
        <v>50</v>
      </c>
      <c r="B609" s="303"/>
      <c r="C609" s="303"/>
      <c r="D609" s="303"/>
      <c r="E609" s="303"/>
      <c r="F609" s="303"/>
      <c r="G609" s="303"/>
      <c r="H609" s="303"/>
      <c r="I609" s="303"/>
      <c r="J609" s="303"/>
      <c r="K609" s="303"/>
      <c r="L609" s="303"/>
      <c r="M609" s="303"/>
      <c r="N609" s="303"/>
      <c r="O609" s="303"/>
      <c r="P609" s="303"/>
      <c r="Q609" s="303"/>
      <c r="R609" s="303"/>
      <c r="S609" s="303"/>
      <c r="T609" s="303"/>
      <c r="U609" s="303"/>
      <c r="V609" s="303"/>
      <c r="W609" s="303"/>
      <c r="X609" s="303"/>
      <c r="Y609" s="303"/>
      <c r="Z609" s="303"/>
      <c r="AA609" s="254"/>
      <c r="AB609" s="254"/>
      <c r="AC609" s="254"/>
      <c r="AD609" s="254"/>
      <c r="AE609" s="254"/>
      <c r="AH609" s="252"/>
      <c r="AI609" s="252"/>
      <c r="AJ609" s="252"/>
      <c r="AK609" s="252"/>
      <c r="AL609" s="252"/>
      <c r="AM609" s="252"/>
    </row>
    <row r="610" spans="1:39" s="253" customFormat="1" ht="52.9" customHeight="1" x14ac:dyDescent="0.2">
      <c r="A610" s="300" t="s">
        <v>51</v>
      </c>
      <c r="B610" s="301"/>
      <c r="C610" s="301"/>
      <c r="D610" s="302"/>
      <c r="E610" s="302"/>
      <c r="F610" s="302"/>
      <c r="G610" s="302"/>
      <c r="H610" s="302"/>
      <c r="I610" s="302"/>
      <c r="J610" s="302"/>
      <c r="K610" s="302"/>
      <c r="L610" s="302"/>
      <c r="M610" s="302"/>
      <c r="N610" s="302"/>
      <c r="O610" s="302"/>
      <c r="P610" s="302"/>
      <c r="Q610" s="302"/>
      <c r="R610" s="302"/>
      <c r="S610" s="302"/>
      <c r="T610" s="302"/>
      <c r="U610" s="302"/>
      <c r="V610" s="302"/>
      <c r="W610" s="302"/>
      <c r="X610" s="302"/>
      <c r="Y610" s="302"/>
      <c r="Z610" s="302"/>
      <c r="AA610" s="255"/>
      <c r="AB610" s="255"/>
      <c r="AC610" s="255"/>
      <c r="AD610" s="255"/>
      <c r="AE610" s="255"/>
      <c r="AH610" s="252"/>
      <c r="AI610" s="252"/>
      <c r="AJ610" s="252"/>
      <c r="AK610" s="252"/>
      <c r="AL610" s="252"/>
      <c r="AM610" s="252"/>
    </row>
    <row r="611" spans="1:39" s="256" customFormat="1" ht="32.25" customHeight="1" x14ac:dyDescent="0.2">
      <c r="A611" s="640" t="s">
        <v>371</v>
      </c>
      <c r="B611" s="640"/>
      <c r="C611" s="640"/>
      <c r="D611" s="640"/>
      <c r="E611" s="640"/>
      <c r="F611" s="640"/>
      <c r="G611" s="640"/>
      <c r="H611" s="640"/>
      <c r="I611" s="640"/>
      <c r="J611" s="640"/>
      <c r="K611" s="640"/>
      <c r="L611" s="640"/>
      <c r="M611" s="640"/>
      <c r="N611" s="640"/>
      <c r="O611" s="640"/>
      <c r="P611" s="640"/>
      <c r="Q611" s="640"/>
      <c r="R611" s="640"/>
      <c r="S611" s="640"/>
      <c r="T611" s="640"/>
      <c r="U611" s="640"/>
      <c r="V611" s="640"/>
      <c r="W611" s="640"/>
      <c r="X611" s="640"/>
      <c r="Y611" s="302"/>
      <c r="Z611" s="302"/>
      <c r="AA611" s="255"/>
      <c r="AB611" s="255"/>
      <c r="AC611" s="255"/>
      <c r="AD611" s="255"/>
      <c r="AE611" s="255"/>
      <c r="AH611" s="255"/>
      <c r="AI611" s="255"/>
      <c r="AJ611" s="255"/>
      <c r="AK611" s="255"/>
      <c r="AL611" s="255"/>
      <c r="AM611" s="255"/>
    </row>
    <row r="612" spans="1:39" s="253" customFormat="1" ht="32.25" customHeight="1" x14ac:dyDescent="0.2">
      <c r="A612" s="640" t="s">
        <v>371</v>
      </c>
      <c r="B612" s="640"/>
      <c r="C612" s="640"/>
      <c r="D612" s="640"/>
      <c r="E612" s="640"/>
      <c r="F612" s="640"/>
      <c r="G612" s="640"/>
      <c r="H612" s="640"/>
      <c r="I612" s="640"/>
      <c r="J612" s="640"/>
      <c r="K612" s="640"/>
      <c r="L612" s="640"/>
      <c r="M612" s="640"/>
      <c r="N612" s="640"/>
      <c r="O612" s="640"/>
      <c r="P612" s="640"/>
      <c r="Q612" s="640"/>
      <c r="R612" s="640"/>
      <c r="S612" s="640"/>
      <c r="T612" s="640"/>
      <c r="U612" s="640"/>
      <c r="V612" s="640"/>
      <c r="W612" s="640"/>
      <c r="X612" s="640"/>
      <c r="Y612" s="302"/>
      <c r="Z612" s="302"/>
      <c r="AA612" s="252"/>
      <c r="AB612" s="252"/>
      <c r="AC612" s="252"/>
      <c r="AD612" s="252"/>
      <c r="AE612" s="252"/>
      <c r="AH612" s="252"/>
      <c r="AI612" s="252"/>
      <c r="AJ612" s="252"/>
      <c r="AK612" s="252"/>
      <c r="AL612" s="252"/>
      <c r="AM612" s="252"/>
    </row>
    <row r="613" spans="1:39" s="253" customFormat="1" ht="32.25" customHeight="1" x14ac:dyDescent="0.2">
      <c r="A613" s="640" t="s">
        <v>371</v>
      </c>
      <c r="B613" s="640"/>
      <c r="C613" s="640"/>
      <c r="D613" s="640"/>
      <c r="E613" s="640"/>
      <c r="F613" s="640"/>
      <c r="G613" s="640"/>
      <c r="H613" s="640"/>
      <c r="I613" s="640"/>
      <c r="J613" s="640"/>
      <c r="K613" s="640"/>
      <c r="L613" s="640"/>
      <c r="M613" s="640"/>
      <c r="N613" s="640"/>
      <c r="O613" s="640"/>
      <c r="P613" s="640"/>
      <c r="Q613" s="640"/>
      <c r="R613" s="640"/>
      <c r="S613" s="640"/>
      <c r="T613" s="640"/>
      <c r="U613" s="640"/>
      <c r="V613" s="640"/>
      <c r="W613" s="640"/>
      <c r="X613" s="640"/>
      <c r="Y613" s="302"/>
      <c r="Z613" s="302"/>
      <c r="AA613" s="252"/>
      <c r="AB613" s="252"/>
      <c r="AC613" s="252"/>
      <c r="AD613" s="252"/>
      <c r="AE613" s="252"/>
      <c r="AH613" s="252"/>
      <c r="AI613" s="252"/>
      <c r="AJ613" s="252"/>
      <c r="AK613" s="252"/>
      <c r="AL613" s="252"/>
      <c r="AM613" s="252"/>
    </row>
    <row r="614" spans="1:39" s="253" customFormat="1" ht="32.25" customHeight="1" x14ac:dyDescent="0.2">
      <c r="A614" s="640" t="s">
        <v>371</v>
      </c>
      <c r="B614" s="640"/>
      <c r="C614" s="640"/>
      <c r="D614" s="640"/>
      <c r="E614" s="640"/>
      <c r="F614" s="640"/>
      <c r="G614" s="640"/>
      <c r="H614" s="640"/>
      <c r="I614" s="640"/>
      <c r="J614" s="640"/>
      <c r="K614" s="640"/>
      <c r="L614" s="640"/>
      <c r="M614" s="640"/>
      <c r="N614" s="640"/>
      <c r="O614" s="640"/>
      <c r="P614" s="640"/>
      <c r="Q614" s="640"/>
      <c r="R614" s="640"/>
      <c r="S614" s="640"/>
      <c r="T614" s="640"/>
      <c r="U614" s="640"/>
      <c r="V614" s="640"/>
      <c r="W614" s="640"/>
      <c r="X614" s="640"/>
      <c r="Y614" s="302"/>
      <c r="Z614" s="302"/>
      <c r="AA614" s="252"/>
      <c r="AB614" s="252"/>
      <c r="AC614" s="252"/>
      <c r="AD614" s="252"/>
      <c r="AE614" s="252"/>
      <c r="AH614" s="252"/>
      <c r="AI614" s="252"/>
      <c r="AJ614" s="252"/>
      <c r="AK614" s="252"/>
      <c r="AL614" s="252"/>
      <c r="AM614" s="252"/>
    </row>
    <row r="615" spans="1:39" s="253" customFormat="1" ht="27.6" customHeight="1" x14ac:dyDescent="0.2">
      <c r="A615" s="300"/>
      <c r="B615" s="639" t="s">
        <v>49</v>
      </c>
      <c r="C615" s="639"/>
      <c r="D615" s="302"/>
      <c r="E615" s="302"/>
      <c r="F615" s="302"/>
      <c r="G615" s="302"/>
      <c r="H615" s="302"/>
      <c r="I615" s="302"/>
      <c r="J615" s="302"/>
      <c r="K615" s="302"/>
      <c r="L615" s="302"/>
      <c r="M615" s="302"/>
      <c r="N615" s="302"/>
      <c r="O615" s="302"/>
      <c r="P615" s="302"/>
      <c r="Q615" s="302"/>
      <c r="R615" s="302"/>
      <c r="S615" s="302"/>
      <c r="T615" s="302"/>
      <c r="U615" s="302"/>
      <c r="V615" s="302"/>
      <c r="W615" s="302"/>
      <c r="X615" s="302"/>
      <c r="Y615" s="302"/>
      <c r="Z615" s="302"/>
      <c r="AA615" s="254"/>
      <c r="AB615" s="254"/>
      <c r="AC615" s="254"/>
      <c r="AD615" s="254"/>
      <c r="AE615" s="254"/>
      <c r="AH615" s="252"/>
      <c r="AI615" s="252"/>
      <c r="AJ615" s="252"/>
      <c r="AK615" s="252"/>
      <c r="AL615" s="252"/>
      <c r="AM615" s="252"/>
    </row>
    <row r="616" spans="1:39" s="253" customFormat="1" ht="43.9" customHeight="1" x14ac:dyDescent="0.2">
      <c r="A616" s="300" t="s">
        <v>53</v>
      </c>
      <c r="B616" s="301"/>
      <c r="C616" s="301"/>
      <c r="D616" s="300"/>
      <c r="E616" s="300"/>
      <c r="F616" s="300"/>
      <c r="G616" s="300"/>
      <c r="H616" s="300"/>
      <c r="I616" s="300"/>
      <c r="J616" s="300"/>
      <c r="K616" s="300"/>
      <c r="L616" s="300"/>
      <c r="M616" s="300"/>
      <c r="N616" s="300"/>
      <c r="O616" s="300"/>
      <c r="P616" s="300"/>
      <c r="Q616" s="300"/>
      <c r="R616" s="300"/>
      <c r="S616" s="300"/>
      <c r="T616" s="300"/>
      <c r="U616" s="300"/>
      <c r="V616" s="300"/>
      <c r="W616" s="300"/>
      <c r="X616" s="300"/>
      <c r="Y616" s="300"/>
      <c r="Z616" s="300"/>
      <c r="AA616" s="252"/>
      <c r="AB616" s="252"/>
      <c r="AC616" s="252"/>
      <c r="AD616" s="252"/>
      <c r="AE616" s="252"/>
      <c r="AH616" s="252"/>
      <c r="AI616" s="252"/>
      <c r="AJ616" s="252"/>
      <c r="AK616" s="252"/>
      <c r="AL616" s="252"/>
      <c r="AM616" s="252"/>
    </row>
    <row r="617" spans="1:39" s="253" customFormat="1" ht="30.75" customHeight="1" x14ac:dyDescent="0.2">
      <c r="A617" s="300" t="s">
        <v>54</v>
      </c>
      <c r="B617" s="300"/>
      <c r="C617" s="300"/>
      <c r="D617" s="300"/>
      <c r="E617" s="300"/>
      <c r="F617" s="300"/>
      <c r="G617" s="300"/>
      <c r="H617" s="300"/>
      <c r="I617" s="300"/>
      <c r="J617" s="300"/>
      <c r="K617" s="300"/>
      <c r="L617" s="300"/>
      <c r="M617" s="300"/>
      <c r="N617" s="300"/>
      <c r="O617" s="300"/>
      <c r="P617" s="300"/>
      <c r="Q617" s="300"/>
      <c r="R617" s="300"/>
      <c r="S617" s="300"/>
      <c r="T617" s="300"/>
      <c r="U617" s="300"/>
      <c r="V617" s="300"/>
      <c r="W617" s="300"/>
      <c r="X617" s="301"/>
      <c r="Y617" s="300"/>
      <c r="Z617" s="300"/>
      <c r="AA617" s="252"/>
      <c r="AB617" s="252"/>
      <c r="AC617" s="252"/>
      <c r="AD617" s="252"/>
      <c r="AE617" s="252"/>
      <c r="AH617" s="252"/>
      <c r="AI617" s="252"/>
      <c r="AJ617" s="252"/>
      <c r="AK617" s="252"/>
      <c r="AL617" s="252"/>
      <c r="AM617" s="252"/>
    </row>
    <row r="618" spans="1:39" s="253" customFormat="1" ht="30.75" customHeight="1" x14ac:dyDescent="0.2">
      <c r="A618" s="300" t="s">
        <v>54</v>
      </c>
      <c r="B618" s="300"/>
      <c r="C618" s="300"/>
      <c r="D618" s="300"/>
      <c r="E618" s="300"/>
      <c r="F618" s="300"/>
      <c r="G618" s="300"/>
      <c r="H618" s="300"/>
      <c r="I618" s="300"/>
      <c r="J618" s="300"/>
      <c r="K618" s="300"/>
      <c r="L618" s="300"/>
      <c r="M618" s="300"/>
      <c r="N618" s="300"/>
      <c r="O618" s="300"/>
      <c r="P618" s="300"/>
      <c r="Q618" s="300"/>
      <c r="R618" s="300"/>
      <c r="S618" s="300"/>
      <c r="T618" s="300"/>
      <c r="U618" s="300"/>
      <c r="V618" s="300"/>
      <c r="W618" s="300"/>
      <c r="X618" s="301"/>
      <c r="Y618" s="300"/>
      <c r="Z618" s="300"/>
      <c r="AA618" s="252"/>
      <c r="AB618" s="252"/>
      <c r="AC618" s="252"/>
      <c r="AD618" s="252"/>
      <c r="AE618" s="252"/>
      <c r="AH618" s="252"/>
      <c r="AI618" s="252"/>
      <c r="AJ618" s="252"/>
      <c r="AK618" s="252"/>
      <c r="AL618" s="252"/>
      <c r="AM618" s="252"/>
    </row>
    <row r="619" spans="1:39" s="253" customFormat="1" ht="30.75" customHeight="1" x14ac:dyDescent="0.2">
      <c r="A619" s="300" t="s">
        <v>54</v>
      </c>
      <c r="B619" s="300"/>
      <c r="C619" s="300"/>
      <c r="D619" s="300"/>
      <c r="E619" s="300"/>
      <c r="F619" s="300"/>
      <c r="G619" s="300"/>
      <c r="H619" s="300"/>
      <c r="I619" s="300"/>
      <c r="J619" s="300"/>
      <c r="K619" s="300"/>
      <c r="L619" s="300"/>
      <c r="M619" s="300"/>
      <c r="N619" s="300"/>
      <c r="O619" s="300"/>
      <c r="P619" s="300"/>
      <c r="Q619" s="300"/>
      <c r="R619" s="300"/>
      <c r="S619" s="300"/>
      <c r="T619" s="300"/>
      <c r="U619" s="300"/>
      <c r="V619" s="300"/>
      <c r="W619" s="300"/>
      <c r="X619" s="301"/>
      <c r="Y619" s="300"/>
      <c r="Z619" s="300"/>
      <c r="AA619" s="252"/>
      <c r="AB619" s="252"/>
      <c r="AC619" s="252"/>
      <c r="AD619" s="252"/>
      <c r="AE619" s="252"/>
      <c r="AH619" s="252"/>
      <c r="AI619" s="252"/>
      <c r="AJ619" s="252"/>
      <c r="AK619" s="252"/>
      <c r="AL619" s="252"/>
      <c r="AM619" s="252"/>
    </row>
    <row r="620" spans="1:39" s="253" customFormat="1" ht="30.75" customHeight="1" x14ac:dyDescent="0.2">
      <c r="A620" s="300" t="s">
        <v>54</v>
      </c>
      <c r="B620" s="300"/>
      <c r="C620" s="300"/>
      <c r="D620" s="300"/>
      <c r="E620" s="300"/>
      <c r="F620" s="300"/>
      <c r="G620" s="300"/>
      <c r="H620" s="300"/>
      <c r="I620" s="300"/>
      <c r="J620" s="300"/>
      <c r="K620" s="300"/>
      <c r="L620" s="300"/>
      <c r="M620" s="300"/>
      <c r="N620" s="300"/>
      <c r="O620" s="300"/>
      <c r="P620" s="300"/>
      <c r="Q620" s="300"/>
      <c r="R620" s="300"/>
      <c r="S620" s="300"/>
      <c r="T620" s="300"/>
      <c r="U620" s="300"/>
      <c r="V620" s="300"/>
      <c r="W620" s="300"/>
      <c r="X620" s="301"/>
      <c r="Y620" s="300"/>
      <c r="Z620" s="300"/>
      <c r="AA620" s="252"/>
      <c r="AB620" s="252"/>
      <c r="AC620" s="252"/>
      <c r="AD620" s="252"/>
      <c r="AE620" s="252"/>
      <c r="AH620" s="252"/>
      <c r="AI620" s="252"/>
      <c r="AJ620" s="252"/>
      <c r="AK620" s="252"/>
      <c r="AL620" s="252"/>
      <c r="AM620" s="252"/>
    </row>
    <row r="621" spans="1:39" s="253" customFormat="1" ht="27.6" customHeight="1" x14ac:dyDescent="0.2">
      <c r="A621" s="300"/>
      <c r="B621" s="639" t="s">
        <v>49</v>
      </c>
      <c r="C621" s="639"/>
      <c r="D621" s="302"/>
      <c r="E621" s="302"/>
      <c r="F621" s="302"/>
      <c r="G621" s="302"/>
      <c r="H621" s="302"/>
      <c r="I621" s="302"/>
      <c r="J621" s="302"/>
      <c r="K621" s="302"/>
      <c r="L621" s="302"/>
      <c r="M621" s="302"/>
      <c r="N621" s="302"/>
      <c r="O621" s="302"/>
      <c r="P621" s="302"/>
      <c r="Q621" s="302"/>
      <c r="R621" s="302"/>
      <c r="S621" s="302"/>
      <c r="T621" s="302"/>
      <c r="U621" s="302"/>
      <c r="V621" s="302"/>
      <c r="W621" s="302"/>
      <c r="X621" s="302"/>
      <c r="Y621" s="302"/>
      <c r="Z621" s="302"/>
      <c r="AA621" s="254"/>
      <c r="AB621" s="254"/>
      <c r="AC621" s="254"/>
      <c r="AD621" s="254"/>
      <c r="AE621" s="254"/>
      <c r="AH621" s="252"/>
      <c r="AI621" s="252"/>
      <c r="AJ621" s="252"/>
      <c r="AK621" s="252"/>
      <c r="AL621" s="252"/>
      <c r="AM621" s="252"/>
    </row>
    <row r="622" spans="1:39" s="253" customFormat="1" ht="27.6" customHeight="1" x14ac:dyDescent="0.2">
      <c r="A622" s="300" t="s">
        <v>55</v>
      </c>
      <c r="B622" s="301"/>
      <c r="C622" s="301"/>
      <c r="D622" s="300"/>
      <c r="E622" s="300"/>
      <c r="F622" s="300"/>
      <c r="G622" s="300"/>
      <c r="H622" s="300"/>
      <c r="I622" s="300"/>
      <c r="J622" s="300"/>
      <c r="K622" s="300"/>
      <c r="L622" s="300"/>
      <c r="M622" s="300"/>
      <c r="N622" s="300"/>
      <c r="O622" s="300"/>
      <c r="P622" s="300"/>
      <c r="Q622" s="300"/>
      <c r="R622" s="300"/>
      <c r="S622" s="300"/>
      <c r="T622" s="300"/>
      <c r="U622" s="300"/>
      <c r="V622" s="300"/>
      <c r="W622" s="300"/>
      <c r="X622" s="300"/>
      <c r="Y622" s="300"/>
      <c r="Z622" s="300"/>
      <c r="AA622" s="252"/>
      <c r="AB622" s="252"/>
      <c r="AC622" s="252"/>
      <c r="AD622" s="252"/>
      <c r="AE622" s="252"/>
      <c r="AF622" s="252"/>
      <c r="AG622" s="252"/>
    </row>
    <row r="623" spans="1:39" s="253" customFormat="1" ht="23.25" customHeight="1" x14ac:dyDescent="0.2">
      <c r="A623" s="300"/>
      <c r="B623" s="303"/>
      <c r="C623" s="303"/>
      <c r="D623" s="303"/>
      <c r="E623" s="303"/>
      <c r="F623" s="303"/>
      <c r="G623" s="303"/>
      <c r="H623" s="303"/>
      <c r="I623" s="303"/>
      <c r="J623" s="303"/>
      <c r="K623" s="303"/>
      <c r="L623" s="303"/>
      <c r="M623" s="303"/>
      <c r="N623" s="303"/>
      <c r="O623" s="303"/>
      <c r="P623" s="303"/>
      <c r="Q623" s="303"/>
      <c r="R623" s="303"/>
      <c r="S623" s="303"/>
      <c r="T623" s="303"/>
      <c r="U623" s="303"/>
      <c r="V623" s="303"/>
      <c r="W623" s="303"/>
      <c r="X623" s="303"/>
      <c r="Y623" s="303"/>
      <c r="Z623" s="303"/>
      <c r="AA623" s="257"/>
      <c r="AB623" s="257"/>
      <c r="AC623" s="257"/>
      <c r="AD623" s="257"/>
      <c r="AE623" s="257"/>
      <c r="AH623" s="252"/>
      <c r="AI623" s="252"/>
      <c r="AJ623" s="252"/>
      <c r="AK623" s="252"/>
      <c r="AL623" s="252"/>
      <c r="AM623" s="252"/>
    </row>
    <row r="624" spans="1:39" ht="23.25" customHeight="1" x14ac:dyDescent="0.2">
      <c r="A624" s="304"/>
      <c r="B624" s="305"/>
      <c r="C624" s="304"/>
      <c r="D624" s="304"/>
      <c r="E624" s="304"/>
      <c r="F624" s="304"/>
      <c r="G624" s="304"/>
      <c r="H624" s="304"/>
      <c r="I624" s="304"/>
      <c r="J624" s="304"/>
      <c r="K624" s="304"/>
      <c r="L624" s="304"/>
      <c r="M624" s="304"/>
      <c r="N624" s="304"/>
      <c r="O624" s="304"/>
      <c r="P624" s="304"/>
      <c r="Q624" s="304"/>
      <c r="R624" s="304"/>
      <c r="S624" s="304"/>
      <c r="T624" s="304"/>
      <c r="U624" s="304"/>
      <c r="V624" s="304"/>
      <c r="W624" s="304"/>
      <c r="X624" s="304"/>
      <c r="Y624" s="304"/>
      <c r="Z624" s="304"/>
    </row>
    <row r="625" spans="1:26" ht="23.25" customHeight="1" x14ac:dyDescent="0.2">
      <c r="A625" s="304"/>
      <c r="B625" s="305"/>
      <c r="C625" s="304"/>
      <c r="D625" s="304"/>
      <c r="E625" s="304"/>
      <c r="F625" s="304"/>
      <c r="G625" s="304"/>
      <c r="H625" s="304"/>
      <c r="I625" s="304"/>
      <c r="J625" s="304"/>
      <c r="K625" s="304"/>
      <c r="L625" s="304"/>
      <c r="M625" s="304"/>
      <c r="N625" s="304"/>
      <c r="O625" s="304"/>
      <c r="P625" s="304"/>
      <c r="Q625" s="304"/>
      <c r="R625" s="304"/>
      <c r="S625" s="304"/>
      <c r="T625" s="304"/>
      <c r="U625" s="304"/>
      <c r="V625" s="304"/>
      <c r="W625" s="304"/>
      <c r="X625" s="304"/>
      <c r="Y625" s="304"/>
      <c r="Z625" s="304"/>
    </row>
    <row r="626" spans="1:26" ht="23.25" customHeight="1" x14ac:dyDescent="0.2">
      <c r="A626" s="304"/>
      <c r="B626" s="306"/>
      <c r="C626" s="304"/>
      <c r="D626" s="304"/>
      <c r="E626" s="304"/>
      <c r="F626" s="304"/>
      <c r="G626" s="304"/>
      <c r="H626" s="304"/>
      <c r="I626" s="304"/>
      <c r="J626" s="306"/>
      <c r="K626" s="304"/>
      <c r="L626" s="304"/>
      <c r="M626" s="304"/>
      <c r="N626" s="304"/>
      <c r="O626" s="304"/>
      <c r="P626" s="304"/>
      <c r="Q626" s="304"/>
      <c r="R626" s="304"/>
      <c r="S626" s="304"/>
      <c r="T626" s="304"/>
      <c r="U626" s="304"/>
      <c r="V626" s="304"/>
      <c r="W626" s="304"/>
      <c r="X626" s="304"/>
      <c r="Y626" s="304"/>
      <c r="Z626" s="304"/>
    </row>
    <row r="627" spans="1:26" ht="23.25" customHeight="1" x14ac:dyDescent="0.2">
      <c r="A627" s="304"/>
      <c r="B627" s="304"/>
      <c r="C627" s="304"/>
      <c r="D627" s="304"/>
      <c r="E627" s="304"/>
      <c r="F627" s="304"/>
      <c r="G627" s="304"/>
      <c r="H627" s="304"/>
      <c r="I627" s="304"/>
      <c r="J627" s="304"/>
      <c r="K627" s="304"/>
      <c r="L627" s="304"/>
      <c r="M627" s="304"/>
      <c r="N627" s="304"/>
      <c r="O627" s="304"/>
      <c r="P627" s="304"/>
      <c r="Q627" s="304"/>
      <c r="R627" s="304"/>
      <c r="S627" s="304"/>
      <c r="T627" s="304"/>
      <c r="U627" s="304"/>
      <c r="V627" s="304"/>
      <c r="W627" s="304"/>
      <c r="X627" s="304"/>
      <c r="Y627" s="304"/>
      <c r="Z627" s="304"/>
    </row>
    <row r="628" spans="1:26" ht="23.25" customHeight="1" x14ac:dyDescent="0.2">
      <c r="A628" s="304"/>
      <c r="B628" s="307" t="s">
        <v>56</v>
      </c>
      <c r="C628" s="304"/>
      <c r="D628" s="304"/>
      <c r="E628" s="307"/>
      <c r="F628" s="307"/>
      <c r="G628" s="307"/>
      <c r="H628" s="307"/>
      <c r="I628" s="304"/>
      <c r="J628" s="307" t="s">
        <v>57</v>
      </c>
      <c r="K628" s="304"/>
      <c r="L628" s="305"/>
      <c r="M628" s="305"/>
      <c r="N628" s="305"/>
      <c r="O628" s="304"/>
      <c r="P628" s="307"/>
      <c r="Q628" s="305"/>
      <c r="R628" s="305"/>
      <c r="S628" s="308"/>
      <c r="T628" s="308"/>
      <c r="U628" s="305"/>
      <c r="V628" s="305"/>
      <c r="W628" s="308"/>
      <c r="X628" s="304"/>
      <c r="Y628" s="305"/>
      <c r="Z628" s="305"/>
    </row>
    <row r="629" spans="1:26" ht="40.9" customHeight="1" x14ac:dyDescent="0.2">
      <c r="A629" s="304"/>
      <c r="B629" s="307" t="s">
        <v>364</v>
      </c>
      <c r="C629" s="304"/>
      <c r="D629" s="304"/>
      <c r="E629" s="307"/>
      <c r="F629" s="307"/>
      <c r="G629" s="307"/>
      <c r="H629" s="307"/>
      <c r="I629" s="304"/>
      <c r="J629" s="307" t="s">
        <v>362</v>
      </c>
      <c r="K629" s="304"/>
      <c r="L629" s="305"/>
      <c r="M629" s="305"/>
      <c r="N629" s="305"/>
      <c r="O629" s="304"/>
      <c r="P629" s="307"/>
      <c r="Q629" s="305"/>
      <c r="R629" s="305"/>
      <c r="S629" s="308"/>
      <c r="T629" s="308"/>
      <c r="U629" s="305"/>
      <c r="V629" s="305"/>
      <c r="W629" s="308"/>
      <c r="X629" s="304"/>
      <c r="Y629" s="305"/>
      <c r="Z629" s="305"/>
    </row>
    <row r="630" spans="1:26" ht="30" customHeight="1" x14ac:dyDescent="0.2">
      <c r="A630" s="304"/>
      <c r="B630" s="307" t="s">
        <v>361</v>
      </c>
      <c r="C630" s="304"/>
      <c r="D630" s="304"/>
      <c r="E630" s="307"/>
      <c r="F630" s="307"/>
      <c r="G630" s="307"/>
      <c r="H630" s="307"/>
      <c r="I630" s="304"/>
      <c r="J630" s="307" t="s">
        <v>363</v>
      </c>
      <c r="K630" s="304"/>
      <c r="L630" s="305"/>
      <c r="M630" s="305"/>
      <c r="N630" s="305"/>
      <c r="O630" s="304"/>
      <c r="P630" s="307"/>
      <c r="Q630" s="305"/>
      <c r="R630" s="305"/>
      <c r="S630" s="304"/>
      <c r="T630" s="308"/>
      <c r="U630" s="305"/>
      <c r="V630" s="305"/>
      <c r="W630" s="308"/>
      <c r="X630" s="304"/>
      <c r="Y630" s="305"/>
      <c r="Z630" s="305"/>
    </row>
    <row r="631" spans="1:26" ht="30" customHeight="1" x14ac:dyDescent="0.2">
      <c r="A631" s="304"/>
      <c r="B631" s="307" t="s">
        <v>397</v>
      </c>
      <c r="C631" s="304"/>
      <c r="D631" s="304"/>
      <c r="E631" s="307"/>
      <c r="F631" s="648" t="s">
        <v>398</v>
      </c>
      <c r="G631" s="648"/>
      <c r="H631" s="648"/>
      <c r="I631" s="648"/>
      <c r="J631" s="648"/>
      <c r="K631" s="648"/>
      <c r="L631" s="648"/>
      <c r="M631" s="648"/>
      <c r="N631" s="648"/>
      <c r="O631" s="648"/>
      <c r="P631" s="307"/>
      <c r="Q631" s="305"/>
      <c r="R631" s="305"/>
      <c r="S631" s="304"/>
      <c r="T631" s="308"/>
      <c r="U631" s="305"/>
      <c r="V631" s="305"/>
      <c r="W631" s="308"/>
      <c r="X631" s="304"/>
      <c r="Y631" s="305"/>
      <c r="Z631" s="305"/>
    </row>
    <row r="632" spans="1:26" ht="30" customHeight="1" x14ac:dyDescent="0.2">
      <c r="A632" s="304"/>
      <c r="B632" s="307" t="s">
        <v>59</v>
      </c>
      <c r="C632" s="304"/>
      <c r="D632" s="304"/>
      <c r="E632" s="307"/>
      <c r="F632" s="307"/>
      <c r="G632" s="307"/>
      <c r="H632" s="307"/>
      <c r="I632" s="304"/>
      <c r="J632" s="307" t="s">
        <v>60</v>
      </c>
      <c r="K632" s="304"/>
      <c r="L632" s="305"/>
      <c r="M632" s="305"/>
      <c r="N632" s="305"/>
      <c r="O632" s="304"/>
      <c r="P632" s="307"/>
      <c r="Q632" s="305"/>
      <c r="R632" s="305"/>
      <c r="S632" s="308"/>
      <c r="T632" s="308"/>
      <c r="U632" s="305"/>
      <c r="V632" s="305"/>
      <c r="W632" s="308"/>
      <c r="X632" s="304"/>
      <c r="Y632" s="305"/>
      <c r="Z632" s="305"/>
    </row>
    <row r="633" spans="1:26" ht="23.25" customHeight="1" x14ac:dyDescent="0.2">
      <c r="A633" s="304"/>
      <c r="B633" s="305"/>
      <c r="C633" s="304"/>
      <c r="D633" s="304"/>
      <c r="E633" s="304"/>
      <c r="F633" s="304"/>
      <c r="G633" s="304"/>
      <c r="H633" s="304"/>
      <c r="I633" s="304"/>
      <c r="J633" s="304"/>
      <c r="K633" s="304"/>
      <c r="L633" s="304"/>
      <c r="M633" s="304"/>
      <c r="N633" s="304"/>
      <c r="O633" s="304"/>
      <c r="P633" s="304"/>
      <c r="Q633" s="304"/>
      <c r="R633" s="304"/>
      <c r="S633" s="304"/>
      <c r="T633" s="304"/>
      <c r="U633" s="304"/>
      <c r="V633" s="304"/>
      <c r="W633" s="304"/>
      <c r="X633" s="304"/>
      <c r="Y633" s="304"/>
      <c r="Z633" s="304"/>
    </row>
    <row r="634" spans="1:26" ht="23.25" customHeight="1" x14ac:dyDescent="0.2"/>
    <row r="635" spans="1:26" ht="23.25" customHeight="1" x14ac:dyDescent="0.2"/>
    <row r="636" spans="1:26" s="82" customFormat="1" x14ac:dyDescent="0.55000000000000004">
      <c r="B636" s="80"/>
    </row>
    <row r="637" spans="1:26" s="82" customFormat="1" x14ac:dyDescent="0.55000000000000004">
      <c r="B637" s="80"/>
    </row>
  </sheetData>
  <mergeCells count="2394">
    <mergeCell ref="F631:O631"/>
    <mergeCell ref="Z23:Z24"/>
    <mergeCell ref="Z21:Z22"/>
    <mergeCell ref="Z25:Z26"/>
    <mergeCell ref="Z27:Z28"/>
    <mergeCell ref="Z29:Z30"/>
    <mergeCell ref="V25:V26"/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  <mergeCell ref="M11:M12"/>
    <mergeCell ref="N11:N12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M27:M28"/>
    <mergeCell ref="Q27:Q28"/>
    <mergeCell ref="U27:U28"/>
    <mergeCell ref="V27:V28"/>
    <mergeCell ref="V23:V24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B621:C621"/>
    <mergeCell ref="B608:C608"/>
    <mergeCell ref="A611:X611"/>
    <mergeCell ref="A612:X612"/>
    <mergeCell ref="A613:X613"/>
    <mergeCell ref="A614:X614"/>
    <mergeCell ref="B615:C615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</mergeCells>
  <printOptions horizontalCentered="1"/>
  <pageMargins left="0.15748031496062992" right="0.15748031496062992" top="0.39370078740157483" bottom="0.19685039370078741" header="0.31496062992125984" footer="0.15748031496062992"/>
  <pageSetup paperSize="9" scale="45" orientation="landscape" r:id="rId1"/>
  <headerFooter alignWithMargins="0"/>
  <rowBreaks count="10" manualBreakCount="10">
    <brk id="40" max="25" man="1"/>
    <brk id="96" max="25" man="1"/>
    <brk id="166" max="25" man="1"/>
    <brk id="236" max="25" man="1"/>
    <brk id="306" max="25" man="1"/>
    <brk id="376" max="25" man="1"/>
    <brk id="446" max="25" man="1"/>
    <brk id="516" max="25" man="1"/>
    <brk id="586" max="25" man="1"/>
    <brk id="634" max="2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M634"/>
  <sheetViews>
    <sheetView tabSelected="1" zoomScale="60" zoomScaleNormal="60" zoomScaleSheetLayoutView="62" workbookViewId="0">
      <pane xSplit="1" topLeftCell="B1" activePane="topRight" state="frozen"/>
      <selection activeCell="A10" sqref="A10"/>
      <selection pane="topRight" activeCell="A612" sqref="A612:X612"/>
    </sheetView>
  </sheetViews>
  <sheetFormatPr defaultColWidth="9.140625" defaultRowHeight="24" x14ac:dyDescent="0.2"/>
  <cols>
    <col min="1" max="1" width="32.42578125" style="79" customWidth="1"/>
    <col min="2" max="2" width="21.7109375" style="80" customWidth="1"/>
    <col min="3" max="3" width="15.140625" style="79" customWidth="1"/>
    <col min="4" max="4" width="13.28515625" style="79" customWidth="1"/>
    <col min="5" max="5" width="15.28515625" style="79" customWidth="1"/>
    <col min="6" max="6" width="12.42578125" style="79" customWidth="1"/>
    <col min="7" max="7" width="9" style="79" customWidth="1"/>
    <col min="8" max="8" width="12.28515625" style="79" customWidth="1"/>
    <col min="9" max="9" width="8.7109375" style="79" customWidth="1"/>
    <col min="10" max="10" width="15.140625" style="79" customWidth="1"/>
    <col min="11" max="11" width="17.140625" style="79" hidden="1" customWidth="1"/>
    <col min="12" max="12" width="13.140625" style="79" hidden="1" customWidth="1"/>
    <col min="13" max="13" width="14" style="79" hidden="1" customWidth="1"/>
    <col min="14" max="14" width="15.5703125" style="79" hidden="1" customWidth="1"/>
    <col min="15" max="15" width="17.28515625" style="79" hidden="1" customWidth="1"/>
    <col min="16" max="16" width="15.85546875" style="79" hidden="1" customWidth="1"/>
    <col min="17" max="17" width="14" style="79" hidden="1" customWidth="1"/>
    <col min="18" max="18" width="16" style="79" hidden="1" customWidth="1"/>
    <col min="19" max="19" width="21.28515625" style="79" customWidth="1"/>
    <col min="20" max="20" width="15" style="79" customWidth="1"/>
    <col min="21" max="21" width="15.7109375" style="79" customWidth="1"/>
    <col min="22" max="22" width="21" style="79" customWidth="1"/>
    <col min="23" max="23" width="21.42578125" style="79" customWidth="1"/>
    <col min="24" max="24" width="15.28515625" style="79" customWidth="1"/>
    <col min="25" max="25" width="17" style="79" customWidth="1"/>
    <col min="26" max="26" width="40.140625" style="79" customWidth="1"/>
    <col min="27" max="16384" width="9.140625" style="79"/>
  </cols>
  <sheetData>
    <row r="1" spans="1:28" s="2" customFormat="1" ht="34.9" customHeight="1" x14ac:dyDescent="0.2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83"/>
      <c r="Z1" s="83"/>
    </row>
    <row r="2" spans="1:28" s="2" customFormat="1" ht="34.9" customHeight="1" x14ac:dyDescent="0.2">
      <c r="A2" s="545" t="s">
        <v>357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83"/>
      <c r="Z2" s="83"/>
    </row>
    <row r="3" spans="1:28" s="2" customFormat="1" ht="34.9" customHeight="1" x14ac:dyDescent="0.2">
      <c r="A3" s="546" t="s">
        <v>335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3"/>
      <c r="Z3" s="3"/>
    </row>
    <row r="4" spans="1:28" s="2" customFormat="1" ht="34.9" customHeight="1" x14ac:dyDescent="0.2">
      <c r="A4" s="546" t="s">
        <v>336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3"/>
      <c r="Z4" s="3"/>
    </row>
    <row r="5" spans="1:28" s="2" customFormat="1" ht="34.9" customHeight="1" x14ac:dyDescent="0.2">
      <c r="A5" s="546" t="s">
        <v>337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3"/>
      <c r="Z5" s="3"/>
    </row>
    <row r="6" spans="1:28" s="2" customFormat="1" ht="34.9" customHeight="1" x14ac:dyDescent="0.2">
      <c r="A6" s="546" t="s">
        <v>338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3"/>
      <c r="Z6" s="3"/>
    </row>
    <row r="7" spans="1:28" s="2" customFormat="1" ht="34.9" customHeight="1" x14ac:dyDescent="0.2">
      <c r="A7" s="84" t="s">
        <v>339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34.9" customHeight="1" x14ac:dyDescent="0.2">
      <c r="A8" s="2" t="s">
        <v>1</v>
      </c>
      <c r="C8" s="5" t="s">
        <v>2</v>
      </c>
      <c r="D8" s="2" t="s">
        <v>3</v>
      </c>
      <c r="E8" s="5" t="s">
        <v>356</v>
      </c>
      <c r="F8" s="6" t="s">
        <v>5</v>
      </c>
      <c r="G8" s="5" t="s">
        <v>4</v>
      </c>
      <c r="H8" s="2" t="s">
        <v>6</v>
      </c>
      <c r="I8" s="5" t="s">
        <v>4</v>
      </c>
      <c r="J8" s="6" t="s">
        <v>7</v>
      </c>
      <c r="AA8" s="7"/>
    </row>
    <row r="9" spans="1:28" s="2" customFormat="1" ht="34.9" customHeight="1" x14ac:dyDescent="0.2">
      <c r="C9" s="5"/>
      <c r="E9" s="5"/>
      <c r="F9" s="6"/>
      <c r="G9" s="5"/>
      <c r="I9" s="5"/>
      <c r="J9" s="6"/>
      <c r="Z9" s="2" t="s">
        <v>8</v>
      </c>
      <c r="AA9" s="7"/>
    </row>
    <row r="10" spans="1:28" s="2" customFormat="1" ht="47.25" customHeight="1" x14ac:dyDescent="0.2">
      <c r="A10" s="539" t="s">
        <v>9</v>
      </c>
      <c r="B10" s="577" t="s">
        <v>10</v>
      </c>
      <c r="C10" s="561" t="s">
        <v>11</v>
      </c>
      <c r="D10" s="563"/>
      <c r="E10" s="565"/>
      <c r="F10" s="567" t="s">
        <v>12</v>
      </c>
      <c r="G10" s="569"/>
      <c r="H10" s="569"/>
      <c r="I10" s="571"/>
      <c r="J10" s="633" t="s">
        <v>13</v>
      </c>
      <c r="K10" s="635" t="s">
        <v>14</v>
      </c>
      <c r="L10" s="636"/>
      <c r="M10" s="637"/>
      <c r="N10" s="638"/>
      <c r="O10" s="619" t="s">
        <v>15</v>
      </c>
      <c r="P10" s="620"/>
      <c r="Q10" s="621"/>
      <c r="R10" s="622"/>
      <c r="S10" s="659" t="s">
        <v>16</v>
      </c>
      <c r="T10" s="624"/>
      <c r="U10" s="625"/>
      <c r="V10" s="625"/>
      <c r="W10" s="660" t="s">
        <v>17</v>
      </c>
      <c r="X10" s="627"/>
      <c r="Y10" s="628"/>
      <c r="Z10" s="629"/>
    </row>
    <row r="11" spans="1:28" s="8" customFormat="1" ht="34.9" customHeight="1" x14ac:dyDescent="0.2">
      <c r="A11" s="539"/>
      <c r="B11" s="577"/>
      <c r="C11" s="561" t="s">
        <v>18</v>
      </c>
      <c r="D11" s="563" t="s">
        <v>19</v>
      </c>
      <c r="E11" s="565" t="s">
        <v>20</v>
      </c>
      <c r="F11" s="567" t="s">
        <v>21</v>
      </c>
      <c r="G11" s="569" t="s">
        <v>22</v>
      </c>
      <c r="H11" s="569" t="s">
        <v>23</v>
      </c>
      <c r="I11" s="571" t="s">
        <v>24</v>
      </c>
      <c r="J11" s="586"/>
      <c r="K11" s="543" t="s">
        <v>25</v>
      </c>
      <c r="L11" s="539" t="s">
        <v>26</v>
      </c>
      <c r="M11" s="533" t="s">
        <v>27</v>
      </c>
      <c r="N11" s="592" t="s">
        <v>28</v>
      </c>
      <c r="O11" s="543" t="s">
        <v>25</v>
      </c>
      <c r="P11" s="539" t="s">
        <v>26</v>
      </c>
      <c r="Q11" s="533" t="s">
        <v>27</v>
      </c>
      <c r="R11" s="541" t="s">
        <v>28</v>
      </c>
      <c r="S11" s="543" t="s">
        <v>25</v>
      </c>
      <c r="T11" s="539" t="s">
        <v>26</v>
      </c>
      <c r="U11" s="533" t="s">
        <v>27</v>
      </c>
      <c r="V11" s="535" t="s">
        <v>28</v>
      </c>
      <c r="W11" s="537" t="s">
        <v>25</v>
      </c>
      <c r="X11" s="539" t="s">
        <v>26</v>
      </c>
      <c r="Y11" s="533" t="s">
        <v>27</v>
      </c>
      <c r="Z11" s="541" t="s">
        <v>28</v>
      </c>
    </row>
    <row r="12" spans="1:28" s="8" customFormat="1" ht="37.15" customHeight="1" x14ac:dyDescent="0.2">
      <c r="A12" s="539"/>
      <c r="B12" s="577"/>
      <c r="C12" s="561"/>
      <c r="D12" s="563"/>
      <c r="E12" s="565"/>
      <c r="F12" s="567"/>
      <c r="G12" s="569"/>
      <c r="H12" s="569"/>
      <c r="I12" s="571"/>
      <c r="J12" s="634"/>
      <c r="K12" s="543"/>
      <c r="L12" s="539"/>
      <c r="M12" s="618"/>
      <c r="N12" s="592"/>
      <c r="O12" s="543"/>
      <c r="P12" s="539"/>
      <c r="Q12" s="618"/>
      <c r="R12" s="541"/>
      <c r="S12" s="543"/>
      <c r="T12" s="539"/>
      <c r="U12" s="618"/>
      <c r="V12" s="535"/>
      <c r="W12" s="537"/>
      <c r="X12" s="539"/>
      <c r="Y12" s="618"/>
      <c r="Z12" s="541"/>
    </row>
    <row r="13" spans="1:28" s="249" customFormat="1" ht="27.75" customHeight="1" x14ac:dyDescent="0.2">
      <c r="A13" s="658" t="s">
        <v>355</v>
      </c>
      <c r="B13" s="9" t="s">
        <v>29</v>
      </c>
      <c r="C13" s="10">
        <f>SUM(C15,C21,C31,C37,C39)</f>
        <v>6975500</v>
      </c>
      <c r="D13" s="11">
        <f t="shared" ref="D13:E13" si="0">SUM(D15,D21,D31,D37,D39)</f>
        <v>775500</v>
      </c>
      <c r="E13" s="12">
        <f t="shared" si="0"/>
        <v>6200000</v>
      </c>
      <c r="F13" s="13">
        <f>SUM(F15,F21,F31,F37,F39)</f>
        <v>0</v>
      </c>
      <c r="G13" s="11">
        <f t="shared" ref="G13:J13" si="1">SUM(G15,G21,G31,G37,G39)</f>
        <v>0</v>
      </c>
      <c r="H13" s="11">
        <f t="shared" si="1"/>
        <v>0</v>
      </c>
      <c r="I13" s="14">
        <f t="shared" si="1"/>
        <v>0</v>
      </c>
      <c r="J13" s="15">
        <f t="shared" si="1"/>
        <v>6200000</v>
      </c>
      <c r="K13" s="10">
        <f>SUM(K15,K21,K31,K37,K39)</f>
        <v>210000</v>
      </c>
      <c r="L13" s="11">
        <f>K13/J13*100</f>
        <v>3.3870967741935489</v>
      </c>
      <c r="M13" s="612">
        <f t="shared" ref="M13:M75" si="2">L14-L13</f>
        <v>1.6595419354838699</v>
      </c>
      <c r="N13" s="613"/>
      <c r="O13" s="10">
        <f>SUM(O15,O21,O31,O37,O39)</f>
        <v>2369510</v>
      </c>
      <c r="P13" s="11">
        <f>O13/J13*100</f>
        <v>38.217903225806452</v>
      </c>
      <c r="Q13" s="612">
        <f t="shared" ref="Q13:Q75" si="3">P14-P13</f>
        <v>-3.0402322580645134</v>
      </c>
      <c r="R13" s="613"/>
      <c r="S13" s="13">
        <f>SUM(S15,S21,S31,S37,S39)</f>
        <v>6652845</v>
      </c>
      <c r="T13" s="11">
        <f>S13/J13*100</f>
        <v>107.30395161290322</v>
      </c>
      <c r="U13" s="612">
        <f t="shared" ref="U13:U75" si="4">T14-T13</f>
        <v>-28.492856451612894</v>
      </c>
      <c r="V13" s="611"/>
      <c r="W13" s="13">
        <f>SUM(W15,W21,W31,W37,W39)</f>
        <v>6975500</v>
      </c>
      <c r="X13" s="11">
        <f>W13/J13*100</f>
        <v>112.50806451612902</v>
      </c>
      <c r="Y13" s="612">
        <f t="shared" ref="Y13:Y75" si="5">X14-X13</f>
        <v>-13.093744999999998</v>
      </c>
      <c r="Z13" s="613"/>
      <c r="AA13" s="248"/>
      <c r="AB13" s="248"/>
    </row>
    <row r="14" spans="1:28" s="249" customFormat="1" ht="27.75" customHeight="1" x14ac:dyDescent="0.2">
      <c r="A14" s="528"/>
      <c r="B14" s="9" t="s">
        <v>30</v>
      </c>
      <c r="C14" s="16"/>
      <c r="D14" s="17"/>
      <c r="E14" s="18"/>
      <c r="F14" s="19"/>
      <c r="G14" s="17"/>
      <c r="H14" s="17"/>
      <c r="I14" s="20"/>
      <c r="J14" s="21"/>
      <c r="K14" s="10">
        <f>SUM(K16,K22,K32,K38,K40)</f>
        <v>312891.59999999998</v>
      </c>
      <c r="L14" s="11">
        <f>K14/J13*100</f>
        <v>5.0466387096774188</v>
      </c>
      <c r="M14" s="524"/>
      <c r="N14" s="532"/>
      <c r="O14" s="10">
        <f>SUM(O16,O22,O32,O38,O40)</f>
        <v>2181015.6</v>
      </c>
      <c r="P14" s="11">
        <f>O14/J13*100</f>
        <v>35.177670967741939</v>
      </c>
      <c r="Q14" s="524"/>
      <c r="R14" s="532"/>
      <c r="S14" s="13">
        <f>SUM(S16,S22,S32,S38,S40)</f>
        <v>4886287.9000000004</v>
      </c>
      <c r="T14" s="11">
        <f>S14/J13*100</f>
        <v>78.811095161290325</v>
      </c>
      <c r="U14" s="524"/>
      <c r="V14" s="522"/>
      <c r="W14" s="13">
        <f>SUM(W16,W22,W32,W38,W40)</f>
        <v>6163687.8099999996</v>
      </c>
      <c r="X14" s="11">
        <f>W14/J13*100</f>
        <v>99.414319516129027</v>
      </c>
      <c r="Y14" s="524"/>
      <c r="Z14" s="532"/>
      <c r="AA14" s="248"/>
      <c r="AB14" s="248"/>
    </row>
    <row r="15" spans="1:28" s="72" customFormat="1" ht="27.75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0</v>
      </c>
      <c r="D15" s="25">
        <f t="shared" ref="D15:E15" si="6">SUM(D43,D71,D99,D127,D155,D183,D211,D239,D267,D295,D323,D351,D379,D407,D435,D463,D491,D519,D547,D575)</f>
        <v>0</v>
      </c>
      <c r="E15" s="26">
        <f t="shared" si="6"/>
        <v>0</v>
      </c>
      <c r="F15" s="27">
        <f>SUM(F43,F71,F99,F127,F155,F183,F211,F239,F267,F295,F323,F351,F379,F407,F435,F463,F491,F519,F547,F575)</f>
        <v>0</v>
      </c>
      <c r="G15" s="25">
        <f t="shared" ref="G15:J15" si="7">SUM(G43,G71,G99,G127,G155,G183,G211,G239,G267,G295,G323,G351,G379,G407,G435,G463,G491,G519,G547,G575)</f>
        <v>0</v>
      </c>
      <c r="H15" s="25">
        <f t="shared" si="7"/>
        <v>0</v>
      </c>
      <c r="I15" s="28">
        <f t="shared" si="7"/>
        <v>0</v>
      </c>
      <c r="J15" s="29">
        <f t="shared" si="7"/>
        <v>0</v>
      </c>
      <c r="K15" s="30">
        <f>SUM(K43,K71,K99,K127,K155,K183,K211,K239,K267,K295,K323,K351,K379,K407,K435,K463,K491,K519,K547,K575)</f>
        <v>0</v>
      </c>
      <c r="L15" s="31" t="e">
        <f>K15/J15*100</f>
        <v>#DIV/0!</v>
      </c>
      <c r="M15" s="478" t="e">
        <f t="shared" si="2"/>
        <v>#DIV/0!</v>
      </c>
      <c r="N15" s="471"/>
      <c r="O15" s="30">
        <f t="shared" ref="O15:O40" si="8">SUM(O43,O71,O99,O127,O155,O183,O211,O239,O267,O295,O323,O351,O379,O407,O435,O463,O491,O519,O547,O575)</f>
        <v>0</v>
      </c>
      <c r="P15" s="31" t="e">
        <f t="shared" ref="P15" si="9">O15/J15*100</f>
        <v>#DIV/0!</v>
      </c>
      <c r="Q15" s="478" t="e">
        <f t="shared" si="3"/>
        <v>#DIV/0!</v>
      </c>
      <c r="R15" s="471"/>
      <c r="S15" s="32">
        <f t="shared" ref="S15:S40" si="10">SUM(S43,S71,S99,S127,S155,S183,S211,S239,S267,S295,S323,S351,S379,S407,S435,S463,S491,S519,S547,S575)</f>
        <v>0</v>
      </c>
      <c r="T15" s="31" t="e">
        <f t="shared" ref="T15" si="11">S15/J15*100</f>
        <v>#DIV/0!</v>
      </c>
      <c r="U15" s="478" t="e">
        <f t="shared" si="4"/>
        <v>#DIV/0!</v>
      </c>
      <c r="V15" s="496"/>
      <c r="W15" s="32">
        <f t="shared" ref="W15:W40" si="12">SUM(W43,W71,W99,W127,W155,W183,W211,W239,W267,W295,W323,W351,W379,W407,W435,W463,W491,W519,W547,W575)</f>
        <v>0</v>
      </c>
      <c r="X15" s="31" t="e">
        <f t="shared" ref="X15" si="13">W15/J15*100</f>
        <v>#DIV/0!</v>
      </c>
      <c r="Y15" s="478" t="e">
        <f t="shared" si="5"/>
        <v>#DIV/0!</v>
      </c>
      <c r="Z15" s="471"/>
      <c r="AA15" s="71"/>
      <c r="AB15" s="71"/>
    </row>
    <row r="16" spans="1:28" s="72" customFormat="1" ht="27.75" customHeight="1" x14ac:dyDescent="0.2">
      <c r="A16" s="33"/>
      <c r="B16" s="34" t="s">
        <v>32</v>
      </c>
      <c r="C16" s="35"/>
      <c r="D16" s="36"/>
      <c r="E16" s="37"/>
      <c r="F16" s="38"/>
      <c r="G16" s="36"/>
      <c r="H16" s="36"/>
      <c r="I16" s="39"/>
      <c r="J16" s="40"/>
      <c r="K16" s="30">
        <f>SUM(K44,K72,K100,K128,K156,K184,K212,K240,K268,K296,K324,K352,K380,K408,K436,K464,K492,K520,K548,K576)</f>
        <v>0</v>
      </c>
      <c r="L16" s="31" t="e">
        <f>K16/J15*100</f>
        <v>#DIV/0!</v>
      </c>
      <c r="M16" s="479"/>
      <c r="N16" s="471"/>
      <c r="O16" s="30">
        <f t="shared" si="8"/>
        <v>0</v>
      </c>
      <c r="P16" s="31" t="e">
        <f t="shared" ref="P16" si="14">O16/J15*100</f>
        <v>#DIV/0!</v>
      </c>
      <c r="Q16" s="479"/>
      <c r="R16" s="471"/>
      <c r="S16" s="32">
        <f t="shared" si="10"/>
        <v>0</v>
      </c>
      <c r="T16" s="31" t="e">
        <f t="shared" ref="T16" si="15">S16/J15*100</f>
        <v>#DIV/0!</v>
      </c>
      <c r="U16" s="479"/>
      <c r="V16" s="496"/>
      <c r="W16" s="32">
        <f t="shared" si="12"/>
        <v>0</v>
      </c>
      <c r="X16" s="31" t="e">
        <f t="shared" ref="X16" si="16">W16/J15*100</f>
        <v>#DIV/0!</v>
      </c>
      <c r="Y16" s="479"/>
      <c r="Z16" s="471"/>
      <c r="AA16" s="71"/>
      <c r="AB16" s="71"/>
    </row>
    <row r="17" spans="1:28" s="72" customFormat="1" ht="27.75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6">
        <f t="shared" si="17"/>
        <v>0</v>
      </c>
      <c r="G17" s="44">
        <f t="shared" si="17"/>
        <v>0</v>
      </c>
      <c r="H17" s="44">
        <f t="shared" si="17"/>
        <v>0</v>
      </c>
      <c r="I17" s="47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19" t="e">
        <f t="shared" si="2"/>
        <v>#DIV/0!</v>
      </c>
      <c r="N17" s="471"/>
      <c r="O17" s="49">
        <f t="shared" si="8"/>
        <v>0</v>
      </c>
      <c r="P17" s="50" t="e">
        <f t="shared" ref="P17" si="18">O17/J17*100</f>
        <v>#DIV/0!</v>
      </c>
      <c r="Q17" s="519" t="e">
        <f t="shared" si="3"/>
        <v>#DIV/0!</v>
      </c>
      <c r="R17" s="471"/>
      <c r="S17" s="51">
        <f t="shared" si="10"/>
        <v>0</v>
      </c>
      <c r="T17" s="50" t="e">
        <f t="shared" ref="T17" si="19">S17/J17*100</f>
        <v>#DIV/0!</v>
      </c>
      <c r="U17" s="519" t="e">
        <f t="shared" si="4"/>
        <v>#DIV/0!</v>
      </c>
      <c r="V17" s="496"/>
      <c r="W17" s="51">
        <f t="shared" si="12"/>
        <v>0</v>
      </c>
      <c r="X17" s="50" t="e">
        <f t="shared" ref="X17" si="20">W17/J17*100</f>
        <v>#DIV/0!</v>
      </c>
      <c r="Y17" s="519" t="e">
        <f t="shared" si="5"/>
        <v>#DIV/0!</v>
      </c>
      <c r="Z17" s="471"/>
      <c r="AA17" s="71"/>
      <c r="AB17" s="71"/>
    </row>
    <row r="18" spans="1:28" s="72" customFormat="1" ht="27.75" customHeight="1" x14ac:dyDescent="0.2">
      <c r="A18" s="52"/>
      <c r="B18" s="53" t="s">
        <v>32</v>
      </c>
      <c r="C18" s="35"/>
      <c r="D18" s="36"/>
      <c r="E18" s="37"/>
      <c r="F18" s="38"/>
      <c r="G18" s="36"/>
      <c r="H18" s="36"/>
      <c r="I18" s="39"/>
      <c r="J18" s="40"/>
      <c r="K18" s="49">
        <f t="shared" si="17"/>
        <v>0</v>
      </c>
      <c r="L18" s="50" t="e">
        <f>K18/J17*100</f>
        <v>#DIV/0!</v>
      </c>
      <c r="M18" s="520"/>
      <c r="N18" s="471"/>
      <c r="O18" s="49">
        <f t="shared" si="8"/>
        <v>0</v>
      </c>
      <c r="P18" s="50" t="e">
        <f t="shared" ref="P18" si="21">O18/J17*100</f>
        <v>#DIV/0!</v>
      </c>
      <c r="Q18" s="520"/>
      <c r="R18" s="471"/>
      <c r="S18" s="51">
        <f t="shared" si="10"/>
        <v>0</v>
      </c>
      <c r="T18" s="50" t="e">
        <f t="shared" ref="T18" si="22">S18/J17*100</f>
        <v>#DIV/0!</v>
      </c>
      <c r="U18" s="520"/>
      <c r="V18" s="496"/>
      <c r="W18" s="51">
        <f t="shared" si="12"/>
        <v>0</v>
      </c>
      <c r="X18" s="50" t="e">
        <f t="shared" ref="X18" si="23">W18/J17*100</f>
        <v>#DIV/0!</v>
      </c>
      <c r="Y18" s="520"/>
      <c r="Z18" s="471"/>
      <c r="AA18" s="71"/>
      <c r="AB18" s="71"/>
    </row>
    <row r="19" spans="1:28" s="72" customFormat="1" ht="27.75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0</v>
      </c>
      <c r="D19" s="44">
        <f t="shared" si="24"/>
        <v>0</v>
      </c>
      <c r="E19" s="45">
        <f t="shared" si="24"/>
        <v>0</v>
      </c>
      <c r="F19" s="46">
        <f t="shared" si="24"/>
        <v>0</v>
      </c>
      <c r="G19" s="44">
        <f t="shared" si="24"/>
        <v>0</v>
      </c>
      <c r="H19" s="44">
        <f t="shared" si="24"/>
        <v>0</v>
      </c>
      <c r="I19" s="47">
        <f t="shared" si="24"/>
        <v>0</v>
      </c>
      <c r="J19" s="48">
        <f t="shared" si="24"/>
        <v>0</v>
      </c>
      <c r="K19" s="49">
        <f t="shared" si="24"/>
        <v>0</v>
      </c>
      <c r="L19" s="50" t="e">
        <f t="shared" ref="L19" si="25">K19/J19*100</f>
        <v>#DIV/0!</v>
      </c>
      <c r="M19" s="519" t="e">
        <f t="shared" si="2"/>
        <v>#DIV/0!</v>
      </c>
      <c r="N19" s="471"/>
      <c r="O19" s="49">
        <f t="shared" si="8"/>
        <v>0</v>
      </c>
      <c r="P19" s="50" t="e">
        <f t="shared" ref="P19" si="26">O19/J19*100</f>
        <v>#DIV/0!</v>
      </c>
      <c r="Q19" s="519" t="e">
        <f t="shared" si="3"/>
        <v>#DIV/0!</v>
      </c>
      <c r="R19" s="471"/>
      <c r="S19" s="51">
        <f t="shared" si="10"/>
        <v>0</v>
      </c>
      <c r="T19" s="50" t="e">
        <f t="shared" ref="T19" si="27">S19/J19*100</f>
        <v>#DIV/0!</v>
      </c>
      <c r="U19" s="519" t="e">
        <f t="shared" si="4"/>
        <v>#DIV/0!</v>
      </c>
      <c r="V19" s="496"/>
      <c r="W19" s="51">
        <f t="shared" si="12"/>
        <v>0</v>
      </c>
      <c r="X19" s="50" t="e">
        <f t="shared" ref="X19" si="28">W19/J19*100</f>
        <v>#DIV/0!</v>
      </c>
      <c r="Y19" s="519" t="e">
        <f t="shared" si="5"/>
        <v>#DIV/0!</v>
      </c>
      <c r="Z19" s="471"/>
      <c r="AA19" s="71"/>
      <c r="AB19" s="71"/>
    </row>
    <row r="20" spans="1:28" s="72" customFormat="1" ht="27.75" customHeight="1" x14ac:dyDescent="0.2">
      <c r="A20" s="52"/>
      <c r="B20" s="53" t="s">
        <v>32</v>
      </c>
      <c r="C20" s="35"/>
      <c r="D20" s="36"/>
      <c r="E20" s="37"/>
      <c r="F20" s="38"/>
      <c r="G20" s="36"/>
      <c r="H20" s="36"/>
      <c r="I20" s="39"/>
      <c r="J20" s="40"/>
      <c r="K20" s="49">
        <f t="shared" si="24"/>
        <v>0</v>
      </c>
      <c r="L20" s="50" t="e">
        <f t="shared" ref="L20" si="29">K20/J19*100</f>
        <v>#DIV/0!</v>
      </c>
      <c r="M20" s="520"/>
      <c r="N20" s="471"/>
      <c r="O20" s="49">
        <f t="shared" si="8"/>
        <v>0</v>
      </c>
      <c r="P20" s="50" t="e">
        <f t="shared" ref="P20" si="30">O20/J19*100</f>
        <v>#DIV/0!</v>
      </c>
      <c r="Q20" s="520"/>
      <c r="R20" s="471"/>
      <c r="S20" s="51">
        <f t="shared" si="10"/>
        <v>0</v>
      </c>
      <c r="T20" s="50" t="e">
        <f t="shared" ref="T20" si="31">S20/J19*100</f>
        <v>#DIV/0!</v>
      </c>
      <c r="U20" s="520"/>
      <c r="V20" s="609"/>
      <c r="W20" s="51">
        <f t="shared" si="12"/>
        <v>0</v>
      </c>
      <c r="X20" s="50" t="e">
        <f t="shared" ref="X20" si="32">W20/J19*100</f>
        <v>#DIV/0!</v>
      </c>
      <c r="Y20" s="520"/>
      <c r="Z20" s="471"/>
      <c r="AA20" s="71"/>
      <c r="AB20" s="71"/>
    </row>
    <row r="21" spans="1:28" s="75" customFormat="1" ht="27.75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6975500</v>
      </c>
      <c r="D21" s="25">
        <f t="shared" si="33"/>
        <v>775500</v>
      </c>
      <c r="E21" s="26">
        <f t="shared" si="33"/>
        <v>6200000</v>
      </c>
      <c r="F21" s="27">
        <f t="shared" si="33"/>
        <v>0</v>
      </c>
      <c r="G21" s="25">
        <f t="shared" si="33"/>
        <v>0</v>
      </c>
      <c r="H21" s="25">
        <f t="shared" si="33"/>
        <v>0</v>
      </c>
      <c r="I21" s="28">
        <f t="shared" si="33"/>
        <v>0</v>
      </c>
      <c r="J21" s="29">
        <f t="shared" si="33"/>
        <v>6200000</v>
      </c>
      <c r="K21" s="30">
        <f t="shared" si="33"/>
        <v>210000</v>
      </c>
      <c r="L21" s="31">
        <f t="shared" ref="L21" si="34">K21/J21*100</f>
        <v>3.3870967741935489</v>
      </c>
      <c r="M21" s="478">
        <f t="shared" si="2"/>
        <v>1.6595419354838699</v>
      </c>
      <c r="N21" s="471"/>
      <c r="O21" s="30">
        <f t="shared" si="8"/>
        <v>2369510</v>
      </c>
      <c r="P21" s="31">
        <f t="shared" ref="P21" si="35">O21/J21*100</f>
        <v>38.217903225806452</v>
      </c>
      <c r="Q21" s="478">
        <f t="shared" si="3"/>
        <v>-3.0402322580645134</v>
      </c>
      <c r="R21" s="471"/>
      <c r="S21" s="32">
        <f t="shared" si="10"/>
        <v>6652845</v>
      </c>
      <c r="T21" s="31">
        <f t="shared" ref="T21" si="36">S21/J21*100</f>
        <v>107.30395161290322</v>
      </c>
      <c r="U21" s="478">
        <f t="shared" si="4"/>
        <v>-28.492856451612894</v>
      </c>
      <c r="V21" s="411"/>
      <c r="W21" s="32">
        <f t="shared" si="12"/>
        <v>6975500</v>
      </c>
      <c r="X21" s="31">
        <f t="shared" ref="X21" si="37">W21/J21*100</f>
        <v>112.50806451612902</v>
      </c>
      <c r="Y21" s="478">
        <f t="shared" si="5"/>
        <v>-13.093744999999998</v>
      </c>
      <c r="Z21" s="641" t="s">
        <v>401</v>
      </c>
      <c r="AA21" s="74"/>
      <c r="AB21" s="74"/>
    </row>
    <row r="22" spans="1:28" s="75" customFormat="1" ht="27.75" customHeight="1" x14ac:dyDescent="0.2">
      <c r="A22" s="33"/>
      <c r="B22" s="34" t="s">
        <v>32</v>
      </c>
      <c r="C22" s="35"/>
      <c r="D22" s="36"/>
      <c r="E22" s="37"/>
      <c r="F22" s="38"/>
      <c r="G22" s="36"/>
      <c r="H22" s="36"/>
      <c r="I22" s="39"/>
      <c r="J22" s="40"/>
      <c r="K22" s="30">
        <f t="shared" si="33"/>
        <v>312891.59999999998</v>
      </c>
      <c r="L22" s="31">
        <f t="shared" ref="L22" si="38">K22/J21*100</f>
        <v>5.0466387096774188</v>
      </c>
      <c r="M22" s="479"/>
      <c r="N22" s="471"/>
      <c r="O22" s="30">
        <f t="shared" si="8"/>
        <v>2181015.6</v>
      </c>
      <c r="P22" s="31">
        <f t="shared" ref="P22" si="39">O22/J21*100</f>
        <v>35.177670967741939</v>
      </c>
      <c r="Q22" s="479"/>
      <c r="R22" s="471"/>
      <c r="S22" s="32">
        <f t="shared" si="10"/>
        <v>4886287.9000000004</v>
      </c>
      <c r="T22" s="31">
        <f t="shared" ref="T22" si="40">S22/J21*100</f>
        <v>78.811095161290325</v>
      </c>
      <c r="U22" s="479"/>
      <c r="V22" s="411"/>
      <c r="W22" s="32">
        <f t="shared" si="12"/>
        <v>6163687.8099999996</v>
      </c>
      <c r="X22" s="31">
        <f t="shared" ref="X22" si="41">W22/J21*100</f>
        <v>99.414319516129027</v>
      </c>
      <c r="Y22" s="479"/>
      <c r="Z22" s="471"/>
      <c r="AA22" s="74"/>
      <c r="AB22" s="74"/>
    </row>
    <row r="23" spans="1:28" s="75" customFormat="1" ht="27.75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0</v>
      </c>
      <c r="D23" s="44">
        <f t="shared" si="42"/>
        <v>0</v>
      </c>
      <c r="E23" s="45">
        <f t="shared" si="42"/>
        <v>0</v>
      </c>
      <c r="F23" s="46">
        <f>SUM(F51,F79,F107,F135,F163,F191,F219,F247,F275,F303,F331,F359,F387,F415,F443,F471,F499,F527,F555,F583)</f>
        <v>0</v>
      </c>
      <c r="G23" s="44">
        <f t="shared" si="42"/>
        <v>0</v>
      </c>
      <c r="H23" s="44">
        <f t="shared" si="42"/>
        <v>0</v>
      </c>
      <c r="I23" s="47">
        <f t="shared" si="42"/>
        <v>0</v>
      </c>
      <c r="J23" s="48">
        <f t="shared" si="42"/>
        <v>0</v>
      </c>
      <c r="K23" s="49">
        <f t="shared" si="42"/>
        <v>0</v>
      </c>
      <c r="L23" s="50" t="e">
        <f t="shared" ref="L23" si="43">K23/J23*100</f>
        <v>#DIV/0!</v>
      </c>
      <c r="M23" s="519" t="e">
        <f t="shared" si="2"/>
        <v>#DIV/0!</v>
      </c>
      <c r="N23" s="471"/>
      <c r="O23" s="49">
        <f t="shared" si="8"/>
        <v>0</v>
      </c>
      <c r="P23" s="50" t="e">
        <f t="shared" ref="P23" si="44">O23/J23*100</f>
        <v>#DIV/0!</v>
      </c>
      <c r="Q23" s="519" t="e">
        <f t="shared" si="3"/>
        <v>#DIV/0!</v>
      </c>
      <c r="R23" s="471"/>
      <c r="S23" s="51">
        <f t="shared" si="10"/>
        <v>0</v>
      </c>
      <c r="T23" s="50" t="e">
        <f t="shared" ref="T23" si="45">S23/J23*100</f>
        <v>#DIV/0!</v>
      </c>
      <c r="U23" s="519" t="e">
        <f t="shared" si="4"/>
        <v>#DIV/0!</v>
      </c>
      <c r="V23" s="411"/>
      <c r="W23" s="51">
        <f t="shared" si="12"/>
        <v>0</v>
      </c>
      <c r="X23" s="50" t="e">
        <f t="shared" ref="X23" si="46">W23/J23*100</f>
        <v>#DIV/0!</v>
      </c>
      <c r="Y23" s="519" t="e">
        <f t="shared" si="5"/>
        <v>#DIV/0!</v>
      </c>
      <c r="Z23" s="471"/>
      <c r="AA23" s="74"/>
      <c r="AB23" s="74"/>
    </row>
    <row r="24" spans="1:28" s="75" customFormat="1" ht="27.75" customHeight="1" x14ac:dyDescent="0.2">
      <c r="A24" s="52"/>
      <c r="B24" s="53" t="s">
        <v>32</v>
      </c>
      <c r="C24" s="35"/>
      <c r="D24" s="36"/>
      <c r="E24" s="37"/>
      <c r="F24" s="38"/>
      <c r="G24" s="36"/>
      <c r="H24" s="36"/>
      <c r="I24" s="39"/>
      <c r="J24" s="40"/>
      <c r="K24" s="49">
        <f t="shared" si="42"/>
        <v>0</v>
      </c>
      <c r="L24" s="50" t="e">
        <f t="shared" ref="L24" si="47">K24/J23*100</f>
        <v>#DIV/0!</v>
      </c>
      <c r="M24" s="520"/>
      <c r="N24" s="471"/>
      <c r="O24" s="49">
        <f t="shared" si="8"/>
        <v>0</v>
      </c>
      <c r="P24" s="50" t="e">
        <f t="shared" ref="P24" si="48">O24/J23*100</f>
        <v>#DIV/0!</v>
      </c>
      <c r="Q24" s="520"/>
      <c r="R24" s="471"/>
      <c r="S24" s="51">
        <f t="shared" si="10"/>
        <v>0</v>
      </c>
      <c r="T24" s="50" t="e">
        <f t="shared" ref="T24" si="49">S24/J23*100</f>
        <v>#DIV/0!</v>
      </c>
      <c r="U24" s="520"/>
      <c r="V24" s="411"/>
      <c r="W24" s="51">
        <f t="shared" si="12"/>
        <v>0</v>
      </c>
      <c r="X24" s="50" t="e">
        <f t="shared" ref="X24" si="50">W24/J23*100</f>
        <v>#DIV/0!</v>
      </c>
      <c r="Y24" s="520"/>
      <c r="Z24" s="471"/>
      <c r="AA24" s="74"/>
      <c r="AB24" s="74"/>
    </row>
    <row r="25" spans="1:28" s="75" customFormat="1" ht="27.75" customHeight="1" x14ac:dyDescent="0.2">
      <c r="A25" s="41" t="s">
        <v>37</v>
      </c>
      <c r="B25" s="42" t="s">
        <v>29</v>
      </c>
      <c r="C25" s="43">
        <v>0</v>
      </c>
      <c r="D25" s="44">
        <f t="shared" ref="D25:K26" si="51">SUM(D53,D81,D109,D137,D165,D193,D221,D249,D277,D305,D333,D361,D389,D417,D445,D473,D501,D529,D557,D585)</f>
        <v>775500</v>
      </c>
      <c r="E25" s="45">
        <f t="shared" si="51"/>
        <v>6200000</v>
      </c>
      <c r="F25" s="46">
        <f t="shared" si="51"/>
        <v>0</v>
      </c>
      <c r="G25" s="44">
        <f t="shared" si="51"/>
        <v>0</v>
      </c>
      <c r="H25" s="44">
        <f t="shared" si="51"/>
        <v>0</v>
      </c>
      <c r="I25" s="47">
        <f t="shared" si="51"/>
        <v>0</v>
      </c>
      <c r="J25" s="48">
        <f t="shared" si="51"/>
        <v>6200000</v>
      </c>
      <c r="K25" s="49">
        <f t="shared" si="51"/>
        <v>210000</v>
      </c>
      <c r="L25" s="50">
        <f t="shared" ref="L25" si="52">K25/J25*100</f>
        <v>3.3870967741935489</v>
      </c>
      <c r="M25" s="519">
        <f t="shared" si="2"/>
        <v>1.6595419354838699</v>
      </c>
      <c r="N25" s="471"/>
      <c r="O25" s="49">
        <f t="shared" si="8"/>
        <v>2369510</v>
      </c>
      <c r="P25" s="50">
        <f t="shared" ref="P25" si="53">O25/J25*100</f>
        <v>38.217903225806452</v>
      </c>
      <c r="Q25" s="519">
        <f t="shared" si="3"/>
        <v>-3.0402322580645134</v>
      </c>
      <c r="R25" s="471"/>
      <c r="S25" s="51">
        <f t="shared" si="10"/>
        <v>6652845</v>
      </c>
      <c r="T25" s="50">
        <f t="shared" ref="T25" si="54">S25/J25*100</f>
        <v>107.30395161290322</v>
      </c>
      <c r="U25" s="519">
        <f t="shared" si="4"/>
        <v>-28.492856451612894</v>
      </c>
      <c r="V25" s="655" t="s">
        <v>376</v>
      </c>
      <c r="W25" s="51">
        <f t="shared" si="12"/>
        <v>6975500</v>
      </c>
      <c r="X25" s="50">
        <f t="shared" ref="X25" si="55">W25/J25*100</f>
        <v>112.50806451612902</v>
      </c>
      <c r="Y25" s="519">
        <f t="shared" si="5"/>
        <v>-13.093744999999998</v>
      </c>
      <c r="Z25" s="471"/>
      <c r="AA25" s="74"/>
      <c r="AB25" s="74"/>
    </row>
    <row r="26" spans="1:28" s="75" customFormat="1" ht="27.75" customHeight="1" x14ac:dyDescent="0.2">
      <c r="A26" s="52"/>
      <c r="B26" s="53" t="s">
        <v>32</v>
      </c>
      <c r="C26" s="35"/>
      <c r="D26" s="36"/>
      <c r="E26" s="37"/>
      <c r="F26" s="38"/>
      <c r="G26" s="36"/>
      <c r="H26" s="36"/>
      <c r="I26" s="39"/>
      <c r="J26" s="40"/>
      <c r="K26" s="49">
        <f t="shared" si="51"/>
        <v>312891.59999999998</v>
      </c>
      <c r="L26" s="50">
        <f t="shared" ref="L26" si="56">K26/J25*100</f>
        <v>5.0466387096774188</v>
      </c>
      <c r="M26" s="520"/>
      <c r="N26" s="471"/>
      <c r="O26" s="49">
        <v>2181015.6</v>
      </c>
      <c r="P26" s="50">
        <f t="shared" ref="P26" si="57">O26/J25*100</f>
        <v>35.177670967741939</v>
      </c>
      <c r="Q26" s="520"/>
      <c r="R26" s="471"/>
      <c r="S26" s="51">
        <v>4886287.9000000004</v>
      </c>
      <c r="T26" s="50">
        <f t="shared" ref="T26" si="58">S26/J25*100</f>
        <v>78.811095161290325</v>
      </c>
      <c r="U26" s="520"/>
      <c r="V26" s="655"/>
      <c r="W26" s="51">
        <v>6163687.8099999996</v>
      </c>
      <c r="X26" s="50">
        <f t="shared" ref="X26" si="59">W26/J25*100</f>
        <v>99.414319516129027</v>
      </c>
      <c r="Y26" s="520"/>
      <c r="Z26" s="471"/>
      <c r="AA26" s="74"/>
      <c r="AB26" s="74"/>
    </row>
    <row r="27" spans="1:28" s="75" customFormat="1" ht="27.75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0</v>
      </c>
      <c r="D27" s="44">
        <f t="shared" si="60"/>
        <v>0</v>
      </c>
      <c r="E27" s="45">
        <f t="shared" si="60"/>
        <v>0</v>
      </c>
      <c r="F27" s="46">
        <f t="shared" si="60"/>
        <v>0</v>
      </c>
      <c r="G27" s="44">
        <f t="shared" si="60"/>
        <v>0</v>
      </c>
      <c r="H27" s="44">
        <f t="shared" si="60"/>
        <v>0</v>
      </c>
      <c r="I27" s="47">
        <f t="shared" si="60"/>
        <v>0</v>
      </c>
      <c r="J27" s="48">
        <f t="shared" si="60"/>
        <v>0</v>
      </c>
      <c r="K27" s="49">
        <f t="shared" si="60"/>
        <v>0</v>
      </c>
      <c r="L27" s="50" t="e">
        <f t="shared" ref="L27" si="61">K27/J27*100</f>
        <v>#DIV/0!</v>
      </c>
      <c r="M27" s="519" t="e">
        <f t="shared" si="2"/>
        <v>#DIV/0!</v>
      </c>
      <c r="N27" s="471"/>
      <c r="O27" s="49">
        <f t="shared" si="8"/>
        <v>0</v>
      </c>
      <c r="P27" s="50" t="e">
        <f t="shared" ref="P27" si="62">O27/J27*100</f>
        <v>#DIV/0!</v>
      </c>
      <c r="Q27" s="519" t="e">
        <f t="shared" si="3"/>
        <v>#DIV/0!</v>
      </c>
      <c r="R27" s="471"/>
      <c r="S27" s="51">
        <f t="shared" si="10"/>
        <v>0</v>
      </c>
      <c r="T27" s="50" t="e">
        <f t="shared" ref="T27" si="63">S27/J27*100</f>
        <v>#DIV/0!</v>
      </c>
      <c r="U27" s="519" t="e">
        <f t="shared" si="4"/>
        <v>#DIV/0!</v>
      </c>
      <c r="V27" s="411"/>
      <c r="W27" s="51">
        <f t="shared" si="12"/>
        <v>0</v>
      </c>
      <c r="X27" s="50" t="e">
        <f t="shared" ref="X27" si="64">W27/J27*100</f>
        <v>#DIV/0!</v>
      </c>
      <c r="Y27" s="519" t="e">
        <f t="shared" si="5"/>
        <v>#DIV/0!</v>
      </c>
      <c r="Z27" s="471"/>
      <c r="AA27" s="74"/>
      <c r="AB27" s="74"/>
    </row>
    <row r="28" spans="1:28" s="75" customFormat="1" ht="27.75" customHeight="1" x14ac:dyDescent="0.2">
      <c r="A28" s="52"/>
      <c r="B28" s="53" t="s">
        <v>32</v>
      </c>
      <c r="C28" s="35"/>
      <c r="D28" s="36"/>
      <c r="E28" s="37"/>
      <c r="F28" s="38"/>
      <c r="G28" s="36"/>
      <c r="H28" s="36"/>
      <c r="I28" s="39"/>
      <c r="J28" s="40"/>
      <c r="K28" s="49">
        <f t="shared" si="60"/>
        <v>0</v>
      </c>
      <c r="L28" s="50" t="e">
        <f t="shared" ref="L28" si="65">K28/J27*100</f>
        <v>#DIV/0!</v>
      </c>
      <c r="M28" s="520"/>
      <c r="N28" s="471"/>
      <c r="O28" s="49">
        <f t="shared" si="8"/>
        <v>0</v>
      </c>
      <c r="P28" s="50" t="e">
        <f t="shared" ref="P28" si="66">O28/J27*100</f>
        <v>#DIV/0!</v>
      </c>
      <c r="Q28" s="520"/>
      <c r="R28" s="471"/>
      <c r="S28" s="51">
        <f t="shared" si="10"/>
        <v>0</v>
      </c>
      <c r="T28" s="50" t="e">
        <f t="shared" ref="T28" si="67">S28/J27*100</f>
        <v>#DIV/0!</v>
      </c>
      <c r="U28" s="520"/>
      <c r="V28" s="411"/>
      <c r="W28" s="51">
        <f t="shared" si="12"/>
        <v>0</v>
      </c>
      <c r="X28" s="50" t="e">
        <f t="shared" ref="X28" si="68">W28/J27*100</f>
        <v>#DIV/0!</v>
      </c>
      <c r="Y28" s="520"/>
      <c r="Z28" s="471"/>
      <c r="AA28" s="74"/>
      <c r="AB28" s="74"/>
    </row>
    <row r="29" spans="1:28" s="75" customFormat="1" ht="27.7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0</v>
      </c>
      <c r="D29" s="44">
        <f t="shared" si="69"/>
        <v>0</v>
      </c>
      <c r="E29" s="45">
        <f t="shared" si="69"/>
        <v>0</v>
      </c>
      <c r="F29" s="46">
        <f t="shared" si="69"/>
        <v>0</v>
      </c>
      <c r="G29" s="44">
        <f t="shared" si="69"/>
        <v>0</v>
      </c>
      <c r="H29" s="44">
        <f t="shared" si="69"/>
        <v>0</v>
      </c>
      <c r="I29" s="47">
        <f t="shared" si="69"/>
        <v>0</v>
      </c>
      <c r="J29" s="48">
        <f t="shared" si="69"/>
        <v>0</v>
      </c>
      <c r="K29" s="49">
        <f t="shared" si="69"/>
        <v>0</v>
      </c>
      <c r="L29" s="50" t="e">
        <f t="shared" ref="L29" si="70">K29/J29*100</f>
        <v>#DIV/0!</v>
      </c>
      <c r="M29" s="519" t="e">
        <f t="shared" si="2"/>
        <v>#DIV/0!</v>
      </c>
      <c r="N29" s="471"/>
      <c r="O29" s="49">
        <f t="shared" si="8"/>
        <v>0</v>
      </c>
      <c r="P29" s="50" t="e">
        <f t="shared" ref="P29" si="71">O29/J29*100</f>
        <v>#DIV/0!</v>
      </c>
      <c r="Q29" s="519" t="e">
        <f t="shared" si="3"/>
        <v>#DIV/0!</v>
      </c>
      <c r="R29" s="471"/>
      <c r="S29" s="51">
        <f t="shared" si="10"/>
        <v>0</v>
      </c>
      <c r="T29" s="50" t="e">
        <f t="shared" ref="T29" si="72">S29/J29*100</f>
        <v>#DIV/0!</v>
      </c>
      <c r="U29" s="519" t="e">
        <f t="shared" si="4"/>
        <v>#DIV/0!</v>
      </c>
      <c r="V29" s="411"/>
      <c r="W29" s="51">
        <f t="shared" si="12"/>
        <v>0</v>
      </c>
      <c r="X29" s="50" t="e">
        <f t="shared" ref="X29" si="73">W29/J29*100</f>
        <v>#DIV/0!</v>
      </c>
      <c r="Y29" s="519" t="e">
        <f t="shared" si="5"/>
        <v>#DIV/0!</v>
      </c>
      <c r="Z29" s="471"/>
      <c r="AA29" s="74"/>
      <c r="AB29" s="74"/>
    </row>
    <row r="30" spans="1:28" s="75" customFormat="1" ht="27.75" customHeight="1" x14ac:dyDescent="0.2">
      <c r="A30" s="52"/>
      <c r="B30" s="53" t="s">
        <v>32</v>
      </c>
      <c r="C30" s="35"/>
      <c r="D30" s="36"/>
      <c r="E30" s="37"/>
      <c r="F30" s="38"/>
      <c r="G30" s="36"/>
      <c r="H30" s="36"/>
      <c r="I30" s="39"/>
      <c r="J30" s="40"/>
      <c r="K30" s="49">
        <f t="shared" si="69"/>
        <v>0</v>
      </c>
      <c r="L30" s="50" t="e">
        <f t="shared" ref="L30" si="74">K30/J29*100</f>
        <v>#DIV/0!</v>
      </c>
      <c r="M30" s="520"/>
      <c r="N30" s="471"/>
      <c r="O30" s="49">
        <f t="shared" si="8"/>
        <v>0</v>
      </c>
      <c r="P30" s="50" t="e">
        <f t="shared" ref="P30" si="75">O30/J29*100</f>
        <v>#DIV/0!</v>
      </c>
      <c r="Q30" s="520"/>
      <c r="R30" s="471"/>
      <c r="S30" s="51">
        <f t="shared" si="10"/>
        <v>0</v>
      </c>
      <c r="T30" s="50" t="e">
        <f t="shared" ref="T30" si="76">S30/J29*100</f>
        <v>#DIV/0!</v>
      </c>
      <c r="U30" s="520"/>
      <c r="V30" s="411"/>
      <c r="W30" s="51">
        <f t="shared" si="12"/>
        <v>0</v>
      </c>
      <c r="X30" s="50" t="e">
        <f t="shared" ref="X30" si="77">W30/J29*100</f>
        <v>#DIV/0!</v>
      </c>
      <c r="Y30" s="520"/>
      <c r="Z30" s="471"/>
      <c r="AA30" s="74"/>
      <c r="AB30" s="74"/>
    </row>
    <row r="31" spans="1:28" s="75" customFormat="1" ht="27.75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0</v>
      </c>
      <c r="D31" s="25">
        <f t="shared" si="78"/>
        <v>0</v>
      </c>
      <c r="E31" s="26">
        <f t="shared" si="78"/>
        <v>0</v>
      </c>
      <c r="F31" s="27">
        <f t="shared" si="78"/>
        <v>0</v>
      </c>
      <c r="G31" s="25">
        <f t="shared" si="78"/>
        <v>0</v>
      </c>
      <c r="H31" s="25">
        <f t="shared" si="78"/>
        <v>0</v>
      </c>
      <c r="I31" s="28">
        <f t="shared" si="78"/>
        <v>0</v>
      </c>
      <c r="J31" s="29">
        <f t="shared" si="78"/>
        <v>0</v>
      </c>
      <c r="K31" s="30">
        <f t="shared" si="78"/>
        <v>0</v>
      </c>
      <c r="L31" s="31" t="e">
        <f t="shared" ref="L31" si="79">K31/J31*100</f>
        <v>#DIV/0!</v>
      </c>
      <c r="M31" s="478" t="e">
        <f t="shared" si="2"/>
        <v>#DIV/0!</v>
      </c>
      <c r="N31" s="471"/>
      <c r="O31" s="30">
        <f t="shared" si="8"/>
        <v>0</v>
      </c>
      <c r="P31" s="31" t="e">
        <f t="shared" ref="P31" si="80">O31/J31*100</f>
        <v>#DIV/0!</v>
      </c>
      <c r="Q31" s="478" t="e">
        <f t="shared" si="3"/>
        <v>#DIV/0!</v>
      </c>
      <c r="R31" s="471"/>
      <c r="S31" s="32">
        <f t="shared" si="10"/>
        <v>0</v>
      </c>
      <c r="T31" s="31" t="e">
        <f t="shared" ref="T31" si="81">S31/J31*100</f>
        <v>#DIV/0!</v>
      </c>
      <c r="U31" s="478" t="e">
        <f t="shared" si="4"/>
        <v>#DIV/0!</v>
      </c>
      <c r="V31" s="610"/>
      <c r="W31" s="32">
        <f t="shared" si="12"/>
        <v>0</v>
      </c>
      <c r="X31" s="31" t="e">
        <f t="shared" ref="X31" si="82">W31/J31*100</f>
        <v>#DIV/0!</v>
      </c>
      <c r="Y31" s="478" t="e">
        <f t="shared" si="5"/>
        <v>#DIV/0!</v>
      </c>
      <c r="Z31" s="471"/>
      <c r="AA31" s="74"/>
      <c r="AB31" s="74"/>
    </row>
    <row r="32" spans="1:28" s="75" customFormat="1" ht="27.75" customHeight="1" x14ac:dyDescent="0.2">
      <c r="A32" s="33"/>
      <c r="B32" s="34" t="s">
        <v>32</v>
      </c>
      <c r="C32" s="35"/>
      <c r="D32" s="36"/>
      <c r="E32" s="37"/>
      <c r="F32" s="38"/>
      <c r="G32" s="36"/>
      <c r="H32" s="36"/>
      <c r="I32" s="39"/>
      <c r="J32" s="40"/>
      <c r="K32" s="30">
        <f t="shared" si="78"/>
        <v>0</v>
      </c>
      <c r="L32" s="31" t="e">
        <f t="shared" ref="L32" si="83">K32/J31*100</f>
        <v>#DIV/0!</v>
      </c>
      <c r="M32" s="479"/>
      <c r="N32" s="471"/>
      <c r="O32" s="30">
        <f t="shared" si="8"/>
        <v>0</v>
      </c>
      <c r="P32" s="31" t="e">
        <f t="shared" ref="P32" si="84">O32/J31*100</f>
        <v>#DIV/0!</v>
      </c>
      <c r="Q32" s="479"/>
      <c r="R32" s="471"/>
      <c r="S32" s="32">
        <f t="shared" si="10"/>
        <v>0</v>
      </c>
      <c r="T32" s="31" t="e">
        <f t="shared" ref="T32" si="85">S32/J31*100</f>
        <v>#DIV/0!</v>
      </c>
      <c r="U32" s="479"/>
      <c r="V32" s="496"/>
      <c r="W32" s="32">
        <f t="shared" si="12"/>
        <v>0</v>
      </c>
      <c r="X32" s="31" t="e">
        <f t="shared" ref="X32" si="86">W32/J31*100</f>
        <v>#DIV/0!</v>
      </c>
      <c r="Y32" s="479"/>
      <c r="Z32" s="471"/>
      <c r="AA32" s="74"/>
      <c r="AB32" s="74"/>
    </row>
    <row r="33" spans="1:28" s="75" customFormat="1" ht="27.75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0</v>
      </c>
      <c r="D33" s="44">
        <f t="shared" si="87"/>
        <v>0</v>
      </c>
      <c r="E33" s="45">
        <f t="shared" si="87"/>
        <v>0</v>
      </c>
      <c r="F33" s="46">
        <f t="shared" si="87"/>
        <v>0</v>
      </c>
      <c r="G33" s="44">
        <f t="shared" si="87"/>
        <v>0</v>
      </c>
      <c r="H33" s="44">
        <f t="shared" si="87"/>
        <v>0</v>
      </c>
      <c r="I33" s="47">
        <f t="shared" si="87"/>
        <v>0</v>
      </c>
      <c r="J33" s="48">
        <f t="shared" si="87"/>
        <v>0</v>
      </c>
      <c r="K33" s="49">
        <f t="shared" si="87"/>
        <v>0</v>
      </c>
      <c r="L33" s="50" t="e">
        <f t="shared" ref="L33" si="88">K33/J33*100</f>
        <v>#DIV/0!</v>
      </c>
      <c r="M33" s="519" t="e">
        <f t="shared" si="2"/>
        <v>#DIV/0!</v>
      </c>
      <c r="N33" s="471"/>
      <c r="O33" s="49">
        <f t="shared" si="8"/>
        <v>0</v>
      </c>
      <c r="P33" s="50" t="e">
        <f t="shared" ref="P33" si="89">O33/J33*100</f>
        <v>#DIV/0!</v>
      </c>
      <c r="Q33" s="519" t="e">
        <f t="shared" si="3"/>
        <v>#DIV/0!</v>
      </c>
      <c r="R33" s="471"/>
      <c r="S33" s="51">
        <f t="shared" si="10"/>
        <v>0</v>
      </c>
      <c r="T33" s="50" t="e">
        <f t="shared" ref="T33" si="90">S33/J33*100</f>
        <v>#DIV/0!</v>
      </c>
      <c r="U33" s="519" t="e">
        <f t="shared" si="4"/>
        <v>#DIV/0!</v>
      </c>
      <c r="V33" s="496"/>
      <c r="W33" s="51">
        <f t="shared" si="12"/>
        <v>0</v>
      </c>
      <c r="X33" s="50" t="e">
        <f t="shared" ref="X33" si="91">W33/J33*100</f>
        <v>#DIV/0!</v>
      </c>
      <c r="Y33" s="519" t="e">
        <f t="shared" si="5"/>
        <v>#DIV/0!</v>
      </c>
      <c r="Z33" s="471"/>
      <c r="AA33" s="74"/>
      <c r="AB33" s="74"/>
    </row>
    <row r="34" spans="1:28" s="75" customFormat="1" ht="27.75" customHeight="1" x14ac:dyDescent="0.2">
      <c r="A34" s="52"/>
      <c r="B34" s="53" t="s">
        <v>32</v>
      </c>
      <c r="C34" s="35"/>
      <c r="D34" s="36"/>
      <c r="E34" s="37"/>
      <c r="F34" s="38"/>
      <c r="G34" s="36"/>
      <c r="H34" s="36"/>
      <c r="I34" s="39"/>
      <c r="J34" s="40"/>
      <c r="K34" s="49">
        <f t="shared" si="87"/>
        <v>0</v>
      </c>
      <c r="L34" s="50" t="e">
        <f t="shared" ref="L34" si="92">K34/J33*100</f>
        <v>#DIV/0!</v>
      </c>
      <c r="M34" s="520"/>
      <c r="N34" s="471"/>
      <c r="O34" s="49">
        <f t="shared" si="8"/>
        <v>0</v>
      </c>
      <c r="P34" s="50" t="e">
        <f t="shared" ref="P34" si="93">O34/J33*100</f>
        <v>#DIV/0!</v>
      </c>
      <c r="Q34" s="520"/>
      <c r="R34" s="471"/>
      <c r="S34" s="51">
        <f t="shared" si="10"/>
        <v>0</v>
      </c>
      <c r="T34" s="50" t="e">
        <f t="shared" ref="T34" si="94">S34/J33*100</f>
        <v>#DIV/0!</v>
      </c>
      <c r="U34" s="520"/>
      <c r="V34" s="496"/>
      <c r="W34" s="51">
        <f t="shared" si="12"/>
        <v>0</v>
      </c>
      <c r="X34" s="50" t="e">
        <f t="shared" ref="X34" si="95">W34/J33*100</f>
        <v>#DIV/0!</v>
      </c>
      <c r="Y34" s="520"/>
      <c r="Z34" s="471"/>
      <c r="AA34" s="74"/>
      <c r="AB34" s="74"/>
    </row>
    <row r="35" spans="1:28" s="75" customFormat="1" ht="27.75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6">
        <f t="shared" si="96"/>
        <v>0</v>
      </c>
      <c r="G35" s="44">
        <f t="shared" si="96"/>
        <v>0</v>
      </c>
      <c r="H35" s="44">
        <f t="shared" si="96"/>
        <v>0</v>
      </c>
      <c r="I35" s="47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19" t="e">
        <f t="shared" si="2"/>
        <v>#DIV/0!</v>
      </c>
      <c r="N35" s="471"/>
      <c r="O35" s="49">
        <f t="shared" si="8"/>
        <v>0</v>
      </c>
      <c r="P35" s="50" t="e">
        <f t="shared" ref="P35" si="98">O35/J35*100</f>
        <v>#DIV/0!</v>
      </c>
      <c r="Q35" s="519" t="e">
        <f t="shared" si="3"/>
        <v>#DIV/0!</v>
      </c>
      <c r="R35" s="471"/>
      <c r="S35" s="51">
        <f t="shared" si="10"/>
        <v>0</v>
      </c>
      <c r="T35" s="50" t="e">
        <f t="shared" ref="T35" si="99">S35/J35*100</f>
        <v>#DIV/0!</v>
      </c>
      <c r="U35" s="519" t="e">
        <f t="shared" si="4"/>
        <v>#DIV/0!</v>
      </c>
      <c r="V35" s="496"/>
      <c r="W35" s="51">
        <f t="shared" si="12"/>
        <v>0</v>
      </c>
      <c r="X35" s="50" t="e">
        <f t="shared" ref="X35" si="100">W35/J35*100</f>
        <v>#DIV/0!</v>
      </c>
      <c r="Y35" s="519" t="e">
        <f t="shared" si="5"/>
        <v>#DIV/0!</v>
      </c>
      <c r="Z35" s="471"/>
      <c r="AA35" s="74"/>
      <c r="AB35" s="74"/>
    </row>
    <row r="36" spans="1:28" s="75" customFormat="1" ht="27.75" customHeight="1" x14ac:dyDescent="0.2">
      <c r="A36" s="52"/>
      <c r="B36" s="53" t="s">
        <v>32</v>
      </c>
      <c r="C36" s="35"/>
      <c r="D36" s="36"/>
      <c r="E36" s="37"/>
      <c r="F36" s="38"/>
      <c r="G36" s="36"/>
      <c r="H36" s="36"/>
      <c r="I36" s="39"/>
      <c r="J36" s="40"/>
      <c r="K36" s="49">
        <f t="shared" si="96"/>
        <v>0</v>
      </c>
      <c r="L36" s="50" t="e">
        <f t="shared" ref="L36" si="101">K36/J35*100</f>
        <v>#DIV/0!</v>
      </c>
      <c r="M36" s="520"/>
      <c r="N36" s="471"/>
      <c r="O36" s="49">
        <f t="shared" si="8"/>
        <v>0</v>
      </c>
      <c r="P36" s="50" t="e">
        <f t="shared" ref="P36" si="102">O36/J35*100</f>
        <v>#DIV/0!</v>
      </c>
      <c r="Q36" s="520"/>
      <c r="R36" s="471"/>
      <c r="S36" s="51">
        <f t="shared" si="10"/>
        <v>0</v>
      </c>
      <c r="T36" s="50" t="e">
        <f t="shared" ref="T36" si="103">S36/J35*100</f>
        <v>#DIV/0!</v>
      </c>
      <c r="U36" s="520"/>
      <c r="V36" s="496"/>
      <c r="W36" s="51">
        <f t="shared" si="12"/>
        <v>0</v>
      </c>
      <c r="X36" s="50" t="e">
        <f t="shared" ref="X36" si="104">W36/J35*100</f>
        <v>#DIV/0!</v>
      </c>
      <c r="Y36" s="520"/>
      <c r="Z36" s="471"/>
      <c r="AA36" s="74"/>
      <c r="AB36" s="74"/>
    </row>
    <row r="37" spans="1:28" s="75" customFormat="1" ht="27.75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0</v>
      </c>
      <c r="D37" s="25">
        <f t="shared" si="105"/>
        <v>0</v>
      </c>
      <c r="E37" s="26">
        <f t="shared" si="105"/>
        <v>0</v>
      </c>
      <c r="F37" s="27">
        <f t="shared" si="105"/>
        <v>0</v>
      </c>
      <c r="G37" s="25">
        <f t="shared" si="105"/>
        <v>0</v>
      </c>
      <c r="H37" s="25">
        <f t="shared" si="105"/>
        <v>0</v>
      </c>
      <c r="I37" s="28">
        <f t="shared" si="105"/>
        <v>0</v>
      </c>
      <c r="J37" s="29">
        <f t="shared" si="105"/>
        <v>0</v>
      </c>
      <c r="K37" s="30">
        <f t="shared" si="105"/>
        <v>0</v>
      </c>
      <c r="L37" s="31" t="e">
        <f t="shared" ref="L37" si="106">K37/J37*100</f>
        <v>#DIV/0!</v>
      </c>
      <c r="M37" s="478" t="e">
        <f t="shared" si="2"/>
        <v>#DIV/0!</v>
      </c>
      <c r="N37" s="474"/>
      <c r="O37" s="30">
        <f t="shared" si="8"/>
        <v>0</v>
      </c>
      <c r="P37" s="31" t="e">
        <f t="shared" ref="P37" si="107">O37/J37*100</f>
        <v>#DIV/0!</v>
      </c>
      <c r="Q37" s="478" t="e">
        <f t="shared" si="3"/>
        <v>#DIV/0!</v>
      </c>
      <c r="R37" s="474"/>
      <c r="S37" s="32">
        <f t="shared" si="10"/>
        <v>0</v>
      </c>
      <c r="T37" s="31" t="e">
        <f t="shared" ref="T37" si="108">S37/J37*100</f>
        <v>#DIV/0!</v>
      </c>
      <c r="U37" s="478" t="e">
        <f t="shared" si="4"/>
        <v>#DIV/0!</v>
      </c>
      <c r="V37" s="497"/>
      <c r="W37" s="32">
        <f t="shared" si="12"/>
        <v>0</v>
      </c>
      <c r="X37" s="31" t="e">
        <f t="shared" ref="X37" si="109">W37/J37*100</f>
        <v>#DIV/0!</v>
      </c>
      <c r="Y37" s="478" t="e">
        <f t="shared" si="5"/>
        <v>#DIV/0!</v>
      </c>
      <c r="Z37" s="474"/>
      <c r="AA37" s="74"/>
      <c r="AB37" s="74"/>
    </row>
    <row r="38" spans="1:28" s="75" customFormat="1" ht="27.75" customHeight="1" x14ac:dyDescent="0.2">
      <c r="A38" s="33"/>
      <c r="B38" s="34" t="s">
        <v>32</v>
      </c>
      <c r="C38" s="35"/>
      <c r="D38" s="36"/>
      <c r="E38" s="37"/>
      <c r="F38" s="38"/>
      <c r="G38" s="36"/>
      <c r="H38" s="36"/>
      <c r="I38" s="39"/>
      <c r="J38" s="40"/>
      <c r="K38" s="30">
        <f t="shared" si="105"/>
        <v>0</v>
      </c>
      <c r="L38" s="31" t="e">
        <f t="shared" ref="L38" si="110">K38/J37*100</f>
        <v>#DIV/0!</v>
      </c>
      <c r="M38" s="479"/>
      <c r="N38" s="474"/>
      <c r="O38" s="30">
        <f t="shared" si="8"/>
        <v>0</v>
      </c>
      <c r="P38" s="31" t="e">
        <f t="shared" ref="P38" si="111">O38/J37*100</f>
        <v>#DIV/0!</v>
      </c>
      <c r="Q38" s="479"/>
      <c r="R38" s="474"/>
      <c r="S38" s="32">
        <f t="shared" si="10"/>
        <v>0</v>
      </c>
      <c r="T38" s="31" t="e">
        <f t="shared" ref="T38" si="112">S38/J37*100</f>
        <v>#DIV/0!</v>
      </c>
      <c r="U38" s="479"/>
      <c r="V38" s="497"/>
      <c r="W38" s="32">
        <f t="shared" si="12"/>
        <v>0</v>
      </c>
      <c r="X38" s="31" t="e">
        <f t="shared" ref="X38" si="113">W38/J37*100</f>
        <v>#DIV/0!</v>
      </c>
      <c r="Y38" s="479"/>
      <c r="Z38" s="474"/>
      <c r="AA38" s="74"/>
      <c r="AB38" s="74"/>
    </row>
    <row r="39" spans="1:28" s="75" customFormat="1" ht="27.75" customHeight="1" x14ac:dyDescent="0.2">
      <c r="A39" s="22" t="s">
        <v>44</v>
      </c>
      <c r="B39" s="23" t="s">
        <v>29</v>
      </c>
      <c r="C39" s="24">
        <f t="shared" ref="C39:K40" si="114">SUM(C67,C95,C123,C151,C179,C207,C235,C263,C291,C319,C347,C375,C403,C431,C459,C487,C515,C543,C571,C599)</f>
        <v>0</v>
      </c>
      <c r="D39" s="25">
        <f t="shared" si="114"/>
        <v>0</v>
      </c>
      <c r="E39" s="26">
        <f t="shared" si="114"/>
        <v>0</v>
      </c>
      <c r="F39" s="27">
        <f t="shared" si="114"/>
        <v>0</v>
      </c>
      <c r="G39" s="25">
        <f t="shared" si="114"/>
        <v>0</v>
      </c>
      <c r="H39" s="25">
        <f t="shared" si="114"/>
        <v>0</v>
      </c>
      <c r="I39" s="28">
        <f t="shared" si="114"/>
        <v>0</v>
      </c>
      <c r="J39" s="29">
        <f t="shared" si="114"/>
        <v>0</v>
      </c>
      <c r="K39" s="30">
        <f t="shared" si="114"/>
        <v>0</v>
      </c>
      <c r="L39" s="31" t="e">
        <f t="shared" ref="L39" si="115">K39/J39*100</f>
        <v>#DIV/0!</v>
      </c>
      <c r="M39" s="478" t="e">
        <f t="shared" si="2"/>
        <v>#DIV/0!</v>
      </c>
      <c r="N39" s="474"/>
      <c r="O39" s="30">
        <f t="shared" si="8"/>
        <v>0</v>
      </c>
      <c r="P39" s="31" t="e">
        <f t="shared" ref="P39" si="116">O39/J39*100</f>
        <v>#DIV/0!</v>
      </c>
      <c r="Q39" s="478" t="e">
        <f t="shared" si="3"/>
        <v>#DIV/0!</v>
      </c>
      <c r="R39" s="474"/>
      <c r="S39" s="32">
        <f t="shared" si="10"/>
        <v>0</v>
      </c>
      <c r="T39" s="31" t="e">
        <f t="shared" ref="T39" si="117">S39/J39*100</f>
        <v>#DIV/0!</v>
      </c>
      <c r="U39" s="478" t="e">
        <f t="shared" si="4"/>
        <v>#DIV/0!</v>
      </c>
      <c r="V39" s="497"/>
      <c r="W39" s="32">
        <f t="shared" si="12"/>
        <v>0</v>
      </c>
      <c r="X39" s="31" t="e">
        <f t="shared" ref="X39" si="118">W39/J39*100</f>
        <v>#DIV/0!</v>
      </c>
      <c r="Y39" s="478" t="e">
        <f t="shared" si="5"/>
        <v>#DIV/0!</v>
      </c>
      <c r="Z39" s="474"/>
      <c r="AA39" s="74"/>
      <c r="AB39" s="74"/>
    </row>
    <row r="40" spans="1:28" s="75" customFormat="1" ht="27.75" customHeight="1" x14ac:dyDescent="0.2">
      <c r="A40" s="33"/>
      <c r="B40" s="34" t="s">
        <v>32</v>
      </c>
      <c r="C40" s="35"/>
      <c r="D40" s="36"/>
      <c r="E40" s="37"/>
      <c r="F40" s="38"/>
      <c r="G40" s="36"/>
      <c r="H40" s="36"/>
      <c r="I40" s="39"/>
      <c r="J40" s="40"/>
      <c r="K40" s="30">
        <f t="shared" si="114"/>
        <v>0</v>
      </c>
      <c r="L40" s="31" t="e">
        <f t="shared" ref="L40" si="119">K40/J39*100</f>
        <v>#DIV/0!</v>
      </c>
      <c r="M40" s="479"/>
      <c r="N40" s="474"/>
      <c r="O40" s="30">
        <f t="shared" si="8"/>
        <v>0</v>
      </c>
      <c r="P40" s="31" t="e">
        <f t="shared" ref="P40" si="120">O40/J39*100</f>
        <v>#DIV/0!</v>
      </c>
      <c r="Q40" s="479"/>
      <c r="R40" s="474"/>
      <c r="S40" s="32">
        <f t="shared" si="10"/>
        <v>0</v>
      </c>
      <c r="T40" s="31" t="e">
        <f t="shared" ref="T40" si="121">S40/J39*100</f>
        <v>#DIV/0!</v>
      </c>
      <c r="U40" s="479"/>
      <c r="V40" s="497"/>
      <c r="W40" s="32">
        <f t="shared" si="12"/>
        <v>0</v>
      </c>
      <c r="X40" s="31" t="e">
        <f t="shared" ref="X40" si="122">W40/J39*100</f>
        <v>#DIV/0!</v>
      </c>
      <c r="Y40" s="479"/>
      <c r="Z40" s="474"/>
      <c r="AA40" s="74"/>
      <c r="AB40" s="74"/>
    </row>
    <row r="41" spans="1:28" s="251" customFormat="1" ht="43.15" customHeight="1" x14ac:dyDescent="0.2">
      <c r="A41" s="480" t="s">
        <v>176</v>
      </c>
      <c r="B41" s="54" t="s">
        <v>29</v>
      </c>
      <c r="C41" s="55">
        <f t="shared" ref="C41:K42" si="123">SUM(C43,C49,C59,C65,C67)</f>
        <v>6975500</v>
      </c>
      <c r="D41" s="56">
        <f t="shared" si="123"/>
        <v>775500</v>
      </c>
      <c r="E41" s="57">
        <f t="shared" si="123"/>
        <v>6200000</v>
      </c>
      <c r="F41" s="58">
        <f t="shared" si="123"/>
        <v>0</v>
      </c>
      <c r="G41" s="56">
        <f t="shared" si="123"/>
        <v>0</v>
      </c>
      <c r="H41" s="56">
        <f t="shared" si="123"/>
        <v>0</v>
      </c>
      <c r="I41" s="59">
        <f t="shared" si="123"/>
        <v>0</v>
      </c>
      <c r="J41" s="60">
        <f t="shared" si="123"/>
        <v>6200000</v>
      </c>
      <c r="K41" s="55">
        <f t="shared" si="123"/>
        <v>210000</v>
      </c>
      <c r="L41" s="56">
        <f>K41/J41*100</f>
        <v>3.3870967741935489</v>
      </c>
      <c r="M41" s="482">
        <f t="shared" si="2"/>
        <v>1.6595419354838699</v>
      </c>
      <c r="N41" s="476"/>
      <c r="O41" s="55">
        <f>SUM(O43,O49,O59,O65,O67)</f>
        <v>2369510</v>
      </c>
      <c r="P41" s="56">
        <f t="shared" ref="P41" si="124">O41/J41*100</f>
        <v>38.217903225806452</v>
      </c>
      <c r="Q41" s="482">
        <f t="shared" si="3"/>
        <v>-3.0402322580645134</v>
      </c>
      <c r="R41" s="476"/>
      <c r="S41" s="58">
        <f>SUM(S43,S49,S59,S65,S67)</f>
        <v>6652845</v>
      </c>
      <c r="T41" s="56">
        <f t="shared" ref="T41" si="125">S41/J41*100</f>
        <v>107.30395161290322</v>
      </c>
      <c r="U41" s="482">
        <f t="shared" si="4"/>
        <v>-28.492856451612894</v>
      </c>
      <c r="V41" s="597"/>
      <c r="W41" s="58">
        <f>SUM(W43,W49,W59,W65,W67)</f>
        <v>6975500</v>
      </c>
      <c r="X41" s="56">
        <f t="shared" ref="X41" si="126">W41/J41*100</f>
        <v>112.50806451612902</v>
      </c>
      <c r="Y41" s="482">
        <f t="shared" si="5"/>
        <v>-13.093744999999998</v>
      </c>
      <c r="Z41" s="476"/>
      <c r="AA41" s="250"/>
      <c r="AB41" s="250"/>
    </row>
    <row r="42" spans="1:28" s="251" customFormat="1" ht="30.6" customHeight="1" x14ac:dyDescent="0.2">
      <c r="A42" s="481"/>
      <c r="B42" s="54" t="s">
        <v>30</v>
      </c>
      <c r="C42" s="16"/>
      <c r="D42" s="17"/>
      <c r="E42" s="18"/>
      <c r="F42" s="19"/>
      <c r="G42" s="17"/>
      <c r="H42" s="17"/>
      <c r="I42" s="20"/>
      <c r="J42" s="21"/>
      <c r="K42" s="55">
        <f t="shared" si="123"/>
        <v>312891.59999999998</v>
      </c>
      <c r="L42" s="56">
        <f>K42/J41*100</f>
        <v>5.0466387096774188</v>
      </c>
      <c r="M42" s="483"/>
      <c r="N42" s="477"/>
      <c r="O42" s="55">
        <f>SUM(O44,O50,O60,O66,O68)</f>
        <v>2181015.6</v>
      </c>
      <c r="P42" s="56">
        <f t="shared" ref="P42" si="127">O42/J41*100</f>
        <v>35.177670967741939</v>
      </c>
      <c r="Q42" s="483"/>
      <c r="R42" s="477"/>
      <c r="S42" s="58">
        <f>SUM(S44,S50,S60,S66,S68)</f>
        <v>4886287.9000000004</v>
      </c>
      <c r="T42" s="56">
        <f t="shared" ref="T42" si="128">S42/J41*100</f>
        <v>78.811095161290325</v>
      </c>
      <c r="U42" s="483"/>
      <c r="V42" s="501"/>
      <c r="W42" s="58">
        <f>SUM(W44,W50,W60,W66,W68)</f>
        <v>6163687.8099999996</v>
      </c>
      <c r="X42" s="56">
        <f t="shared" ref="X42" si="129">W42/J41*100</f>
        <v>99.414319516129027</v>
      </c>
      <c r="Y42" s="483"/>
      <c r="Z42" s="477"/>
      <c r="AA42" s="250"/>
      <c r="AB42" s="250"/>
    </row>
    <row r="43" spans="1:28" s="72" customFormat="1" ht="31.15" customHeight="1" x14ac:dyDescent="0.2">
      <c r="A43" s="22" t="s">
        <v>31</v>
      </c>
      <c r="B43" s="61" t="s">
        <v>29</v>
      </c>
      <c r="C43" s="24">
        <f>SUM(C45,C47)</f>
        <v>0</v>
      </c>
      <c r="D43" s="25">
        <f>SUM(D45,D47)</f>
        <v>0</v>
      </c>
      <c r="E43" s="26">
        <f>+C43+D43</f>
        <v>0</v>
      </c>
      <c r="F43" s="27">
        <f>SUM(F45,F47)</f>
        <v>0</v>
      </c>
      <c r="G43" s="25">
        <f>SUM(G45,G47)</f>
        <v>0</v>
      </c>
      <c r="H43" s="25">
        <f t="shared" ref="H43:I43" si="130">SUM(H45,H47)</f>
        <v>0</v>
      </c>
      <c r="I43" s="28">
        <f t="shared" si="130"/>
        <v>0</v>
      </c>
      <c r="J43" s="29">
        <f>+E43+I43+F43+G43+H43</f>
        <v>0</v>
      </c>
      <c r="K43" s="30">
        <f>SUM(K45,K47)</f>
        <v>0</v>
      </c>
      <c r="L43" s="31" t="e">
        <f t="shared" ref="L43" si="131">K43/J43*100</f>
        <v>#DIV/0!</v>
      </c>
      <c r="M43" s="478" t="e">
        <f t="shared" si="2"/>
        <v>#DIV/0!</v>
      </c>
      <c r="N43" s="474"/>
      <c r="O43" s="30">
        <f>SUM(O45,O47)</f>
        <v>0</v>
      </c>
      <c r="P43" s="31" t="e">
        <f t="shared" ref="P43" si="132">O43/J43*100</f>
        <v>#DIV/0!</v>
      </c>
      <c r="Q43" s="478" t="e">
        <f t="shared" si="3"/>
        <v>#DIV/0!</v>
      </c>
      <c r="R43" s="474"/>
      <c r="S43" s="32">
        <f>SUM(S45,S47)</f>
        <v>0</v>
      </c>
      <c r="T43" s="31" t="e">
        <f t="shared" ref="T43" si="133">S43/J43*100</f>
        <v>#DIV/0!</v>
      </c>
      <c r="U43" s="478" t="e">
        <f t="shared" si="4"/>
        <v>#DIV/0!</v>
      </c>
      <c r="V43" s="497"/>
      <c r="W43" s="32">
        <f>SUM(W45,W47)</f>
        <v>0</v>
      </c>
      <c r="X43" s="31" t="e">
        <f t="shared" ref="X43" si="134">W43/J43*100</f>
        <v>#DIV/0!</v>
      </c>
      <c r="Y43" s="478" t="e">
        <f t="shared" si="5"/>
        <v>#DIV/0!</v>
      </c>
      <c r="Z43" s="474"/>
      <c r="AA43" s="71"/>
      <c r="AB43" s="71"/>
    </row>
    <row r="44" spans="1:28" s="72" customFormat="1" ht="31.15" customHeight="1" x14ac:dyDescent="0.2">
      <c r="A44" s="33"/>
      <c r="B44" s="62" t="s">
        <v>32</v>
      </c>
      <c r="C44" s="35"/>
      <c r="D44" s="36"/>
      <c r="E44" s="37"/>
      <c r="F44" s="38"/>
      <c r="G44" s="36"/>
      <c r="H44" s="36"/>
      <c r="I44" s="37"/>
      <c r="J44" s="40"/>
      <c r="K44" s="30">
        <f>SUM(K46,K48)</f>
        <v>0</v>
      </c>
      <c r="L44" s="31" t="e">
        <f>K44/J43*100</f>
        <v>#DIV/0!</v>
      </c>
      <c r="M44" s="479"/>
      <c r="N44" s="474"/>
      <c r="O44" s="30">
        <f>SUM(O46,O48)</f>
        <v>0</v>
      </c>
      <c r="P44" s="31" t="e">
        <f t="shared" ref="P44" si="135">O44/J43*100</f>
        <v>#DIV/0!</v>
      </c>
      <c r="Q44" s="479"/>
      <c r="R44" s="474"/>
      <c r="S44" s="32">
        <f>SUM(S46,S48)</f>
        <v>0</v>
      </c>
      <c r="T44" s="31" t="e">
        <f t="shared" ref="T44" si="136">S44/J43*100</f>
        <v>#DIV/0!</v>
      </c>
      <c r="U44" s="479"/>
      <c r="V44" s="497"/>
      <c r="W44" s="32">
        <f>SUM(W46,W48)</f>
        <v>0</v>
      </c>
      <c r="X44" s="31" t="e">
        <f t="shared" ref="X44" si="137">W44/J43*100</f>
        <v>#DIV/0!</v>
      </c>
      <c r="Y44" s="479"/>
      <c r="Z44" s="474"/>
      <c r="AA44" s="71"/>
      <c r="AB44" s="71"/>
    </row>
    <row r="45" spans="1:28" s="72" customFormat="1" ht="31.15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63"/>
      <c r="G45" s="64"/>
      <c r="H45" s="64"/>
      <c r="I45" s="65"/>
      <c r="J45" s="66">
        <f>+E45+I45+F45+G45+H45</f>
        <v>0</v>
      </c>
      <c r="K45" s="67">
        <f>F45+0</f>
        <v>0</v>
      </c>
      <c r="L45" s="68" t="e">
        <f>K45/J45*100</f>
        <v>#DIV/0!</v>
      </c>
      <c r="M45" s="470" t="e">
        <f t="shared" ref="M45" si="139">L46-L45</f>
        <v>#DIV/0!</v>
      </c>
      <c r="N45" s="471"/>
      <c r="O45" s="67">
        <f>G45+F45+0</f>
        <v>0</v>
      </c>
      <c r="P45" s="69" t="e">
        <f t="shared" ref="P45" si="140">O45/J45*100</f>
        <v>#DIV/0!</v>
      </c>
      <c r="Q45" s="470" t="e">
        <f t="shared" ref="Q45" si="141">P46-P45</f>
        <v>#DIV/0!</v>
      </c>
      <c r="R45" s="471"/>
      <c r="S45" s="70">
        <f>H45+F45+G45+0</f>
        <v>0</v>
      </c>
      <c r="T45" s="69" t="e">
        <f t="shared" ref="T45" si="142">S45/J45*100</f>
        <v>#DIV/0!</v>
      </c>
      <c r="U45" s="470" t="e">
        <f t="shared" ref="U45" si="143">T46-T45</f>
        <v>#DIV/0!</v>
      </c>
      <c r="V45" s="496"/>
      <c r="W45" s="70">
        <f>H45+F45+G45+I45+0</f>
        <v>0</v>
      </c>
      <c r="X45" s="69" t="e">
        <f>W45/J45*100</f>
        <v>#DIV/0!</v>
      </c>
      <c r="Y45" s="470" t="e">
        <f t="shared" ref="Y45" si="144">X46-X45</f>
        <v>#DIV/0!</v>
      </c>
      <c r="Z45" s="471"/>
      <c r="AA45" s="71"/>
      <c r="AB45" s="71"/>
    </row>
    <row r="46" spans="1:28" s="72" customFormat="1" ht="31.15" customHeight="1" x14ac:dyDescent="0.2">
      <c r="A46" s="52"/>
      <c r="B46" s="62" t="s">
        <v>32</v>
      </c>
      <c r="C46" s="35"/>
      <c r="D46" s="36"/>
      <c r="E46" s="37"/>
      <c r="F46" s="38"/>
      <c r="G46" s="36"/>
      <c r="H46" s="36"/>
      <c r="I46" s="39"/>
      <c r="J46" s="40"/>
      <c r="K46" s="16"/>
      <c r="L46" s="17" t="e">
        <f>K46/J45*100</f>
        <v>#DIV/0!</v>
      </c>
      <c r="M46" s="470"/>
      <c r="N46" s="471"/>
      <c r="O46" s="16"/>
      <c r="P46" s="73" t="e">
        <f>O46/J45*100</f>
        <v>#DIV/0!</v>
      </c>
      <c r="Q46" s="470"/>
      <c r="R46" s="471"/>
      <c r="S46" s="19"/>
      <c r="T46" s="73" t="e">
        <f>S46/J45*100</f>
        <v>#DIV/0!</v>
      </c>
      <c r="U46" s="470"/>
      <c r="V46" s="496"/>
      <c r="W46" s="19"/>
      <c r="X46" s="73" t="e">
        <f>W46/J45*100</f>
        <v>#DIV/0!</v>
      </c>
      <c r="Y46" s="470"/>
      <c r="Z46" s="471"/>
      <c r="AA46" s="71"/>
      <c r="AB46" s="71"/>
    </row>
    <row r="47" spans="1:28" s="72" customFormat="1" ht="31.15" customHeight="1" x14ac:dyDescent="0.2">
      <c r="A47" s="41" t="s">
        <v>34</v>
      </c>
      <c r="B47" s="61" t="s">
        <v>29</v>
      </c>
      <c r="C47" s="63"/>
      <c r="D47" s="64"/>
      <c r="E47" s="65">
        <f t="shared" ref="E47" si="145">+C47+D47</f>
        <v>0</v>
      </c>
      <c r="F47" s="63"/>
      <c r="G47" s="64"/>
      <c r="H47" s="64"/>
      <c r="I47" s="65"/>
      <c r="J47" s="66">
        <f>+E47+I47+F47+G47+H47</f>
        <v>0</v>
      </c>
      <c r="K47" s="67">
        <f>F47+0</f>
        <v>0</v>
      </c>
      <c r="L47" s="68" t="e">
        <f>K47/J47*100</f>
        <v>#DIV/0!</v>
      </c>
      <c r="M47" s="470" t="e">
        <f t="shared" si="2"/>
        <v>#DIV/0!</v>
      </c>
      <c r="N47" s="471"/>
      <c r="O47" s="67">
        <f>G47+F47+0</f>
        <v>0</v>
      </c>
      <c r="P47" s="69" t="e">
        <f t="shared" ref="P47" si="146">O47/J47*100</f>
        <v>#DIV/0!</v>
      </c>
      <c r="Q47" s="470" t="e">
        <f t="shared" si="3"/>
        <v>#DIV/0!</v>
      </c>
      <c r="R47" s="471"/>
      <c r="S47" s="70">
        <f>H47+F47+G47+0</f>
        <v>0</v>
      </c>
      <c r="T47" s="69" t="e">
        <f t="shared" ref="T47" si="147">S47/J47*100</f>
        <v>#DIV/0!</v>
      </c>
      <c r="U47" s="470" t="e">
        <f t="shared" si="4"/>
        <v>#DIV/0!</v>
      </c>
      <c r="V47" s="496"/>
      <c r="W47" s="70">
        <f>H47+F47+G47+I47+0</f>
        <v>0</v>
      </c>
      <c r="X47" s="69" t="e">
        <f>W47/J47*100</f>
        <v>#DIV/0!</v>
      </c>
      <c r="Y47" s="470" t="e">
        <f t="shared" si="5"/>
        <v>#DIV/0!</v>
      </c>
      <c r="Z47" s="471"/>
      <c r="AA47" s="71"/>
      <c r="AB47" s="71"/>
    </row>
    <row r="48" spans="1:28" s="72" customFormat="1" ht="31.15" customHeight="1" x14ac:dyDescent="0.2">
      <c r="A48" s="52"/>
      <c r="B48" s="62" t="s">
        <v>32</v>
      </c>
      <c r="C48" s="35"/>
      <c r="D48" s="36"/>
      <c r="E48" s="37"/>
      <c r="F48" s="38"/>
      <c r="G48" s="36"/>
      <c r="H48" s="36"/>
      <c r="I48" s="39"/>
      <c r="J48" s="40"/>
      <c r="K48" s="16"/>
      <c r="L48" s="17" t="e">
        <f>K48/J47*100</f>
        <v>#DIV/0!</v>
      </c>
      <c r="M48" s="470"/>
      <c r="N48" s="471"/>
      <c r="O48" s="16"/>
      <c r="P48" s="73" t="e">
        <f>O48/J47*100</f>
        <v>#DIV/0!</v>
      </c>
      <c r="Q48" s="470"/>
      <c r="R48" s="471"/>
      <c r="S48" s="19"/>
      <c r="T48" s="73" t="e">
        <f>S48/J47*100</f>
        <v>#DIV/0!</v>
      </c>
      <c r="U48" s="470"/>
      <c r="V48" s="496"/>
      <c r="W48" s="19"/>
      <c r="X48" s="73" t="e">
        <f>W48/J47*100</f>
        <v>#DIV/0!</v>
      </c>
      <c r="Y48" s="470"/>
      <c r="Z48" s="471"/>
      <c r="AA48" s="71"/>
      <c r="AB48" s="71"/>
    </row>
    <row r="49" spans="1:28" s="75" customFormat="1" ht="36.75" customHeight="1" x14ac:dyDescent="0.2">
      <c r="A49" s="22" t="s">
        <v>35</v>
      </c>
      <c r="B49" s="61" t="s">
        <v>29</v>
      </c>
      <c r="C49" s="24">
        <f>SUM(C51,C53,C55,C57)</f>
        <v>6975500</v>
      </c>
      <c r="D49" s="25">
        <f>SUM(D51,D53,D55,D57)</f>
        <v>775500</v>
      </c>
      <c r="E49" s="26">
        <f>SUM(C49-D49)</f>
        <v>6200000</v>
      </c>
      <c r="F49" s="27">
        <f>SUM(F51,F53,F55,F57)</f>
        <v>0</v>
      </c>
      <c r="G49" s="25">
        <f t="shared" ref="G49:I49" si="148">SUM(G51,G53,G55,G57)</f>
        <v>0</v>
      </c>
      <c r="H49" s="25">
        <f t="shared" si="148"/>
        <v>0</v>
      </c>
      <c r="I49" s="28">
        <f t="shared" si="148"/>
        <v>0</v>
      </c>
      <c r="J49" s="29">
        <f t="shared" ref="J49" si="149">+E49+I49+F49+G49+H49</f>
        <v>6200000</v>
      </c>
      <c r="K49" s="30">
        <f>SUM(K51,K53,K55,K57)</f>
        <v>210000</v>
      </c>
      <c r="L49" s="31">
        <f t="shared" ref="L49" si="150">K49/J49*100</f>
        <v>3.3870967741935489</v>
      </c>
      <c r="M49" s="473">
        <f t="shared" si="2"/>
        <v>1.6595419354838699</v>
      </c>
      <c r="N49" s="653" t="s">
        <v>365</v>
      </c>
      <c r="O49" s="30">
        <f>SUM(O51,O53,O55,O57)</f>
        <v>2369510</v>
      </c>
      <c r="P49" s="31">
        <f t="shared" ref="P49" si="151">O49/J49*100</f>
        <v>38.217903225806452</v>
      </c>
      <c r="Q49" s="473">
        <f t="shared" si="3"/>
        <v>-3.0402322580645134</v>
      </c>
      <c r="R49" s="653" t="s">
        <v>365</v>
      </c>
      <c r="S49" s="32">
        <f>SUM(S51,S53,S55,S57)</f>
        <v>6652845</v>
      </c>
      <c r="T49" s="31">
        <f t="shared" ref="T49" si="152">S49/J49*100</f>
        <v>107.30395161290322</v>
      </c>
      <c r="U49" s="473">
        <f t="shared" si="4"/>
        <v>-28.492856451612894</v>
      </c>
      <c r="V49" s="655" t="s">
        <v>376</v>
      </c>
      <c r="W49" s="32">
        <f>SUM(W51,W53,W55,W57)</f>
        <v>6975500</v>
      </c>
      <c r="X49" s="31">
        <f t="shared" ref="X49" si="153">W49/J49*100</f>
        <v>112.50806451612902</v>
      </c>
      <c r="Y49" s="473">
        <f t="shared" si="5"/>
        <v>-13.093744999999998</v>
      </c>
      <c r="Z49" s="656" t="s">
        <v>400</v>
      </c>
      <c r="AA49" s="74"/>
      <c r="AB49" s="74"/>
    </row>
    <row r="50" spans="1:28" s="75" customFormat="1" ht="57" customHeight="1" x14ac:dyDescent="0.2">
      <c r="A50" s="33"/>
      <c r="B50" s="62" t="s">
        <v>32</v>
      </c>
      <c r="C50" s="35"/>
      <c r="D50" s="36"/>
      <c r="E50" s="37"/>
      <c r="F50" s="38"/>
      <c r="G50" s="36"/>
      <c r="H50" s="36"/>
      <c r="I50" s="37"/>
      <c r="J50" s="40"/>
      <c r="K50" s="30">
        <f>SUM(K52,K54,K56,K58)</f>
        <v>312891.59999999998</v>
      </c>
      <c r="L50" s="31">
        <f t="shared" ref="L50" si="154">K50/J49*100</f>
        <v>5.0466387096774188</v>
      </c>
      <c r="M50" s="473"/>
      <c r="N50" s="654"/>
      <c r="O50" s="30">
        <v>2181015.6</v>
      </c>
      <c r="P50" s="31">
        <f t="shared" ref="P50" si="155">O50/J49*100</f>
        <v>35.177670967741939</v>
      </c>
      <c r="Q50" s="473"/>
      <c r="R50" s="654"/>
      <c r="S50" s="32">
        <v>4886287.9000000004</v>
      </c>
      <c r="T50" s="31">
        <f t="shared" ref="T50" si="156">S50/J49*100</f>
        <v>78.811095161290325</v>
      </c>
      <c r="U50" s="473"/>
      <c r="V50" s="655"/>
      <c r="W50" s="32">
        <v>6163687.8099999996</v>
      </c>
      <c r="X50" s="31">
        <f t="shared" ref="X50" si="157">W50/J49*100</f>
        <v>99.414319516129027</v>
      </c>
      <c r="Y50" s="473"/>
      <c r="Z50" s="657"/>
      <c r="AA50" s="74"/>
      <c r="AB50" s="74"/>
    </row>
    <row r="51" spans="1:28" s="75" customFormat="1" ht="31.15" customHeight="1" x14ac:dyDescent="0.2">
      <c r="A51" s="41" t="s">
        <v>36</v>
      </c>
      <c r="B51" s="61" t="s">
        <v>29</v>
      </c>
      <c r="C51" s="63"/>
      <c r="D51" s="64"/>
      <c r="E51" s="65">
        <f t="shared" ref="E51" si="158">+C51+D51</f>
        <v>0</v>
      </c>
      <c r="F51" s="63"/>
      <c r="G51" s="64"/>
      <c r="H51" s="64"/>
      <c r="I51" s="65"/>
      <c r="J51" s="66">
        <f>+E51+I51+F51+G51+H51</f>
        <v>0</v>
      </c>
      <c r="K51" s="67">
        <f>F51+0</f>
        <v>0</v>
      </c>
      <c r="L51" s="68" t="e">
        <f>K51/J51*100</f>
        <v>#DIV/0!</v>
      </c>
      <c r="M51" s="470" t="e">
        <f t="shared" si="2"/>
        <v>#DIV/0!</v>
      </c>
      <c r="N51" s="471"/>
      <c r="O51" s="67">
        <f>G51+F51+0</f>
        <v>0</v>
      </c>
      <c r="P51" s="68" t="e">
        <f t="shared" ref="P51" si="159">O51/J51*100</f>
        <v>#DIV/0!</v>
      </c>
      <c r="Q51" s="470" t="e">
        <f t="shared" si="3"/>
        <v>#DIV/0!</v>
      </c>
      <c r="R51" s="471"/>
      <c r="S51" s="70">
        <f>H51+F51+G51+0</f>
        <v>0</v>
      </c>
      <c r="T51" s="68" t="e">
        <f t="shared" ref="T51" si="160">S51/J51*100</f>
        <v>#DIV/0!</v>
      </c>
      <c r="U51" s="470" t="e">
        <f t="shared" si="4"/>
        <v>#DIV/0!</v>
      </c>
      <c r="V51" s="496"/>
      <c r="W51" s="70">
        <f>H51+F51+G51+I51+0</f>
        <v>0</v>
      </c>
      <c r="X51" s="68" t="e">
        <f>W51/J51*100</f>
        <v>#DIV/0!</v>
      </c>
      <c r="Y51" s="470" t="e">
        <f t="shared" si="5"/>
        <v>#DIV/0!</v>
      </c>
      <c r="Z51" s="471"/>
      <c r="AA51" s="74"/>
      <c r="AB51" s="74"/>
    </row>
    <row r="52" spans="1:28" s="75" customFormat="1" ht="31.15" customHeight="1" x14ac:dyDescent="0.2">
      <c r="A52" s="52"/>
      <c r="B52" s="62" t="s">
        <v>32</v>
      </c>
      <c r="C52" s="35"/>
      <c r="D52" s="36"/>
      <c r="E52" s="37"/>
      <c r="F52" s="38"/>
      <c r="G52" s="36"/>
      <c r="H52" s="36"/>
      <c r="I52" s="39"/>
      <c r="J52" s="40"/>
      <c r="K52" s="16"/>
      <c r="L52" s="17" t="e">
        <f>K52/J51*100</f>
        <v>#DIV/0!</v>
      </c>
      <c r="M52" s="470"/>
      <c r="N52" s="471"/>
      <c r="O52" s="16"/>
      <c r="P52" s="17" t="e">
        <f>O52/J51*100</f>
        <v>#DIV/0!</v>
      </c>
      <c r="Q52" s="470"/>
      <c r="R52" s="471"/>
      <c r="S52" s="19"/>
      <c r="T52" s="17" t="e">
        <f>S52/J51*100</f>
        <v>#DIV/0!</v>
      </c>
      <c r="U52" s="470"/>
      <c r="V52" s="496"/>
      <c r="W52" s="19"/>
      <c r="X52" s="17" t="e">
        <f>W52/J51*100</f>
        <v>#DIV/0!</v>
      </c>
      <c r="Y52" s="470"/>
      <c r="Z52" s="471"/>
      <c r="AA52" s="74"/>
      <c r="AB52" s="74"/>
    </row>
    <row r="53" spans="1:28" s="75" customFormat="1" ht="31.15" customHeight="1" x14ac:dyDescent="0.2">
      <c r="A53" s="41" t="s">
        <v>37</v>
      </c>
      <c r="B53" s="61" t="s">
        <v>29</v>
      </c>
      <c r="C53" s="63">
        <v>6975500</v>
      </c>
      <c r="D53" s="64">
        <v>775500</v>
      </c>
      <c r="E53" s="65">
        <f>SUM(C53-D53)</f>
        <v>6200000</v>
      </c>
      <c r="F53" s="63"/>
      <c r="G53" s="64"/>
      <c r="H53" s="64"/>
      <c r="I53" s="65"/>
      <c r="J53" s="66">
        <f>+E53+I53+F53+G53+H53</f>
        <v>6200000</v>
      </c>
      <c r="K53" s="67">
        <f>F53+210000</f>
        <v>210000</v>
      </c>
      <c r="L53" s="68">
        <f>K53/J53*100</f>
        <v>3.3870967741935489</v>
      </c>
      <c r="M53" s="470">
        <f t="shared" ref="M53" si="161">L54-L53</f>
        <v>1.6595419354838699</v>
      </c>
      <c r="N53" s="471"/>
      <c r="O53" s="67">
        <f>G53+F53+K53+2159510</f>
        <v>2369510</v>
      </c>
      <c r="P53" s="247">
        <f t="shared" ref="P53" si="162">O53/J53*100</f>
        <v>38.217903225806452</v>
      </c>
      <c r="Q53" s="470">
        <f t="shared" ref="Q53" si="163">P54-P53</f>
        <v>-38.217903225806452</v>
      </c>
      <c r="R53" s="471"/>
      <c r="S53" s="70">
        <f>H53+F53+G53++O53+4283335</f>
        <v>6652845</v>
      </c>
      <c r="T53" s="247">
        <f t="shared" ref="T53" si="164">S53/J53*100</f>
        <v>107.30395161290322</v>
      </c>
      <c r="U53" s="470">
        <f t="shared" ref="U53" si="165">T54-T53</f>
        <v>-107.30395161290322</v>
      </c>
      <c r="V53" s="496"/>
      <c r="W53" s="70">
        <f>H53+F53+G53+I53+S53+322655</f>
        <v>6975500</v>
      </c>
      <c r="X53" s="247">
        <f>W53/J53*100</f>
        <v>112.50806451612902</v>
      </c>
      <c r="Y53" s="470">
        <f t="shared" ref="Y53" si="166">X54-X53</f>
        <v>-13.093744999999998</v>
      </c>
      <c r="Z53" s="471"/>
      <c r="AA53" s="74"/>
      <c r="AB53" s="74"/>
    </row>
    <row r="54" spans="1:28" s="75" customFormat="1" ht="31.15" customHeight="1" x14ac:dyDescent="0.2">
      <c r="A54" s="52"/>
      <c r="B54" s="62" t="s">
        <v>32</v>
      </c>
      <c r="C54" s="35"/>
      <c r="D54" s="36"/>
      <c r="E54" s="37"/>
      <c r="F54" s="38"/>
      <c r="G54" s="36"/>
      <c r="H54" s="36"/>
      <c r="I54" s="39"/>
      <c r="J54" s="40"/>
      <c r="K54" s="16">
        <v>312891.59999999998</v>
      </c>
      <c r="L54" s="17">
        <f>K54/J53*100</f>
        <v>5.0466387096774188</v>
      </c>
      <c r="M54" s="470"/>
      <c r="N54" s="471"/>
      <c r="O54" s="16"/>
      <c r="P54" s="73">
        <f>O54/J53*100</f>
        <v>0</v>
      </c>
      <c r="Q54" s="470"/>
      <c r="R54" s="471"/>
      <c r="S54" s="19"/>
      <c r="T54" s="73">
        <f>S54/J53*100</f>
        <v>0</v>
      </c>
      <c r="U54" s="470"/>
      <c r="V54" s="496"/>
      <c r="W54" s="19">
        <v>6163687.8099999996</v>
      </c>
      <c r="X54" s="408">
        <f>W54/J53*100</f>
        <v>99.414319516129027</v>
      </c>
      <c r="Y54" s="470"/>
      <c r="Z54" s="471"/>
      <c r="AA54" s="74"/>
      <c r="AB54" s="74"/>
    </row>
    <row r="55" spans="1:28" s="75" customFormat="1" ht="31.15" customHeight="1" x14ac:dyDescent="0.2">
      <c r="A55" s="41" t="s">
        <v>38</v>
      </c>
      <c r="B55" s="61" t="s">
        <v>29</v>
      </c>
      <c r="C55" s="63"/>
      <c r="D55" s="64"/>
      <c r="E55" s="65">
        <f t="shared" ref="E55" si="167">+C55+D55</f>
        <v>0</v>
      </c>
      <c r="F55" s="63"/>
      <c r="G55" s="64"/>
      <c r="H55" s="64"/>
      <c r="I55" s="65"/>
      <c r="J55" s="66">
        <f>+E55+I55+F55+G55+H55</f>
        <v>0</v>
      </c>
      <c r="K55" s="67">
        <f>F55+0</f>
        <v>0</v>
      </c>
      <c r="L55" s="68" t="e">
        <f>K55/J55*100</f>
        <v>#DIV/0!</v>
      </c>
      <c r="M55" s="470" t="e">
        <f t="shared" si="2"/>
        <v>#DIV/0!</v>
      </c>
      <c r="N55" s="471"/>
      <c r="O55" s="67">
        <f>G55+F55+0</f>
        <v>0</v>
      </c>
      <c r="P55" s="68" t="e">
        <f t="shared" ref="P55" si="168">O55/J55*100</f>
        <v>#DIV/0!</v>
      </c>
      <c r="Q55" s="470" t="e">
        <f t="shared" si="3"/>
        <v>#DIV/0!</v>
      </c>
      <c r="R55" s="471"/>
      <c r="S55" s="70">
        <f>H55+F55+G55+0</f>
        <v>0</v>
      </c>
      <c r="T55" s="68" t="e">
        <f t="shared" ref="T55" si="169">S55/J55*100</f>
        <v>#DIV/0!</v>
      </c>
      <c r="U55" s="470" t="e">
        <f t="shared" si="4"/>
        <v>#DIV/0!</v>
      </c>
      <c r="V55" s="496"/>
      <c r="W55" s="70">
        <f>H55+F55+G55+I55+0</f>
        <v>0</v>
      </c>
      <c r="X55" s="68" t="e">
        <f>W55/J55*100</f>
        <v>#DIV/0!</v>
      </c>
      <c r="Y55" s="470" t="e">
        <f t="shared" si="5"/>
        <v>#DIV/0!</v>
      </c>
      <c r="Z55" s="471"/>
      <c r="AA55" s="74"/>
      <c r="AB55" s="74"/>
    </row>
    <row r="56" spans="1:28" s="75" customFormat="1" ht="31.15" customHeight="1" x14ac:dyDescent="0.2">
      <c r="A56" s="52"/>
      <c r="B56" s="62" t="s">
        <v>32</v>
      </c>
      <c r="C56" s="35"/>
      <c r="D56" s="36"/>
      <c r="E56" s="37"/>
      <c r="F56" s="38"/>
      <c r="G56" s="36"/>
      <c r="H56" s="36"/>
      <c r="I56" s="39"/>
      <c r="J56" s="40"/>
      <c r="K56" s="16"/>
      <c r="L56" s="17" t="e">
        <f>K56/J55*100</f>
        <v>#DIV/0!</v>
      </c>
      <c r="M56" s="470"/>
      <c r="N56" s="471"/>
      <c r="O56" s="16"/>
      <c r="P56" s="17" t="e">
        <f>O56/J55*100</f>
        <v>#DIV/0!</v>
      </c>
      <c r="Q56" s="470"/>
      <c r="R56" s="471"/>
      <c r="S56" s="19"/>
      <c r="T56" s="17" t="e">
        <f>S56/J55*100</f>
        <v>#DIV/0!</v>
      </c>
      <c r="U56" s="470"/>
      <c r="V56" s="496"/>
      <c r="W56" s="19"/>
      <c r="X56" s="17" t="e">
        <f>W56/J55*100</f>
        <v>#DIV/0!</v>
      </c>
      <c r="Y56" s="470"/>
      <c r="Z56" s="471"/>
      <c r="AA56" s="74"/>
      <c r="AB56" s="74"/>
    </row>
    <row r="57" spans="1:28" s="75" customFormat="1" ht="31.15" customHeight="1" x14ac:dyDescent="0.2">
      <c r="A57" s="41" t="s">
        <v>39</v>
      </c>
      <c r="B57" s="61" t="s">
        <v>29</v>
      </c>
      <c r="C57" s="63"/>
      <c r="D57" s="64"/>
      <c r="E57" s="65">
        <f t="shared" ref="E57" si="170">+C57+D57</f>
        <v>0</v>
      </c>
      <c r="F57" s="63"/>
      <c r="G57" s="64"/>
      <c r="H57" s="64"/>
      <c r="I57" s="65"/>
      <c r="J57" s="66">
        <f>+E57+I57+F57+G57+H57</f>
        <v>0</v>
      </c>
      <c r="K57" s="67">
        <f>F57+0</f>
        <v>0</v>
      </c>
      <c r="L57" s="68" t="e">
        <f>K57/J57*100</f>
        <v>#DIV/0!</v>
      </c>
      <c r="M57" s="470" t="e">
        <f t="shared" si="2"/>
        <v>#DIV/0!</v>
      </c>
      <c r="N57" s="471"/>
      <c r="O57" s="67">
        <f>G57+F57+0</f>
        <v>0</v>
      </c>
      <c r="P57" s="68" t="e">
        <f t="shared" ref="P57" si="171">O57/J57*100</f>
        <v>#DIV/0!</v>
      </c>
      <c r="Q57" s="470" t="e">
        <f t="shared" si="3"/>
        <v>#DIV/0!</v>
      </c>
      <c r="R57" s="471"/>
      <c r="S57" s="70">
        <f>H57+F57+G57+0</f>
        <v>0</v>
      </c>
      <c r="T57" s="68" t="e">
        <f t="shared" ref="T57" si="172">S57/J57*100</f>
        <v>#DIV/0!</v>
      </c>
      <c r="U57" s="470" t="e">
        <f t="shared" si="4"/>
        <v>#DIV/0!</v>
      </c>
      <c r="V57" s="496"/>
      <c r="W57" s="70">
        <f>H57+F57+G57+I57+0</f>
        <v>0</v>
      </c>
      <c r="X57" s="68" t="e">
        <f>W57/J57*100</f>
        <v>#DIV/0!</v>
      </c>
      <c r="Y57" s="470" t="e">
        <f t="shared" si="5"/>
        <v>#DIV/0!</v>
      </c>
      <c r="Z57" s="471"/>
      <c r="AA57" s="74"/>
      <c r="AB57" s="74"/>
    </row>
    <row r="58" spans="1:28" s="75" customFormat="1" ht="31.15" customHeight="1" x14ac:dyDescent="0.2">
      <c r="A58" s="52"/>
      <c r="B58" s="62" t="s">
        <v>32</v>
      </c>
      <c r="C58" s="35"/>
      <c r="D58" s="36"/>
      <c r="E58" s="37"/>
      <c r="F58" s="38"/>
      <c r="G58" s="36"/>
      <c r="H58" s="36"/>
      <c r="I58" s="39"/>
      <c r="J58" s="40"/>
      <c r="K58" s="16"/>
      <c r="L58" s="17" t="e">
        <f>K58/J57*100</f>
        <v>#DIV/0!</v>
      </c>
      <c r="M58" s="470"/>
      <c r="N58" s="471"/>
      <c r="O58" s="16"/>
      <c r="P58" s="17" t="e">
        <f>O58/J57*100</f>
        <v>#DIV/0!</v>
      </c>
      <c r="Q58" s="470"/>
      <c r="R58" s="471"/>
      <c r="S58" s="19"/>
      <c r="T58" s="17" t="e">
        <f>S58/J57*100</f>
        <v>#DIV/0!</v>
      </c>
      <c r="U58" s="470"/>
      <c r="V58" s="496"/>
      <c r="W58" s="19"/>
      <c r="X58" s="17" t="e">
        <f>W58/J57*100</f>
        <v>#DIV/0!</v>
      </c>
      <c r="Y58" s="470"/>
      <c r="Z58" s="471"/>
      <c r="AA58" s="74"/>
      <c r="AB58" s="74"/>
    </row>
    <row r="59" spans="1:28" s="75" customFormat="1" ht="31.15" customHeight="1" x14ac:dyDescent="0.2">
      <c r="A59" s="22" t="s">
        <v>40</v>
      </c>
      <c r="B59" s="61" t="s">
        <v>29</v>
      </c>
      <c r="C59" s="24">
        <f>SUM(C61,C63)</f>
        <v>0</v>
      </c>
      <c r="D59" s="25">
        <f>SUM(D61,D63)</f>
        <v>0</v>
      </c>
      <c r="E59" s="26">
        <f>+C59+D59</f>
        <v>0</v>
      </c>
      <c r="F59" s="27">
        <f>SUM(F61,F63)</f>
        <v>0</v>
      </c>
      <c r="G59" s="25">
        <f t="shared" ref="G59:I59" si="173">SUM(G61,G63)</f>
        <v>0</v>
      </c>
      <c r="H59" s="25">
        <f t="shared" si="173"/>
        <v>0</v>
      </c>
      <c r="I59" s="28">
        <f t="shared" si="173"/>
        <v>0</v>
      </c>
      <c r="J59" s="29">
        <f>+E59+I59+F59+G59+H59</f>
        <v>0</v>
      </c>
      <c r="K59" s="30">
        <f>SUM(K61,K63)</f>
        <v>0</v>
      </c>
      <c r="L59" s="31" t="e">
        <f t="shared" ref="L59" si="174">K59/J59*100</f>
        <v>#DIV/0!</v>
      </c>
      <c r="M59" s="473" t="e">
        <f t="shared" si="2"/>
        <v>#DIV/0!</v>
      </c>
      <c r="N59" s="474"/>
      <c r="O59" s="30">
        <f>SUM(O61,O63)</f>
        <v>0</v>
      </c>
      <c r="P59" s="31" t="e">
        <f t="shared" ref="P59" si="175">O59/J59*100</f>
        <v>#DIV/0!</v>
      </c>
      <c r="Q59" s="473" t="e">
        <f t="shared" si="3"/>
        <v>#DIV/0!</v>
      </c>
      <c r="R59" s="474"/>
      <c r="S59" s="32">
        <f>SUM(S61,S63)</f>
        <v>0</v>
      </c>
      <c r="T59" s="31" t="e">
        <f t="shared" ref="T59" si="176">S59/J59*100</f>
        <v>#DIV/0!</v>
      </c>
      <c r="U59" s="473" t="e">
        <f t="shared" si="4"/>
        <v>#DIV/0!</v>
      </c>
      <c r="V59" s="497"/>
      <c r="W59" s="32">
        <f>SUM(W61,W63)</f>
        <v>0</v>
      </c>
      <c r="X59" s="31" t="e">
        <f t="shared" ref="X59" si="177">W59/J59*100</f>
        <v>#DIV/0!</v>
      </c>
      <c r="Y59" s="473" t="e">
        <f t="shared" si="5"/>
        <v>#DIV/0!</v>
      </c>
      <c r="Z59" s="474"/>
      <c r="AA59" s="74"/>
      <c r="AB59" s="74"/>
    </row>
    <row r="60" spans="1:28" s="75" customFormat="1" ht="31.15" customHeight="1" x14ac:dyDescent="0.2">
      <c r="A60" s="33"/>
      <c r="B60" s="62" t="s">
        <v>32</v>
      </c>
      <c r="C60" s="35"/>
      <c r="D60" s="36"/>
      <c r="E60" s="37"/>
      <c r="F60" s="38"/>
      <c r="G60" s="36"/>
      <c r="H60" s="36"/>
      <c r="I60" s="37"/>
      <c r="J60" s="40"/>
      <c r="K60" s="30">
        <f>SUM(K62,K64)</f>
        <v>0</v>
      </c>
      <c r="L60" s="31" t="e">
        <f t="shared" ref="L60" si="178">K60/J59*100</f>
        <v>#DIV/0!</v>
      </c>
      <c r="M60" s="473"/>
      <c r="N60" s="474"/>
      <c r="O60" s="30">
        <f>SUM(O62,O64)</f>
        <v>0</v>
      </c>
      <c r="P60" s="31" t="e">
        <f t="shared" ref="P60" si="179">O60/J59*100</f>
        <v>#DIV/0!</v>
      </c>
      <c r="Q60" s="473"/>
      <c r="R60" s="474"/>
      <c r="S60" s="32">
        <f>SUM(S62,S64)</f>
        <v>0</v>
      </c>
      <c r="T60" s="31" t="e">
        <f t="shared" ref="T60" si="180">S60/J59*100</f>
        <v>#DIV/0!</v>
      </c>
      <c r="U60" s="473"/>
      <c r="V60" s="497"/>
      <c r="W60" s="32">
        <f>SUM(W62,W64)</f>
        <v>0</v>
      </c>
      <c r="X60" s="31" t="e">
        <f t="shared" ref="X60" si="181">W60/J59*100</f>
        <v>#DIV/0!</v>
      </c>
      <c r="Y60" s="473"/>
      <c r="Z60" s="474"/>
      <c r="AA60" s="74"/>
      <c r="AB60" s="74"/>
    </row>
    <row r="61" spans="1:28" s="75" customFormat="1" ht="31.15" customHeight="1" x14ac:dyDescent="0.2">
      <c r="A61" s="41" t="s">
        <v>41</v>
      </c>
      <c r="B61" s="61" t="s">
        <v>29</v>
      </c>
      <c r="C61" s="63"/>
      <c r="D61" s="64"/>
      <c r="E61" s="65">
        <f t="shared" ref="E61" si="182">+C61+D61</f>
        <v>0</v>
      </c>
      <c r="F61" s="63"/>
      <c r="G61" s="64"/>
      <c r="H61" s="64"/>
      <c r="I61" s="65"/>
      <c r="J61" s="66">
        <f>+E61+I61+F61+G61+H61</f>
        <v>0</v>
      </c>
      <c r="K61" s="67">
        <f>F61+0</f>
        <v>0</v>
      </c>
      <c r="L61" s="68" t="e">
        <f>K61/J61*100</f>
        <v>#DIV/0!</v>
      </c>
      <c r="M61" s="470" t="e">
        <f t="shared" si="2"/>
        <v>#DIV/0!</v>
      </c>
      <c r="N61" s="471"/>
      <c r="O61" s="67">
        <f>G61+F61+0</f>
        <v>0</v>
      </c>
      <c r="P61" s="68" t="e">
        <f t="shared" ref="P61" si="183">O61/J61*100</f>
        <v>#DIV/0!</v>
      </c>
      <c r="Q61" s="470" t="e">
        <f t="shared" si="3"/>
        <v>#DIV/0!</v>
      </c>
      <c r="R61" s="471"/>
      <c r="S61" s="70">
        <f>H61+F61+G61+0</f>
        <v>0</v>
      </c>
      <c r="T61" s="68" t="e">
        <f t="shared" ref="T61" si="184">S61/J61*100</f>
        <v>#DIV/0!</v>
      </c>
      <c r="U61" s="470" t="e">
        <f t="shared" si="4"/>
        <v>#DIV/0!</v>
      </c>
      <c r="V61" s="496"/>
      <c r="W61" s="70">
        <f>H61+F61+G61+I61+0</f>
        <v>0</v>
      </c>
      <c r="X61" s="68" t="e">
        <f>W61/J61*100</f>
        <v>#DIV/0!</v>
      </c>
      <c r="Y61" s="470" t="e">
        <f t="shared" si="5"/>
        <v>#DIV/0!</v>
      </c>
      <c r="Z61" s="471"/>
      <c r="AA61" s="74"/>
      <c r="AB61" s="74"/>
    </row>
    <row r="62" spans="1:28" s="75" customFormat="1" ht="31.15" customHeight="1" x14ac:dyDescent="0.2">
      <c r="A62" s="52"/>
      <c r="B62" s="62" t="s">
        <v>32</v>
      </c>
      <c r="C62" s="35"/>
      <c r="D62" s="36"/>
      <c r="E62" s="37"/>
      <c r="F62" s="38"/>
      <c r="G62" s="36"/>
      <c r="H62" s="36"/>
      <c r="I62" s="39"/>
      <c r="J62" s="40"/>
      <c r="K62" s="16"/>
      <c r="L62" s="17" t="e">
        <f>K62/J61*100</f>
        <v>#DIV/0!</v>
      </c>
      <c r="M62" s="470"/>
      <c r="N62" s="471"/>
      <c r="O62" s="16"/>
      <c r="P62" s="17" t="e">
        <f>O62/J61*100</f>
        <v>#DIV/0!</v>
      </c>
      <c r="Q62" s="470"/>
      <c r="R62" s="471"/>
      <c r="S62" s="19"/>
      <c r="T62" s="17" t="e">
        <f>S62/J61*100</f>
        <v>#DIV/0!</v>
      </c>
      <c r="U62" s="470"/>
      <c r="V62" s="496"/>
      <c r="W62" s="19"/>
      <c r="X62" s="17" t="e">
        <f>W62/J61*100</f>
        <v>#DIV/0!</v>
      </c>
      <c r="Y62" s="470"/>
      <c r="Z62" s="471"/>
      <c r="AA62" s="74"/>
      <c r="AB62" s="74"/>
    </row>
    <row r="63" spans="1:28" s="75" customFormat="1" ht="31.15" customHeight="1" x14ac:dyDescent="0.2">
      <c r="A63" s="41" t="s">
        <v>42</v>
      </c>
      <c r="B63" s="61" t="s">
        <v>29</v>
      </c>
      <c r="C63" s="63"/>
      <c r="D63" s="64"/>
      <c r="E63" s="65">
        <f t="shared" ref="E63" si="185">+C63+D63</f>
        <v>0</v>
      </c>
      <c r="F63" s="63"/>
      <c r="G63" s="64"/>
      <c r="H63" s="64"/>
      <c r="I63" s="65"/>
      <c r="J63" s="66">
        <f>+E63+I63+F63+G63+H63</f>
        <v>0</v>
      </c>
      <c r="K63" s="67">
        <f>F63+0</f>
        <v>0</v>
      </c>
      <c r="L63" s="68" t="e">
        <f>K63/J63*100</f>
        <v>#DIV/0!</v>
      </c>
      <c r="M63" s="470" t="e">
        <f t="shared" si="2"/>
        <v>#DIV/0!</v>
      </c>
      <c r="N63" s="471"/>
      <c r="O63" s="67">
        <f>G63+F63+0</f>
        <v>0</v>
      </c>
      <c r="P63" s="68" t="e">
        <f t="shared" ref="P63" si="186">O63/J63*100</f>
        <v>#DIV/0!</v>
      </c>
      <c r="Q63" s="470" t="e">
        <f t="shared" si="3"/>
        <v>#DIV/0!</v>
      </c>
      <c r="R63" s="471"/>
      <c r="S63" s="70">
        <f>H63+F63+G63+0</f>
        <v>0</v>
      </c>
      <c r="T63" s="68" t="e">
        <f t="shared" ref="T63" si="187">S63/J63*100</f>
        <v>#DIV/0!</v>
      </c>
      <c r="U63" s="470" t="e">
        <f t="shared" si="4"/>
        <v>#DIV/0!</v>
      </c>
      <c r="V63" s="496"/>
      <c r="W63" s="70">
        <f>H63+F63+G63+I63+0</f>
        <v>0</v>
      </c>
      <c r="X63" s="68" t="e">
        <f>W63/J63*100</f>
        <v>#DIV/0!</v>
      </c>
      <c r="Y63" s="470" t="e">
        <f t="shared" si="5"/>
        <v>#DIV/0!</v>
      </c>
      <c r="Z63" s="471"/>
      <c r="AA63" s="74"/>
      <c r="AB63" s="74"/>
    </row>
    <row r="64" spans="1:28" s="75" customFormat="1" ht="31.15" customHeight="1" x14ac:dyDescent="0.2">
      <c r="A64" s="52"/>
      <c r="B64" s="62" t="s">
        <v>32</v>
      </c>
      <c r="C64" s="35"/>
      <c r="D64" s="36"/>
      <c r="E64" s="37"/>
      <c r="F64" s="38"/>
      <c r="G64" s="36"/>
      <c r="H64" s="36"/>
      <c r="I64" s="39"/>
      <c r="J64" s="40"/>
      <c r="K64" s="16"/>
      <c r="L64" s="17" t="e">
        <f>K64/J63*100</f>
        <v>#DIV/0!</v>
      </c>
      <c r="M64" s="470"/>
      <c r="N64" s="471"/>
      <c r="O64" s="16"/>
      <c r="P64" s="17" t="e">
        <f>O64/J63*100</f>
        <v>#DIV/0!</v>
      </c>
      <c r="Q64" s="470"/>
      <c r="R64" s="471"/>
      <c r="S64" s="19"/>
      <c r="T64" s="17" t="e">
        <f>S64/J63*100</f>
        <v>#DIV/0!</v>
      </c>
      <c r="U64" s="470"/>
      <c r="V64" s="496"/>
      <c r="W64" s="19"/>
      <c r="X64" s="17" t="e">
        <f>W64/J63*100</f>
        <v>#DIV/0!</v>
      </c>
      <c r="Y64" s="470"/>
      <c r="Z64" s="471"/>
      <c r="AA64" s="74"/>
      <c r="AB64" s="74"/>
    </row>
    <row r="65" spans="1:28" s="75" customFormat="1" ht="31.15" customHeight="1" x14ac:dyDescent="0.2">
      <c r="A65" s="22" t="s">
        <v>43</v>
      </c>
      <c r="B65" s="61" t="s">
        <v>29</v>
      </c>
      <c r="C65" s="63"/>
      <c r="D65" s="64"/>
      <c r="E65" s="65">
        <f t="shared" ref="E65" si="188">+C65+D65</f>
        <v>0</v>
      </c>
      <c r="F65" s="63"/>
      <c r="G65" s="64"/>
      <c r="H65" s="64"/>
      <c r="I65" s="65"/>
      <c r="J65" s="66">
        <f>+E65+I65+F65+G65+H65</f>
        <v>0</v>
      </c>
      <c r="K65" s="67">
        <f>F65+0</f>
        <v>0</v>
      </c>
      <c r="L65" s="68" t="e">
        <f>K65/J65*100</f>
        <v>#DIV/0!</v>
      </c>
      <c r="M65" s="470" t="e">
        <f t="shared" si="2"/>
        <v>#DIV/0!</v>
      </c>
      <c r="N65" s="471"/>
      <c r="O65" s="67">
        <f>G65+F65+0</f>
        <v>0</v>
      </c>
      <c r="P65" s="68" t="e">
        <f t="shared" ref="P65" si="189">O65/J65*100</f>
        <v>#DIV/0!</v>
      </c>
      <c r="Q65" s="470" t="e">
        <f t="shared" si="3"/>
        <v>#DIV/0!</v>
      </c>
      <c r="R65" s="471"/>
      <c r="S65" s="70">
        <f>H65+F65+G65+0</f>
        <v>0</v>
      </c>
      <c r="T65" s="68" t="e">
        <f t="shared" ref="T65" si="190">S65/J65*100</f>
        <v>#DIV/0!</v>
      </c>
      <c r="U65" s="470" t="e">
        <f t="shared" si="4"/>
        <v>#DIV/0!</v>
      </c>
      <c r="V65" s="496"/>
      <c r="W65" s="70">
        <f>H65+F65+G65+I65+0</f>
        <v>0</v>
      </c>
      <c r="X65" s="68" t="e">
        <f>W65/J65*100</f>
        <v>#DIV/0!</v>
      </c>
      <c r="Y65" s="470" t="e">
        <f t="shared" si="5"/>
        <v>#DIV/0!</v>
      </c>
      <c r="Z65" s="471"/>
      <c r="AA65" s="74"/>
      <c r="AB65" s="74"/>
    </row>
    <row r="66" spans="1:28" s="75" customFormat="1" ht="31.15" customHeight="1" x14ac:dyDescent="0.2">
      <c r="A66" s="33"/>
      <c r="B66" s="62" t="s">
        <v>32</v>
      </c>
      <c r="C66" s="35"/>
      <c r="D66" s="36"/>
      <c r="E66" s="37"/>
      <c r="F66" s="38"/>
      <c r="G66" s="36"/>
      <c r="H66" s="36"/>
      <c r="I66" s="37"/>
      <c r="J66" s="40"/>
      <c r="K66" s="16"/>
      <c r="L66" s="17" t="e">
        <f>K66/J65*100</f>
        <v>#DIV/0!</v>
      </c>
      <c r="M66" s="470"/>
      <c r="N66" s="471"/>
      <c r="O66" s="16"/>
      <c r="P66" s="17" t="e">
        <f>O66/J65*100</f>
        <v>#DIV/0!</v>
      </c>
      <c r="Q66" s="470"/>
      <c r="R66" s="471"/>
      <c r="S66" s="19"/>
      <c r="T66" s="17" t="e">
        <f>S66/J65*100</f>
        <v>#DIV/0!</v>
      </c>
      <c r="U66" s="470"/>
      <c r="V66" s="496"/>
      <c r="W66" s="19"/>
      <c r="X66" s="17" t="e">
        <f>W66/J65*100</f>
        <v>#DIV/0!</v>
      </c>
      <c r="Y66" s="470"/>
      <c r="Z66" s="471"/>
      <c r="AA66" s="74"/>
      <c r="AB66" s="74"/>
    </row>
    <row r="67" spans="1:28" s="75" customFormat="1" ht="31.15" customHeight="1" x14ac:dyDescent="0.2">
      <c r="A67" s="22" t="s">
        <v>44</v>
      </c>
      <c r="B67" s="61" t="s">
        <v>29</v>
      </c>
      <c r="C67" s="63"/>
      <c r="D67" s="64"/>
      <c r="E67" s="65">
        <f t="shared" ref="E67" si="191">+C67+D67</f>
        <v>0</v>
      </c>
      <c r="F67" s="63"/>
      <c r="G67" s="64"/>
      <c r="H67" s="64"/>
      <c r="I67" s="65"/>
      <c r="J67" s="66">
        <f>+E67+I67+F67+G67+H67</f>
        <v>0</v>
      </c>
      <c r="K67" s="67">
        <f>F67+0</f>
        <v>0</v>
      </c>
      <c r="L67" s="68" t="e">
        <f>K67/J67*100</f>
        <v>#DIV/0!</v>
      </c>
      <c r="M67" s="470" t="e">
        <f t="shared" si="2"/>
        <v>#DIV/0!</v>
      </c>
      <c r="N67" s="471"/>
      <c r="O67" s="67">
        <f>G67+F67+0</f>
        <v>0</v>
      </c>
      <c r="P67" s="68" t="e">
        <f t="shared" ref="P67" si="192">O67/J67*100</f>
        <v>#DIV/0!</v>
      </c>
      <c r="Q67" s="470" t="e">
        <f t="shared" si="3"/>
        <v>#DIV/0!</v>
      </c>
      <c r="R67" s="471"/>
      <c r="S67" s="70">
        <f>H67+F67+G67+0</f>
        <v>0</v>
      </c>
      <c r="T67" s="68" t="e">
        <f t="shared" ref="T67" si="193">S67/J67*100</f>
        <v>#DIV/0!</v>
      </c>
      <c r="U67" s="470" t="e">
        <f t="shared" si="4"/>
        <v>#DIV/0!</v>
      </c>
      <c r="V67" s="496"/>
      <c r="W67" s="70">
        <f>H67+F67+G67+I67+0</f>
        <v>0</v>
      </c>
      <c r="X67" s="68" t="e">
        <f>W67/J67*100</f>
        <v>#DIV/0!</v>
      </c>
      <c r="Y67" s="470" t="e">
        <f t="shared" si="5"/>
        <v>#DIV/0!</v>
      </c>
      <c r="Z67" s="471"/>
      <c r="AA67" s="74"/>
      <c r="AB67" s="74"/>
    </row>
    <row r="68" spans="1:28" s="75" customFormat="1" ht="31.15" customHeight="1" x14ac:dyDescent="0.2">
      <c r="A68" s="33"/>
      <c r="B68" s="62" t="s">
        <v>32</v>
      </c>
      <c r="C68" s="35"/>
      <c r="D68" s="36"/>
      <c r="E68" s="37"/>
      <c r="F68" s="38"/>
      <c r="G68" s="36"/>
      <c r="H68" s="36"/>
      <c r="I68" s="37"/>
      <c r="J68" s="40"/>
      <c r="K68" s="16"/>
      <c r="L68" s="17" t="e">
        <f>K68/J67*100</f>
        <v>#DIV/0!</v>
      </c>
      <c r="M68" s="470"/>
      <c r="N68" s="471"/>
      <c r="O68" s="16"/>
      <c r="P68" s="17" t="e">
        <f>O68/J67*100</f>
        <v>#DIV/0!</v>
      </c>
      <c r="Q68" s="470"/>
      <c r="R68" s="471"/>
      <c r="S68" s="19"/>
      <c r="T68" s="17" t="e">
        <f>S68/J67*100</f>
        <v>#DIV/0!</v>
      </c>
      <c r="U68" s="470"/>
      <c r="V68" s="496"/>
      <c r="W68" s="19"/>
      <c r="X68" s="17" t="e">
        <f>W68/J67*100</f>
        <v>#DIV/0!</v>
      </c>
      <c r="Y68" s="470"/>
      <c r="Z68" s="471"/>
      <c r="AA68" s="74"/>
      <c r="AB68" s="74"/>
    </row>
    <row r="69" spans="1:28" s="251" customFormat="1" ht="21.75" hidden="1" customHeight="1" x14ac:dyDescent="0.2">
      <c r="A69" s="480" t="s">
        <v>45</v>
      </c>
      <c r="B69" s="54" t="s">
        <v>29</v>
      </c>
      <c r="C69" s="55">
        <f t="shared" ref="C69:K70" si="194">SUM(C71,C77,C87,C93,C95)</f>
        <v>0</v>
      </c>
      <c r="D69" s="56">
        <f t="shared" si="194"/>
        <v>0</v>
      </c>
      <c r="E69" s="57">
        <f t="shared" si="194"/>
        <v>0</v>
      </c>
      <c r="F69" s="58">
        <f t="shared" si="194"/>
        <v>0</v>
      </c>
      <c r="G69" s="56">
        <f t="shared" si="194"/>
        <v>0</v>
      </c>
      <c r="H69" s="56">
        <f t="shared" si="194"/>
        <v>0</v>
      </c>
      <c r="I69" s="59">
        <f t="shared" si="194"/>
        <v>0</v>
      </c>
      <c r="J69" s="60">
        <f t="shared" si="194"/>
        <v>0</v>
      </c>
      <c r="K69" s="55">
        <f t="shared" si="194"/>
        <v>0</v>
      </c>
      <c r="L69" s="56" t="e">
        <f>K69/J69*100</f>
        <v>#DIV/0!</v>
      </c>
      <c r="M69" s="482" t="e">
        <f t="shared" si="2"/>
        <v>#DIV/0!</v>
      </c>
      <c r="N69" s="476"/>
      <c r="O69" s="55">
        <f>SUM(O71,O77,O87,O93,O95)</f>
        <v>0</v>
      </c>
      <c r="P69" s="56" t="e">
        <f t="shared" ref="P69" si="195">O69/J69*100</f>
        <v>#DIV/0!</v>
      </c>
      <c r="Q69" s="482" t="e">
        <f t="shared" si="3"/>
        <v>#DIV/0!</v>
      </c>
      <c r="R69" s="476"/>
      <c r="S69" s="58">
        <f>SUM(S71,S77,S87,S93,S95)</f>
        <v>0</v>
      </c>
      <c r="T69" s="56" t="e">
        <f t="shared" ref="T69" si="196">S69/J69*100</f>
        <v>#DIV/0!</v>
      </c>
      <c r="U69" s="482" t="e">
        <f t="shared" si="4"/>
        <v>#DIV/0!</v>
      </c>
      <c r="V69" s="484"/>
      <c r="W69" s="55">
        <f>SUM(W71,W77,W87,W93,W95)</f>
        <v>0</v>
      </c>
      <c r="X69" s="56" t="e">
        <f t="shared" ref="X69" si="197">W69/J69*100</f>
        <v>#DIV/0!</v>
      </c>
      <c r="Y69" s="482" t="e">
        <f t="shared" si="5"/>
        <v>#DIV/0!</v>
      </c>
      <c r="Z69" s="476"/>
      <c r="AA69" s="250"/>
      <c r="AB69" s="250"/>
    </row>
    <row r="70" spans="1:28" s="251" customFormat="1" ht="21.75" hidden="1" customHeight="1" x14ac:dyDescent="0.2">
      <c r="A70" s="481"/>
      <c r="B70" s="54" t="s">
        <v>30</v>
      </c>
      <c r="C70" s="16"/>
      <c r="D70" s="17"/>
      <c r="E70" s="18"/>
      <c r="F70" s="19"/>
      <c r="G70" s="17"/>
      <c r="H70" s="17"/>
      <c r="I70" s="20"/>
      <c r="J70" s="21"/>
      <c r="K70" s="55">
        <f t="shared" si="194"/>
        <v>0</v>
      </c>
      <c r="L70" s="56" t="e">
        <f t="shared" ref="L70" si="198">K70/J69*100</f>
        <v>#DIV/0!</v>
      </c>
      <c r="M70" s="483"/>
      <c r="N70" s="477"/>
      <c r="O70" s="55">
        <f>SUM(O72,O78,O88,O94,O96)</f>
        <v>0</v>
      </c>
      <c r="P70" s="56" t="e">
        <f t="shared" ref="P70" si="199">O70/J69*100</f>
        <v>#DIV/0!</v>
      </c>
      <c r="Q70" s="483"/>
      <c r="R70" s="477"/>
      <c r="S70" s="58">
        <f>SUM(S72,S78,S88,S94,S96)</f>
        <v>0</v>
      </c>
      <c r="T70" s="56" t="e">
        <f t="shared" ref="T70" si="200">S70/J69*100</f>
        <v>#DIV/0!</v>
      </c>
      <c r="U70" s="483"/>
      <c r="V70" s="485"/>
      <c r="W70" s="55">
        <f>SUM(W72,W78,W88,W94,W96)</f>
        <v>0</v>
      </c>
      <c r="X70" s="56" t="e">
        <f t="shared" ref="X70" si="201">W70/J69*100</f>
        <v>#DIV/0!</v>
      </c>
      <c r="Y70" s="483"/>
      <c r="Z70" s="477"/>
      <c r="AA70" s="250"/>
      <c r="AB70" s="250"/>
    </row>
    <row r="71" spans="1:28" s="72" customFormat="1" ht="21.75" hidden="1" customHeight="1" x14ac:dyDescent="0.2">
      <c r="A71" s="22" t="s">
        <v>31</v>
      </c>
      <c r="B71" s="61" t="s">
        <v>29</v>
      </c>
      <c r="C71" s="24">
        <f>SUM(C73,C75)</f>
        <v>0</v>
      </c>
      <c r="D71" s="25">
        <f>SUM(D73,D75)</f>
        <v>0</v>
      </c>
      <c r="E71" s="26">
        <f>+C71+D71</f>
        <v>0</v>
      </c>
      <c r="F71" s="27">
        <f>SUM(F73,F75)</f>
        <v>0</v>
      </c>
      <c r="G71" s="25">
        <f>SUM(G73,G75)</f>
        <v>0</v>
      </c>
      <c r="H71" s="25">
        <f t="shared" ref="H71:I71" si="202">SUM(H73,H75)</f>
        <v>0</v>
      </c>
      <c r="I71" s="28">
        <f t="shared" si="202"/>
        <v>0</v>
      </c>
      <c r="J71" s="29">
        <f>+E71+I71+F71+G71+H71</f>
        <v>0</v>
      </c>
      <c r="K71" s="30">
        <f>SUM(K73,K75)</f>
        <v>0</v>
      </c>
      <c r="L71" s="31" t="e">
        <f t="shared" ref="L71" si="203">K71/J71*100</f>
        <v>#DIV/0!</v>
      </c>
      <c r="M71" s="478" t="e">
        <f t="shared" si="2"/>
        <v>#DIV/0!</v>
      </c>
      <c r="N71" s="474"/>
      <c r="O71" s="30">
        <f>SUM(O73,O75)</f>
        <v>0</v>
      </c>
      <c r="P71" s="31" t="e">
        <f t="shared" ref="P71" si="204">O71/J71*100</f>
        <v>#DIV/0!</v>
      </c>
      <c r="Q71" s="478" t="e">
        <f t="shared" si="3"/>
        <v>#DIV/0!</v>
      </c>
      <c r="R71" s="474"/>
      <c r="S71" s="32">
        <f>SUM(S73,S75)</f>
        <v>0</v>
      </c>
      <c r="T71" s="31" t="e">
        <f t="shared" ref="T71" si="205">S71/J71*100</f>
        <v>#DIV/0!</v>
      </c>
      <c r="U71" s="478" t="e">
        <f t="shared" si="4"/>
        <v>#DIV/0!</v>
      </c>
      <c r="V71" s="475"/>
      <c r="W71" s="30">
        <f>SUM(W73,W75)</f>
        <v>0</v>
      </c>
      <c r="X71" s="31" t="e">
        <f t="shared" ref="X71" si="206">W71/J71*100</f>
        <v>#DIV/0!</v>
      </c>
      <c r="Y71" s="478" t="e">
        <f t="shared" si="5"/>
        <v>#DIV/0!</v>
      </c>
      <c r="Z71" s="474"/>
      <c r="AA71" s="71"/>
      <c r="AB71" s="71"/>
    </row>
    <row r="72" spans="1:28" s="72" customFormat="1" ht="21.75" hidden="1" customHeight="1" x14ac:dyDescent="0.2">
      <c r="A72" s="33"/>
      <c r="B72" s="62" t="s">
        <v>32</v>
      </c>
      <c r="C72" s="35"/>
      <c r="D72" s="36"/>
      <c r="E72" s="37"/>
      <c r="F72" s="38"/>
      <c r="G72" s="36"/>
      <c r="H72" s="36"/>
      <c r="I72" s="37"/>
      <c r="J72" s="40"/>
      <c r="K72" s="30">
        <f>SUM(K74,K76)</f>
        <v>0</v>
      </c>
      <c r="L72" s="31" t="e">
        <f>K72/J71*100</f>
        <v>#DIV/0!</v>
      </c>
      <c r="M72" s="479"/>
      <c r="N72" s="474"/>
      <c r="O72" s="30">
        <f>SUM(O74,O76)</f>
        <v>0</v>
      </c>
      <c r="P72" s="31" t="e">
        <f t="shared" ref="P72" si="207">O72/J71*100</f>
        <v>#DIV/0!</v>
      </c>
      <c r="Q72" s="479"/>
      <c r="R72" s="474"/>
      <c r="S72" s="32">
        <f>SUM(S74,S76)</f>
        <v>0</v>
      </c>
      <c r="T72" s="31" t="e">
        <f t="shared" ref="T72" si="208">S72/J71*100</f>
        <v>#DIV/0!</v>
      </c>
      <c r="U72" s="479"/>
      <c r="V72" s="475"/>
      <c r="W72" s="30">
        <f>SUM(W74,W76)</f>
        <v>0</v>
      </c>
      <c r="X72" s="31" t="e">
        <f t="shared" ref="X72" si="209">W72/J71*100</f>
        <v>#DIV/0!</v>
      </c>
      <c r="Y72" s="479"/>
      <c r="Z72" s="474"/>
      <c r="AA72" s="71"/>
      <c r="AB72" s="71"/>
    </row>
    <row r="73" spans="1:28" s="72" customFormat="1" ht="21.75" hidden="1" customHeight="1" x14ac:dyDescent="0.2">
      <c r="A73" s="41" t="s">
        <v>33</v>
      </c>
      <c r="B73" s="61" t="s">
        <v>29</v>
      </c>
      <c r="C73" s="63"/>
      <c r="D73" s="64"/>
      <c r="E73" s="65">
        <f t="shared" ref="E73" si="210">+C73+D73</f>
        <v>0</v>
      </c>
      <c r="F73" s="63"/>
      <c r="G73" s="64"/>
      <c r="H73" s="64"/>
      <c r="I73" s="65"/>
      <c r="J73" s="66">
        <f>+E73+I73+F73+G73+H73</f>
        <v>0</v>
      </c>
      <c r="K73" s="67">
        <f>F73+0</f>
        <v>0</v>
      </c>
      <c r="L73" s="68" t="e">
        <f>K73/J73*100</f>
        <v>#DIV/0!</v>
      </c>
      <c r="M73" s="470" t="e">
        <f t="shared" si="2"/>
        <v>#DIV/0!</v>
      </c>
      <c r="N73" s="471"/>
      <c r="O73" s="67">
        <f>G73+F73+0</f>
        <v>0</v>
      </c>
      <c r="P73" s="69" t="e">
        <f t="shared" ref="P73" si="211">O73/J73*100</f>
        <v>#DIV/0!</v>
      </c>
      <c r="Q73" s="470" t="e">
        <f t="shared" si="3"/>
        <v>#DIV/0!</v>
      </c>
      <c r="R73" s="471"/>
      <c r="S73" s="70">
        <f>H73+F73+G73+0</f>
        <v>0</v>
      </c>
      <c r="T73" s="69" t="e">
        <f t="shared" ref="T73" si="212">S73/J73*100</f>
        <v>#DIV/0!</v>
      </c>
      <c r="U73" s="470" t="e">
        <f t="shared" si="4"/>
        <v>#DIV/0!</v>
      </c>
      <c r="V73" s="472"/>
      <c r="W73" s="67">
        <f>H73+F73+G73+I73+0</f>
        <v>0</v>
      </c>
      <c r="X73" s="69" t="e">
        <f>W73/J73*100</f>
        <v>#DIV/0!</v>
      </c>
      <c r="Y73" s="470" t="e">
        <f t="shared" si="5"/>
        <v>#DIV/0!</v>
      </c>
      <c r="Z73" s="471"/>
      <c r="AA73" s="71"/>
      <c r="AB73" s="71"/>
    </row>
    <row r="74" spans="1:28" s="72" customFormat="1" ht="21.75" hidden="1" customHeight="1" x14ac:dyDescent="0.2">
      <c r="A74" s="52"/>
      <c r="B74" s="62" t="s">
        <v>32</v>
      </c>
      <c r="C74" s="35"/>
      <c r="D74" s="36"/>
      <c r="E74" s="37"/>
      <c r="F74" s="38"/>
      <c r="G74" s="36"/>
      <c r="H74" s="36"/>
      <c r="I74" s="39"/>
      <c r="J74" s="40"/>
      <c r="K74" s="16"/>
      <c r="L74" s="17" t="e">
        <f>K74/J73*100</f>
        <v>#DIV/0!</v>
      </c>
      <c r="M74" s="470"/>
      <c r="N74" s="471"/>
      <c r="O74" s="16"/>
      <c r="P74" s="73" t="e">
        <f>O74/J73*100</f>
        <v>#DIV/0!</v>
      </c>
      <c r="Q74" s="470"/>
      <c r="R74" s="471"/>
      <c r="S74" s="19"/>
      <c r="T74" s="73" t="e">
        <f>S74/J73*100</f>
        <v>#DIV/0!</v>
      </c>
      <c r="U74" s="470"/>
      <c r="V74" s="472"/>
      <c r="W74" s="16"/>
      <c r="X74" s="73" t="e">
        <f>W74/J73*100</f>
        <v>#DIV/0!</v>
      </c>
      <c r="Y74" s="470"/>
      <c r="Z74" s="471"/>
      <c r="AA74" s="71"/>
      <c r="AB74" s="71"/>
    </row>
    <row r="75" spans="1:28" s="72" customFormat="1" ht="21.75" hidden="1" customHeight="1" x14ac:dyDescent="0.2">
      <c r="A75" s="41" t="s">
        <v>34</v>
      </c>
      <c r="B75" s="61" t="s">
        <v>29</v>
      </c>
      <c r="C75" s="63"/>
      <c r="D75" s="64"/>
      <c r="E75" s="65">
        <f t="shared" ref="E75" si="213">+C75+D75</f>
        <v>0</v>
      </c>
      <c r="F75" s="63"/>
      <c r="G75" s="64"/>
      <c r="H75" s="64"/>
      <c r="I75" s="65"/>
      <c r="J75" s="66">
        <f>+E75+I75+F75+G75+H75</f>
        <v>0</v>
      </c>
      <c r="K75" s="67">
        <f>F75+0</f>
        <v>0</v>
      </c>
      <c r="L75" s="68" t="e">
        <f>K75/J75*100</f>
        <v>#DIV/0!</v>
      </c>
      <c r="M75" s="470" t="e">
        <f t="shared" si="2"/>
        <v>#DIV/0!</v>
      </c>
      <c r="N75" s="471"/>
      <c r="O75" s="67">
        <f>G75+F75+0</f>
        <v>0</v>
      </c>
      <c r="P75" s="69" t="e">
        <f t="shared" ref="P75" si="214">O75/J75*100</f>
        <v>#DIV/0!</v>
      </c>
      <c r="Q75" s="470" t="e">
        <f t="shared" si="3"/>
        <v>#DIV/0!</v>
      </c>
      <c r="R75" s="471"/>
      <c r="S75" s="70">
        <f>H75+F75+G75+0</f>
        <v>0</v>
      </c>
      <c r="T75" s="69" t="e">
        <f t="shared" ref="T75" si="215">S75/J75*100</f>
        <v>#DIV/0!</v>
      </c>
      <c r="U75" s="470" t="e">
        <f t="shared" si="4"/>
        <v>#DIV/0!</v>
      </c>
      <c r="V75" s="472"/>
      <c r="W75" s="67">
        <f>H75+F75+G75+I75+0</f>
        <v>0</v>
      </c>
      <c r="X75" s="69" t="e">
        <f>W75/J75*100</f>
        <v>#DIV/0!</v>
      </c>
      <c r="Y75" s="470" t="e">
        <f t="shared" si="5"/>
        <v>#DIV/0!</v>
      </c>
      <c r="Z75" s="471"/>
      <c r="AA75" s="71"/>
      <c r="AB75" s="71"/>
    </row>
    <row r="76" spans="1:28" s="72" customFormat="1" ht="24" hidden="1" customHeight="1" x14ac:dyDescent="0.2">
      <c r="A76" s="52"/>
      <c r="B76" s="62" t="s">
        <v>32</v>
      </c>
      <c r="C76" s="35"/>
      <c r="D76" s="36"/>
      <c r="E76" s="37"/>
      <c r="F76" s="38"/>
      <c r="G76" s="36"/>
      <c r="H76" s="36"/>
      <c r="I76" s="39"/>
      <c r="J76" s="40"/>
      <c r="K76" s="16"/>
      <c r="L76" s="17" t="e">
        <f>K76/J75*100</f>
        <v>#DIV/0!</v>
      </c>
      <c r="M76" s="470"/>
      <c r="N76" s="471"/>
      <c r="O76" s="16"/>
      <c r="P76" s="73" t="e">
        <f>O76/J75*100</f>
        <v>#DIV/0!</v>
      </c>
      <c r="Q76" s="470"/>
      <c r="R76" s="471"/>
      <c r="S76" s="19"/>
      <c r="T76" s="73" t="e">
        <f>S76/J75*100</f>
        <v>#DIV/0!</v>
      </c>
      <c r="U76" s="470"/>
      <c r="V76" s="472"/>
      <c r="W76" s="16"/>
      <c r="X76" s="73" t="e">
        <f>W76/J75*100</f>
        <v>#DIV/0!</v>
      </c>
      <c r="Y76" s="470"/>
      <c r="Z76" s="471"/>
      <c r="AA76" s="71"/>
      <c r="AB76" s="71"/>
    </row>
    <row r="77" spans="1:28" s="75" customFormat="1" ht="21.75" hidden="1" customHeight="1" x14ac:dyDescent="0.2">
      <c r="A77" s="22" t="s">
        <v>35</v>
      </c>
      <c r="B77" s="61" t="s">
        <v>29</v>
      </c>
      <c r="C77" s="24">
        <f>SUM(C79,C81,C83,C85)</f>
        <v>0</v>
      </c>
      <c r="D77" s="25">
        <f>SUM(D79,D81,D83,D85)</f>
        <v>0</v>
      </c>
      <c r="E77" s="26">
        <f>+C77+D77</f>
        <v>0</v>
      </c>
      <c r="F77" s="27">
        <f>SUM(F79,F81,F83,F85)</f>
        <v>0</v>
      </c>
      <c r="G77" s="25">
        <f t="shared" ref="G77:I77" si="216">SUM(G79,G81,G83,G85)</f>
        <v>0</v>
      </c>
      <c r="H77" s="25">
        <f t="shared" si="216"/>
        <v>0</v>
      </c>
      <c r="I77" s="28">
        <f t="shared" si="216"/>
        <v>0</v>
      </c>
      <c r="J77" s="29">
        <f t="shared" ref="J77" si="217">+E77+I77+F77+G77+H77</f>
        <v>0</v>
      </c>
      <c r="K77" s="30">
        <f>SUM(K79,K81,K83,K85)</f>
        <v>0</v>
      </c>
      <c r="L77" s="31" t="e">
        <f t="shared" ref="L77" si="218">K77/J77*100</f>
        <v>#DIV/0!</v>
      </c>
      <c r="M77" s="473" t="e">
        <f t="shared" ref="M77:M139" si="219">L78-L77</f>
        <v>#DIV/0!</v>
      </c>
      <c r="N77" s="474"/>
      <c r="O77" s="30">
        <f>SUM(O79,O81,O83,O85)</f>
        <v>0</v>
      </c>
      <c r="P77" s="31" t="e">
        <f t="shared" ref="P77" si="220">O77/J77*100</f>
        <v>#DIV/0!</v>
      </c>
      <c r="Q77" s="473" t="e">
        <f t="shared" ref="Q77:Q139" si="221">P78-P77</f>
        <v>#DIV/0!</v>
      </c>
      <c r="R77" s="474"/>
      <c r="S77" s="32">
        <f>SUM(S79,S81,S83,S85)</f>
        <v>0</v>
      </c>
      <c r="T77" s="31" t="e">
        <f t="shared" ref="T77" si="222">S77/J77*100</f>
        <v>#DIV/0!</v>
      </c>
      <c r="U77" s="473" t="e">
        <f t="shared" ref="U77:U139" si="223">T78-T77</f>
        <v>#DIV/0!</v>
      </c>
      <c r="V77" s="475"/>
      <c r="W77" s="30">
        <f>SUM(W79,W81,W83,W85)</f>
        <v>0</v>
      </c>
      <c r="X77" s="31" t="e">
        <f t="shared" ref="X77" si="224">W77/J77*100</f>
        <v>#DIV/0!</v>
      </c>
      <c r="Y77" s="473" t="e">
        <f t="shared" ref="Y77:Y139" si="225">X78-X77</f>
        <v>#DIV/0!</v>
      </c>
      <c r="Z77" s="474"/>
      <c r="AA77" s="74"/>
      <c r="AB77" s="74"/>
    </row>
    <row r="78" spans="1:28" s="75" customFormat="1" ht="21.75" hidden="1" customHeight="1" x14ac:dyDescent="0.2">
      <c r="A78" s="33"/>
      <c r="B78" s="62" t="s">
        <v>32</v>
      </c>
      <c r="C78" s="35"/>
      <c r="D78" s="36"/>
      <c r="E78" s="37"/>
      <c r="F78" s="38"/>
      <c r="G78" s="36"/>
      <c r="H78" s="36"/>
      <c r="I78" s="37"/>
      <c r="J78" s="40"/>
      <c r="K78" s="30">
        <f>SUM(K80,K82,K84,K86)</f>
        <v>0</v>
      </c>
      <c r="L78" s="31" t="e">
        <f t="shared" ref="L78" si="226">K78/J77*100</f>
        <v>#DIV/0!</v>
      </c>
      <c r="M78" s="473"/>
      <c r="N78" s="474"/>
      <c r="O78" s="30">
        <f>SUM(O80,O82,O84,O86)</f>
        <v>0</v>
      </c>
      <c r="P78" s="31" t="e">
        <f t="shared" ref="P78" si="227">O78/J77*100</f>
        <v>#DIV/0!</v>
      </c>
      <c r="Q78" s="473"/>
      <c r="R78" s="474"/>
      <c r="S78" s="32">
        <f>SUM(S80,S82,S84,S86)</f>
        <v>0</v>
      </c>
      <c r="T78" s="31" t="e">
        <f t="shared" ref="T78" si="228">S78/J77*100</f>
        <v>#DIV/0!</v>
      </c>
      <c r="U78" s="473"/>
      <c r="V78" s="475"/>
      <c r="W78" s="30">
        <f>SUM(W80,W82,W84,W86)</f>
        <v>0</v>
      </c>
      <c r="X78" s="31" t="e">
        <f t="shared" ref="X78" si="229">W78/J77*100</f>
        <v>#DIV/0!</v>
      </c>
      <c r="Y78" s="473"/>
      <c r="Z78" s="474"/>
      <c r="AA78" s="74"/>
      <c r="AB78" s="74"/>
    </row>
    <row r="79" spans="1:28" s="75" customFormat="1" ht="21.75" hidden="1" customHeight="1" x14ac:dyDescent="0.2">
      <c r="A79" s="41" t="s">
        <v>36</v>
      </c>
      <c r="B79" s="61" t="s">
        <v>29</v>
      </c>
      <c r="C79" s="63"/>
      <c r="D79" s="64"/>
      <c r="E79" s="65">
        <f t="shared" ref="E79" si="230">+C79+D79</f>
        <v>0</v>
      </c>
      <c r="F79" s="63"/>
      <c r="G79" s="64"/>
      <c r="H79" s="64"/>
      <c r="I79" s="65"/>
      <c r="J79" s="66">
        <f>+E79+I79+F79+G79+H79</f>
        <v>0</v>
      </c>
      <c r="K79" s="67">
        <f>F79+0</f>
        <v>0</v>
      </c>
      <c r="L79" s="68" t="e">
        <f>K79/J79*100</f>
        <v>#DIV/0!</v>
      </c>
      <c r="M79" s="470" t="e">
        <f t="shared" si="219"/>
        <v>#DIV/0!</v>
      </c>
      <c r="N79" s="471"/>
      <c r="O79" s="67">
        <f>G79+F79+0</f>
        <v>0</v>
      </c>
      <c r="P79" s="68" t="e">
        <f t="shared" ref="P79" si="231">O79/J79*100</f>
        <v>#DIV/0!</v>
      </c>
      <c r="Q79" s="470" t="e">
        <f t="shared" si="221"/>
        <v>#DIV/0!</v>
      </c>
      <c r="R79" s="471"/>
      <c r="S79" s="70">
        <f>H79+F79+G79+0</f>
        <v>0</v>
      </c>
      <c r="T79" s="68" t="e">
        <f t="shared" ref="T79" si="232">S79/J79*100</f>
        <v>#DIV/0!</v>
      </c>
      <c r="U79" s="470" t="e">
        <f t="shared" si="223"/>
        <v>#DIV/0!</v>
      </c>
      <c r="V79" s="472"/>
      <c r="W79" s="67">
        <f>H79+F79+G79+I79+0</f>
        <v>0</v>
      </c>
      <c r="X79" s="68" t="e">
        <f>W79/J79*100</f>
        <v>#DIV/0!</v>
      </c>
      <c r="Y79" s="470" t="e">
        <f t="shared" si="225"/>
        <v>#DIV/0!</v>
      </c>
      <c r="Z79" s="471"/>
      <c r="AA79" s="74"/>
      <c r="AB79" s="74"/>
    </row>
    <row r="80" spans="1:28" s="75" customFormat="1" ht="21.75" hidden="1" customHeight="1" x14ac:dyDescent="0.2">
      <c r="A80" s="52"/>
      <c r="B80" s="62" t="s">
        <v>32</v>
      </c>
      <c r="C80" s="35"/>
      <c r="D80" s="36"/>
      <c r="E80" s="37"/>
      <c r="F80" s="38"/>
      <c r="G80" s="36"/>
      <c r="H80" s="36"/>
      <c r="I80" s="39"/>
      <c r="J80" s="40"/>
      <c r="K80" s="16"/>
      <c r="L80" s="17" t="e">
        <f>K80/J79*100</f>
        <v>#DIV/0!</v>
      </c>
      <c r="M80" s="470"/>
      <c r="N80" s="471"/>
      <c r="O80" s="16"/>
      <c r="P80" s="17" t="e">
        <f>O80/J79*100</f>
        <v>#DIV/0!</v>
      </c>
      <c r="Q80" s="470"/>
      <c r="R80" s="471"/>
      <c r="S80" s="19"/>
      <c r="T80" s="17" t="e">
        <f>S80/J79*100</f>
        <v>#DIV/0!</v>
      </c>
      <c r="U80" s="470"/>
      <c r="V80" s="472"/>
      <c r="W80" s="16"/>
      <c r="X80" s="17" t="e">
        <f>W80/J79*100</f>
        <v>#DIV/0!</v>
      </c>
      <c r="Y80" s="470"/>
      <c r="Z80" s="471"/>
      <c r="AA80" s="74"/>
      <c r="AB80" s="74"/>
    </row>
    <row r="81" spans="1:28" s="75" customFormat="1" ht="21.75" hidden="1" customHeight="1" x14ac:dyDescent="0.2">
      <c r="A81" s="41" t="s">
        <v>37</v>
      </c>
      <c r="B81" s="61" t="s">
        <v>29</v>
      </c>
      <c r="C81" s="63"/>
      <c r="D81" s="64"/>
      <c r="E81" s="65">
        <f t="shared" ref="E81" si="233">+C81+D81</f>
        <v>0</v>
      </c>
      <c r="F81" s="63"/>
      <c r="G81" s="64"/>
      <c r="H81" s="64"/>
      <c r="I81" s="65"/>
      <c r="J81" s="66">
        <f>+E81+I81+F81+G81+H81</f>
        <v>0</v>
      </c>
      <c r="K81" s="67">
        <f>F81+0</f>
        <v>0</v>
      </c>
      <c r="L81" s="68" t="e">
        <f>K81/J81*100</f>
        <v>#DIV/0!</v>
      </c>
      <c r="M81" s="470" t="e">
        <f t="shared" si="219"/>
        <v>#DIV/0!</v>
      </c>
      <c r="N81" s="471"/>
      <c r="O81" s="67">
        <f>G81+F81+0</f>
        <v>0</v>
      </c>
      <c r="P81" s="68" t="e">
        <f t="shared" ref="P81" si="234">O81/J81*100</f>
        <v>#DIV/0!</v>
      </c>
      <c r="Q81" s="470" t="e">
        <f t="shared" si="221"/>
        <v>#DIV/0!</v>
      </c>
      <c r="R81" s="471"/>
      <c r="S81" s="70">
        <f>H81+F81+G81+0</f>
        <v>0</v>
      </c>
      <c r="T81" s="68" t="e">
        <f t="shared" ref="T81" si="235">S81/J81*100</f>
        <v>#DIV/0!</v>
      </c>
      <c r="U81" s="470" t="e">
        <f t="shared" si="223"/>
        <v>#DIV/0!</v>
      </c>
      <c r="V81" s="472"/>
      <c r="W81" s="67">
        <f>H81+F81+G81+I81+0</f>
        <v>0</v>
      </c>
      <c r="X81" s="68" t="e">
        <f>W81/J81*100</f>
        <v>#DIV/0!</v>
      </c>
      <c r="Y81" s="470" t="e">
        <f t="shared" si="225"/>
        <v>#DIV/0!</v>
      </c>
      <c r="Z81" s="471"/>
      <c r="AA81" s="74"/>
      <c r="AB81" s="74"/>
    </row>
    <row r="82" spans="1:28" s="75" customFormat="1" ht="21.75" hidden="1" customHeight="1" x14ac:dyDescent="0.2">
      <c r="A82" s="52"/>
      <c r="B82" s="62" t="s">
        <v>32</v>
      </c>
      <c r="C82" s="35"/>
      <c r="D82" s="36"/>
      <c r="E82" s="37"/>
      <c r="F82" s="38"/>
      <c r="G82" s="36"/>
      <c r="H82" s="36"/>
      <c r="I82" s="39"/>
      <c r="J82" s="40"/>
      <c r="K82" s="16"/>
      <c r="L82" s="17" t="e">
        <f>K82/J81*100</f>
        <v>#DIV/0!</v>
      </c>
      <c r="M82" s="470"/>
      <c r="N82" s="471"/>
      <c r="O82" s="16"/>
      <c r="P82" s="17" t="e">
        <f>O82/J81*100</f>
        <v>#DIV/0!</v>
      </c>
      <c r="Q82" s="470"/>
      <c r="R82" s="471"/>
      <c r="S82" s="19"/>
      <c r="T82" s="17" t="e">
        <f>S82/J81*100</f>
        <v>#DIV/0!</v>
      </c>
      <c r="U82" s="470"/>
      <c r="V82" s="472"/>
      <c r="W82" s="16"/>
      <c r="X82" s="17" t="e">
        <f>W82/J81*100</f>
        <v>#DIV/0!</v>
      </c>
      <c r="Y82" s="470"/>
      <c r="Z82" s="471"/>
      <c r="AA82" s="74"/>
      <c r="AB82" s="74"/>
    </row>
    <row r="83" spans="1:28" s="75" customFormat="1" ht="21.75" hidden="1" customHeight="1" x14ac:dyDescent="0.2">
      <c r="A83" s="41" t="s">
        <v>38</v>
      </c>
      <c r="B83" s="61" t="s">
        <v>29</v>
      </c>
      <c r="C83" s="63"/>
      <c r="D83" s="64"/>
      <c r="E83" s="65">
        <f t="shared" ref="E83" si="236">+C83+D83</f>
        <v>0</v>
      </c>
      <c r="F83" s="63"/>
      <c r="G83" s="64"/>
      <c r="H83" s="64"/>
      <c r="I83" s="65"/>
      <c r="J83" s="66">
        <f>+E83+I83+F83+G83+H83</f>
        <v>0</v>
      </c>
      <c r="K83" s="67">
        <f>F83+0</f>
        <v>0</v>
      </c>
      <c r="L83" s="68" t="e">
        <f>K83/J83*100</f>
        <v>#DIV/0!</v>
      </c>
      <c r="M83" s="470" t="e">
        <f t="shared" si="219"/>
        <v>#DIV/0!</v>
      </c>
      <c r="N83" s="471"/>
      <c r="O83" s="67">
        <f>G83+F83+0</f>
        <v>0</v>
      </c>
      <c r="P83" s="68" t="e">
        <f t="shared" ref="P83" si="237">O83/J83*100</f>
        <v>#DIV/0!</v>
      </c>
      <c r="Q83" s="470" t="e">
        <f t="shared" si="221"/>
        <v>#DIV/0!</v>
      </c>
      <c r="R83" s="471"/>
      <c r="S83" s="70">
        <f>H83+F83+G83+0</f>
        <v>0</v>
      </c>
      <c r="T83" s="68" t="e">
        <f t="shared" ref="T83" si="238">S83/J83*100</f>
        <v>#DIV/0!</v>
      </c>
      <c r="U83" s="470" t="e">
        <f t="shared" si="223"/>
        <v>#DIV/0!</v>
      </c>
      <c r="V83" s="472"/>
      <c r="W83" s="67">
        <f>H83+F83+G83+I83+0</f>
        <v>0</v>
      </c>
      <c r="X83" s="68" t="e">
        <f>W83/J83*100</f>
        <v>#DIV/0!</v>
      </c>
      <c r="Y83" s="470" t="e">
        <f t="shared" si="225"/>
        <v>#DIV/0!</v>
      </c>
      <c r="Z83" s="471"/>
      <c r="AA83" s="74"/>
      <c r="AB83" s="74"/>
    </row>
    <row r="84" spans="1:28" s="75" customFormat="1" ht="21.75" hidden="1" customHeight="1" x14ac:dyDescent="0.2">
      <c r="A84" s="52"/>
      <c r="B84" s="62" t="s">
        <v>32</v>
      </c>
      <c r="C84" s="35"/>
      <c r="D84" s="36"/>
      <c r="E84" s="37"/>
      <c r="F84" s="38"/>
      <c r="G84" s="36"/>
      <c r="H84" s="36"/>
      <c r="I84" s="39"/>
      <c r="J84" s="40"/>
      <c r="K84" s="16"/>
      <c r="L84" s="17" t="e">
        <f>K84/J83*100</f>
        <v>#DIV/0!</v>
      </c>
      <c r="M84" s="470"/>
      <c r="N84" s="471"/>
      <c r="O84" s="16"/>
      <c r="P84" s="17" t="e">
        <f>O84/J83*100</f>
        <v>#DIV/0!</v>
      </c>
      <c r="Q84" s="470"/>
      <c r="R84" s="471"/>
      <c r="S84" s="19"/>
      <c r="T84" s="17" t="e">
        <f>S84/J83*100</f>
        <v>#DIV/0!</v>
      </c>
      <c r="U84" s="470"/>
      <c r="V84" s="472"/>
      <c r="W84" s="16"/>
      <c r="X84" s="17" t="e">
        <f>W84/J83*100</f>
        <v>#DIV/0!</v>
      </c>
      <c r="Y84" s="470"/>
      <c r="Z84" s="471"/>
      <c r="AA84" s="74"/>
      <c r="AB84" s="74"/>
    </row>
    <row r="85" spans="1:28" s="75" customFormat="1" ht="21.75" hidden="1" customHeight="1" x14ac:dyDescent="0.2">
      <c r="A85" s="41" t="s">
        <v>39</v>
      </c>
      <c r="B85" s="61" t="s">
        <v>29</v>
      </c>
      <c r="C85" s="63"/>
      <c r="D85" s="64"/>
      <c r="E85" s="65">
        <f t="shared" ref="E85" si="239">+C85+D85</f>
        <v>0</v>
      </c>
      <c r="F85" s="63"/>
      <c r="G85" s="64"/>
      <c r="H85" s="64"/>
      <c r="I85" s="65"/>
      <c r="J85" s="66">
        <f>+E85+I85+F85+G85+H85</f>
        <v>0</v>
      </c>
      <c r="K85" s="67">
        <f>F85+0</f>
        <v>0</v>
      </c>
      <c r="L85" s="68" t="e">
        <f>K85/J85*100</f>
        <v>#DIV/0!</v>
      </c>
      <c r="M85" s="470" t="e">
        <f t="shared" si="219"/>
        <v>#DIV/0!</v>
      </c>
      <c r="N85" s="471"/>
      <c r="O85" s="67">
        <f>G85+F85+0</f>
        <v>0</v>
      </c>
      <c r="P85" s="68" t="e">
        <f t="shared" ref="P85" si="240">O85/J85*100</f>
        <v>#DIV/0!</v>
      </c>
      <c r="Q85" s="470" t="e">
        <f t="shared" si="221"/>
        <v>#DIV/0!</v>
      </c>
      <c r="R85" s="471"/>
      <c r="S85" s="70">
        <f>H85+F85+G85+0</f>
        <v>0</v>
      </c>
      <c r="T85" s="68" t="e">
        <f t="shared" ref="T85" si="241">S85/J85*100</f>
        <v>#DIV/0!</v>
      </c>
      <c r="U85" s="470" t="e">
        <f t="shared" si="223"/>
        <v>#DIV/0!</v>
      </c>
      <c r="V85" s="472"/>
      <c r="W85" s="67">
        <f>H85+F85+G85+I85+0</f>
        <v>0</v>
      </c>
      <c r="X85" s="68" t="e">
        <f>W85/J85*100</f>
        <v>#DIV/0!</v>
      </c>
      <c r="Y85" s="470" t="e">
        <f t="shared" si="225"/>
        <v>#DIV/0!</v>
      </c>
      <c r="Z85" s="471"/>
      <c r="AA85" s="74"/>
      <c r="AB85" s="74"/>
    </row>
    <row r="86" spans="1:28" s="75" customFormat="1" ht="21.75" hidden="1" customHeight="1" x14ac:dyDescent="0.2">
      <c r="A86" s="52"/>
      <c r="B86" s="62" t="s">
        <v>32</v>
      </c>
      <c r="C86" s="35"/>
      <c r="D86" s="36"/>
      <c r="E86" s="37"/>
      <c r="F86" s="38"/>
      <c r="G86" s="36"/>
      <c r="H86" s="36"/>
      <c r="I86" s="39"/>
      <c r="J86" s="40"/>
      <c r="K86" s="16"/>
      <c r="L86" s="17" t="e">
        <f>K86/J85*100</f>
        <v>#DIV/0!</v>
      </c>
      <c r="M86" s="470"/>
      <c r="N86" s="471"/>
      <c r="O86" s="16"/>
      <c r="P86" s="17" t="e">
        <f>O86/J85*100</f>
        <v>#DIV/0!</v>
      </c>
      <c r="Q86" s="470"/>
      <c r="R86" s="471"/>
      <c r="S86" s="19"/>
      <c r="T86" s="17" t="e">
        <f>S86/J85*100</f>
        <v>#DIV/0!</v>
      </c>
      <c r="U86" s="470"/>
      <c r="V86" s="472"/>
      <c r="W86" s="16"/>
      <c r="X86" s="17" t="e">
        <f>W86/J85*100</f>
        <v>#DIV/0!</v>
      </c>
      <c r="Y86" s="470"/>
      <c r="Z86" s="471"/>
      <c r="AA86" s="74"/>
      <c r="AB86" s="74"/>
    </row>
    <row r="87" spans="1:28" s="75" customFormat="1" ht="21.75" hidden="1" customHeight="1" x14ac:dyDescent="0.2">
      <c r="A87" s="22" t="s">
        <v>40</v>
      </c>
      <c r="B87" s="61" t="s">
        <v>29</v>
      </c>
      <c r="C87" s="24">
        <f>SUM(C89,C91)</f>
        <v>0</v>
      </c>
      <c r="D87" s="25">
        <f>SUM(D89,D91)</f>
        <v>0</v>
      </c>
      <c r="E87" s="26">
        <f>+C87+D87</f>
        <v>0</v>
      </c>
      <c r="F87" s="27">
        <f>SUM(F89,F91)</f>
        <v>0</v>
      </c>
      <c r="G87" s="25">
        <f t="shared" ref="G87:I87" si="242">SUM(G89,G91)</f>
        <v>0</v>
      </c>
      <c r="H87" s="25">
        <f t="shared" si="242"/>
        <v>0</v>
      </c>
      <c r="I87" s="28">
        <f t="shared" si="242"/>
        <v>0</v>
      </c>
      <c r="J87" s="29">
        <f>+E87+I87+F87+G87+H87</f>
        <v>0</v>
      </c>
      <c r="K87" s="30">
        <f>SUM(K89,K91)</f>
        <v>0</v>
      </c>
      <c r="L87" s="31" t="e">
        <f t="shared" ref="L87" si="243">K87/J87*100</f>
        <v>#DIV/0!</v>
      </c>
      <c r="M87" s="473" t="e">
        <f t="shared" si="219"/>
        <v>#DIV/0!</v>
      </c>
      <c r="N87" s="474"/>
      <c r="O87" s="30">
        <f>SUM(O89,O91)</f>
        <v>0</v>
      </c>
      <c r="P87" s="31" t="e">
        <f t="shared" ref="P87" si="244">O87/J87*100</f>
        <v>#DIV/0!</v>
      </c>
      <c r="Q87" s="473" t="e">
        <f t="shared" si="221"/>
        <v>#DIV/0!</v>
      </c>
      <c r="R87" s="474"/>
      <c r="S87" s="32">
        <f>SUM(S89,S91)</f>
        <v>0</v>
      </c>
      <c r="T87" s="31" t="e">
        <f t="shared" ref="T87" si="245">S87/J87*100</f>
        <v>#DIV/0!</v>
      </c>
      <c r="U87" s="473" t="e">
        <f t="shared" si="223"/>
        <v>#DIV/0!</v>
      </c>
      <c r="V87" s="475"/>
      <c r="W87" s="30">
        <f>SUM(W89,W91)</f>
        <v>0</v>
      </c>
      <c r="X87" s="31" t="e">
        <f t="shared" ref="X87" si="246">W87/J87*100</f>
        <v>#DIV/0!</v>
      </c>
      <c r="Y87" s="473" t="e">
        <f t="shared" si="225"/>
        <v>#DIV/0!</v>
      </c>
      <c r="Z87" s="474"/>
      <c r="AA87" s="74"/>
      <c r="AB87" s="74"/>
    </row>
    <row r="88" spans="1:28" s="75" customFormat="1" ht="21.75" hidden="1" customHeight="1" x14ac:dyDescent="0.2">
      <c r="A88" s="33"/>
      <c r="B88" s="62" t="s">
        <v>32</v>
      </c>
      <c r="C88" s="35"/>
      <c r="D88" s="36"/>
      <c r="E88" s="37"/>
      <c r="F88" s="38"/>
      <c r="G88" s="36"/>
      <c r="H88" s="36"/>
      <c r="I88" s="37"/>
      <c r="J88" s="40"/>
      <c r="K88" s="30">
        <f>SUM(K90,K92)</f>
        <v>0</v>
      </c>
      <c r="L88" s="31" t="e">
        <f t="shared" ref="L88" si="247">K88/J87*100</f>
        <v>#DIV/0!</v>
      </c>
      <c r="M88" s="473"/>
      <c r="N88" s="474"/>
      <c r="O88" s="30">
        <f>SUM(O90,O92)</f>
        <v>0</v>
      </c>
      <c r="P88" s="31" t="e">
        <f t="shared" ref="P88" si="248">O88/J87*100</f>
        <v>#DIV/0!</v>
      </c>
      <c r="Q88" s="473"/>
      <c r="R88" s="474"/>
      <c r="S88" s="32">
        <f>SUM(S90,S92)</f>
        <v>0</v>
      </c>
      <c r="T88" s="31" t="e">
        <f t="shared" ref="T88" si="249">S88/J87*100</f>
        <v>#DIV/0!</v>
      </c>
      <c r="U88" s="473"/>
      <c r="V88" s="475"/>
      <c r="W88" s="30">
        <f>SUM(W90,W92)</f>
        <v>0</v>
      </c>
      <c r="X88" s="31" t="e">
        <f t="shared" ref="X88" si="250">W88/J87*100</f>
        <v>#DIV/0!</v>
      </c>
      <c r="Y88" s="473"/>
      <c r="Z88" s="474"/>
      <c r="AA88" s="74"/>
      <c r="AB88" s="74"/>
    </row>
    <row r="89" spans="1:28" s="75" customFormat="1" ht="21.75" hidden="1" customHeight="1" x14ac:dyDescent="0.2">
      <c r="A89" s="41" t="s">
        <v>41</v>
      </c>
      <c r="B89" s="61" t="s">
        <v>29</v>
      </c>
      <c r="C89" s="63"/>
      <c r="D89" s="64"/>
      <c r="E89" s="65">
        <f t="shared" ref="E89" si="251">+C89+D89</f>
        <v>0</v>
      </c>
      <c r="F89" s="63"/>
      <c r="G89" s="64"/>
      <c r="H89" s="64"/>
      <c r="I89" s="65"/>
      <c r="J89" s="66">
        <f>+E89+I89+F89+G89+H89</f>
        <v>0</v>
      </c>
      <c r="K89" s="67">
        <f>F89+0</f>
        <v>0</v>
      </c>
      <c r="L89" s="68" t="e">
        <f>K89/J89*100</f>
        <v>#DIV/0!</v>
      </c>
      <c r="M89" s="470" t="e">
        <f t="shared" si="219"/>
        <v>#DIV/0!</v>
      </c>
      <c r="N89" s="471"/>
      <c r="O89" s="67">
        <f>G89+F89+0</f>
        <v>0</v>
      </c>
      <c r="P89" s="68" t="e">
        <f t="shared" ref="P89" si="252">O89/J89*100</f>
        <v>#DIV/0!</v>
      </c>
      <c r="Q89" s="470" t="e">
        <f t="shared" si="221"/>
        <v>#DIV/0!</v>
      </c>
      <c r="R89" s="471"/>
      <c r="S89" s="70">
        <f>H89+F89+G89+0</f>
        <v>0</v>
      </c>
      <c r="T89" s="68" t="e">
        <f t="shared" ref="T89" si="253">S89/J89*100</f>
        <v>#DIV/0!</v>
      </c>
      <c r="U89" s="470" t="e">
        <f t="shared" si="223"/>
        <v>#DIV/0!</v>
      </c>
      <c r="V89" s="472"/>
      <c r="W89" s="67">
        <f>H89+F89+G89+I89+0</f>
        <v>0</v>
      </c>
      <c r="X89" s="68" t="e">
        <f>W89/J89*100</f>
        <v>#DIV/0!</v>
      </c>
      <c r="Y89" s="470" t="e">
        <f t="shared" si="225"/>
        <v>#DIV/0!</v>
      </c>
      <c r="Z89" s="471"/>
      <c r="AA89" s="74"/>
      <c r="AB89" s="74"/>
    </row>
    <row r="90" spans="1:28" s="75" customFormat="1" ht="21.75" hidden="1" customHeight="1" x14ac:dyDescent="0.2">
      <c r="A90" s="52"/>
      <c r="B90" s="62" t="s">
        <v>32</v>
      </c>
      <c r="C90" s="35"/>
      <c r="D90" s="36"/>
      <c r="E90" s="37"/>
      <c r="F90" s="38"/>
      <c r="G90" s="36"/>
      <c r="H90" s="36"/>
      <c r="I90" s="39"/>
      <c r="J90" s="40"/>
      <c r="K90" s="16"/>
      <c r="L90" s="17" t="e">
        <f>K90/J89*100</f>
        <v>#DIV/0!</v>
      </c>
      <c r="M90" s="470"/>
      <c r="N90" s="471"/>
      <c r="O90" s="16"/>
      <c r="P90" s="17" t="e">
        <f>O90/J89*100</f>
        <v>#DIV/0!</v>
      </c>
      <c r="Q90" s="470"/>
      <c r="R90" s="471"/>
      <c r="S90" s="19"/>
      <c r="T90" s="17" t="e">
        <f>S90/J89*100</f>
        <v>#DIV/0!</v>
      </c>
      <c r="U90" s="470"/>
      <c r="V90" s="472"/>
      <c r="W90" s="16"/>
      <c r="X90" s="17" t="e">
        <f>W90/J89*100</f>
        <v>#DIV/0!</v>
      </c>
      <c r="Y90" s="470"/>
      <c r="Z90" s="471"/>
      <c r="AA90" s="74"/>
      <c r="AB90" s="74"/>
    </row>
    <row r="91" spans="1:28" s="75" customFormat="1" ht="21.75" hidden="1" customHeight="1" x14ac:dyDescent="0.2">
      <c r="A91" s="41" t="s">
        <v>42</v>
      </c>
      <c r="B91" s="61" t="s">
        <v>29</v>
      </c>
      <c r="C91" s="63"/>
      <c r="D91" s="64"/>
      <c r="E91" s="65">
        <f t="shared" ref="E91" si="254">+C91+D91</f>
        <v>0</v>
      </c>
      <c r="F91" s="63"/>
      <c r="G91" s="64"/>
      <c r="H91" s="64"/>
      <c r="I91" s="65"/>
      <c r="J91" s="66">
        <f>+E91+I91+F91+G91+H91</f>
        <v>0</v>
      </c>
      <c r="K91" s="67">
        <f>F91+0</f>
        <v>0</v>
      </c>
      <c r="L91" s="68" t="e">
        <f>K91/J91*100</f>
        <v>#DIV/0!</v>
      </c>
      <c r="M91" s="470" t="e">
        <f t="shared" si="219"/>
        <v>#DIV/0!</v>
      </c>
      <c r="N91" s="471"/>
      <c r="O91" s="67">
        <f>G91+F91+0</f>
        <v>0</v>
      </c>
      <c r="P91" s="68" t="e">
        <f t="shared" ref="P91" si="255">O91/J91*100</f>
        <v>#DIV/0!</v>
      </c>
      <c r="Q91" s="470" t="e">
        <f t="shared" si="221"/>
        <v>#DIV/0!</v>
      </c>
      <c r="R91" s="471"/>
      <c r="S91" s="70">
        <f>H91+F91+G91+0</f>
        <v>0</v>
      </c>
      <c r="T91" s="68" t="e">
        <f t="shared" ref="T91" si="256">S91/J91*100</f>
        <v>#DIV/0!</v>
      </c>
      <c r="U91" s="470" t="e">
        <f t="shared" si="223"/>
        <v>#DIV/0!</v>
      </c>
      <c r="V91" s="472"/>
      <c r="W91" s="67">
        <f>H91+F91+G91+I91+0</f>
        <v>0</v>
      </c>
      <c r="X91" s="68" t="e">
        <f>W91/J91*100</f>
        <v>#DIV/0!</v>
      </c>
      <c r="Y91" s="470" t="e">
        <f t="shared" si="225"/>
        <v>#DIV/0!</v>
      </c>
      <c r="Z91" s="471"/>
      <c r="AA91" s="74"/>
      <c r="AB91" s="74"/>
    </row>
    <row r="92" spans="1:28" s="75" customFormat="1" ht="21.75" hidden="1" customHeight="1" x14ac:dyDescent="0.2">
      <c r="A92" s="52"/>
      <c r="B92" s="62" t="s">
        <v>32</v>
      </c>
      <c r="C92" s="35"/>
      <c r="D92" s="36"/>
      <c r="E92" s="37"/>
      <c r="F92" s="38"/>
      <c r="G92" s="36"/>
      <c r="H92" s="36"/>
      <c r="I92" s="39"/>
      <c r="J92" s="40"/>
      <c r="K92" s="16"/>
      <c r="L92" s="17" t="e">
        <f>K92/J91*100</f>
        <v>#DIV/0!</v>
      </c>
      <c r="M92" s="470"/>
      <c r="N92" s="471"/>
      <c r="O92" s="16"/>
      <c r="P92" s="17" t="e">
        <f>O92/J91*100</f>
        <v>#DIV/0!</v>
      </c>
      <c r="Q92" s="470"/>
      <c r="R92" s="471"/>
      <c r="S92" s="19"/>
      <c r="T92" s="17" t="e">
        <f>S92/J91*100</f>
        <v>#DIV/0!</v>
      </c>
      <c r="U92" s="470"/>
      <c r="V92" s="472"/>
      <c r="W92" s="16"/>
      <c r="X92" s="17" t="e">
        <f>W92/J91*100</f>
        <v>#DIV/0!</v>
      </c>
      <c r="Y92" s="470"/>
      <c r="Z92" s="471"/>
      <c r="AA92" s="74"/>
      <c r="AB92" s="74"/>
    </row>
    <row r="93" spans="1:28" s="75" customFormat="1" ht="21.75" hidden="1" customHeight="1" x14ac:dyDescent="0.2">
      <c r="A93" s="22" t="s">
        <v>43</v>
      </c>
      <c r="B93" s="61" t="s">
        <v>29</v>
      </c>
      <c r="C93" s="63"/>
      <c r="D93" s="64"/>
      <c r="E93" s="65">
        <f t="shared" ref="E93" si="257">+C93+D93</f>
        <v>0</v>
      </c>
      <c r="F93" s="63"/>
      <c r="G93" s="64"/>
      <c r="H93" s="64"/>
      <c r="I93" s="65"/>
      <c r="J93" s="66">
        <f>+E93+I93+F93+G93+H93</f>
        <v>0</v>
      </c>
      <c r="K93" s="67">
        <f>F93+0</f>
        <v>0</v>
      </c>
      <c r="L93" s="68" t="e">
        <f>K93/J93*100</f>
        <v>#DIV/0!</v>
      </c>
      <c r="M93" s="470" t="e">
        <f t="shared" si="219"/>
        <v>#DIV/0!</v>
      </c>
      <c r="N93" s="471"/>
      <c r="O93" s="67">
        <f>G93+F93+0</f>
        <v>0</v>
      </c>
      <c r="P93" s="68" t="e">
        <f t="shared" ref="P93" si="258">O93/J93*100</f>
        <v>#DIV/0!</v>
      </c>
      <c r="Q93" s="470" t="e">
        <f t="shared" si="221"/>
        <v>#DIV/0!</v>
      </c>
      <c r="R93" s="471"/>
      <c r="S93" s="70">
        <f>H93+F93+G93+0</f>
        <v>0</v>
      </c>
      <c r="T93" s="68" t="e">
        <f t="shared" ref="T93" si="259">S93/J93*100</f>
        <v>#DIV/0!</v>
      </c>
      <c r="U93" s="470" t="e">
        <f t="shared" si="223"/>
        <v>#DIV/0!</v>
      </c>
      <c r="V93" s="472"/>
      <c r="W93" s="67">
        <f>H93+F93+G93+I93+0</f>
        <v>0</v>
      </c>
      <c r="X93" s="68" t="e">
        <f>W93/J93*100</f>
        <v>#DIV/0!</v>
      </c>
      <c r="Y93" s="470" t="e">
        <f t="shared" si="225"/>
        <v>#DIV/0!</v>
      </c>
      <c r="Z93" s="471"/>
      <c r="AA93" s="74"/>
      <c r="AB93" s="74"/>
    </row>
    <row r="94" spans="1:28" s="75" customFormat="1" ht="21.75" hidden="1" customHeight="1" x14ac:dyDescent="0.2">
      <c r="A94" s="33"/>
      <c r="B94" s="62" t="s">
        <v>32</v>
      </c>
      <c r="C94" s="35"/>
      <c r="D94" s="36"/>
      <c r="E94" s="37"/>
      <c r="F94" s="38"/>
      <c r="G94" s="36"/>
      <c r="H94" s="36"/>
      <c r="I94" s="37"/>
      <c r="J94" s="40"/>
      <c r="K94" s="16"/>
      <c r="L94" s="17" t="e">
        <f>K94/J93*100</f>
        <v>#DIV/0!</v>
      </c>
      <c r="M94" s="470"/>
      <c r="N94" s="471"/>
      <c r="O94" s="16"/>
      <c r="P94" s="17" t="e">
        <f>O94/J93*100</f>
        <v>#DIV/0!</v>
      </c>
      <c r="Q94" s="470"/>
      <c r="R94" s="471"/>
      <c r="S94" s="19"/>
      <c r="T94" s="17" t="e">
        <f>S94/J93*100</f>
        <v>#DIV/0!</v>
      </c>
      <c r="U94" s="470"/>
      <c r="V94" s="472"/>
      <c r="W94" s="16"/>
      <c r="X94" s="17" t="e">
        <f>W94/J93*100</f>
        <v>#DIV/0!</v>
      </c>
      <c r="Y94" s="470"/>
      <c r="Z94" s="471"/>
      <c r="AA94" s="74"/>
      <c r="AB94" s="74"/>
    </row>
    <row r="95" spans="1:28" s="75" customFormat="1" ht="21.75" hidden="1" customHeight="1" x14ac:dyDescent="0.2">
      <c r="A95" s="22" t="s">
        <v>44</v>
      </c>
      <c r="B95" s="61" t="s">
        <v>29</v>
      </c>
      <c r="C95" s="63"/>
      <c r="D95" s="64"/>
      <c r="E95" s="65">
        <f t="shared" ref="E95" si="260">+C95+D95</f>
        <v>0</v>
      </c>
      <c r="F95" s="63"/>
      <c r="G95" s="64"/>
      <c r="H95" s="64"/>
      <c r="I95" s="65"/>
      <c r="J95" s="66">
        <f>+E95+I95+F95+G95+H95</f>
        <v>0</v>
      </c>
      <c r="K95" s="67">
        <f>F95+0</f>
        <v>0</v>
      </c>
      <c r="L95" s="68" t="e">
        <f>K95/J95*100</f>
        <v>#DIV/0!</v>
      </c>
      <c r="M95" s="470" t="e">
        <f t="shared" si="219"/>
        <v>#DIV/0!</v>
      </c>
      <c r="N95" s="471"/>
      <c r="O95" s="67">
        <f>G95+F95+0</f>
        <v>0</v>
      </c>
      <c r="P95" s="68" t="e">
        <f t="shared" ref="P95" si="261">O95/J95*100</f>
        <v>#DIV/0!</v>
      </c>
      <c r="Q95" s="470" t="e">
        <f t="shared" si="221"/>
        <v>#DIV/0!</v>
      </c>
      <c r="R95" s="471"/>
      <c r="S95" s="70">
        <f>H95+F95+G95+0</f>
        <v>0</v>
      </c>
      <c r="T95" s="68" t="e">
        <f t="shared" ref="T95" si="262">S95/J95*100</f>
        <v>#DIV/0!</v>
      </c>
      <c r="U95" s="470" t="e">
        <f t="shared" si="223"/>
        <v>#DIV/0!</v>
      </c>
      <c r="V95" s="472"/>
      <c r="W95" s="67">
        <f>H95+F95+G95+I95+0</f>
        <v>0</v>
      </c>
      <c r="X95" s="68" t="e">
        <f>W95/J95*100</f>
        <v>#DIV/0!</v>
      </c>
      <c r="Y95" s="470" t="e">
        <f t="shared" si="225"/>
        <v>#DIV/0!</v>
      </c>
      <c r="Z95" s="471"/>
      <c r="AA95" s="74"/>
      <c r="AB95" s="74"/>
    </row>
    <row r="96" spans="1:28" s="75" customFormat="1" ht="21.75" hidden="1" customHeight="1" x14ac:dyDescent="0.2">
      <c r="A96" s="33"/>
      <c r="B96" s="62" t="s">
        <v>32</v>
      </c>
      <c r="C96" s="35"/>
      <c r="D96" s="36"/>
      <c r="E96" s="37"/>
      <c r="F96" s="38"/>
      <c r="G96" s="36"/>
      <c r="H96" s="36"/>
      <c r="I96" s="37"/>
      <c r="J96" s="40"/>
      <c r="K96" s="16"/>
      <c r="L96" s="17" t="e">
        <f>K96/J95*100</f>
        <v>#DIV/0!</v>
      </c>
      <c r="M96" s="470"/>
      <c r="N96" s="471"/>
      <c r="O96" s="16"/>
      <c r="P96" s="17" t="e">
        <f>O96/J95*100</f>
        <v>#DIV/0!</v>
      </c>
      <c r="Q96" s="470"/>
      <c r="R96" s="471"/>
      <c r="S96" s="19"/>
      <c r="T96" s="17" t="e">
        <f>S96/J95*100</f>
        <v>#DIV/0!</v>
      </c>
      <c r="U96" s="470"/>
      <c r="V96" s="472"/>
      <c r="W96" s="16"/>
      <c r="X96" s="17" t="e">
        <f>W96/J95*100</f>
        <v>#DIV/0!</v>
      </c>
      <c r="Y96" s="470"/>
      <c r="Z96" s="471"/>
      <c r="AA96" s="74"/>
      <c r="AB96" s="74"/>
    </row>
    <row r="97" spans="1:28" s="251" customFormat="1" ht="21.75" hidden="1" customHeight="1" x14ac:dyDescent="0.2">
      <c r="A97" s="480" t="s">
        <v>45</v>
      </c>
      <c r="B97" s="54" t="s">
        <v>29</v>
      </c>
      <c r="C97" s="55">
        <f t="shared" ref="C97:K98" si="263">SUM(C99,C105,C115,C121,C123)</f>
        <v>0</v>
      </c>
      <c r="D97" s="56">
        <f t="shared" si="263"/>
        <v>0</v>
      </c>
      <c r="E97" s="57">
        <f t="shared" si="263"/>
        <v>0</v>
      </c>
      <c r="F97" s="58">
        <f t="shared" si="263"/>
        <v>0</v>
      </c>
      <c r="G97" s="56">
        <f t="shared" si="263"/>
        <v>0</v>
      </c>
      <c r="H97" s="56">
        <f t="shared" si="263"/>
        <v>0</v>
      </c>
      <c r="I97" s="59">
        <f t="shared" si="263"/>
        <v>0</v>
      </c>
      <c r="J97" s="60">
        <f t="shared" si="263"/>
        <v>0</v>
      </c>
      <c r="K97" s="55">
        <f t="shared" si="263"/>
        <v>0</v>
      </c>
      <c r="L97" s="56" t="e">
        <f>K97/J97*100</f>
        <v>#DIV/0!</v>
      </c>
      <c r="M97" s="482" t="e">
        <f t="shared" si="219"/>
        <v>#DIV/0!</v>
      </c>
      <c r="N97" s="476"/>
      <c r="O97" s="55">
        <f>SUM(O99,O105,O115,O121,O123)</f>
        <v>0</v>
      </c>
      <c r="P97" s="56" t="e">
        <f t="shared" ref="P97" si="264">O97/J97*100</f>
        <v>#DIV/0!</v>
      </c>
      <c r="Q97" s="482" t="e">
        <f t="shared" si="221"/>
        <v>#DIV/0!</v>
      </c>
      <c r="R97" s="476"/>
      <c r="S97" s="58">
        <f>SUM(S99,S105,S115,S121,S123)</f>
        <v>0</v>
      </c>
      <c r="T97" s="56" t="e">
        <f t="shared" ref="T97" si="265">S97/J97*100</f>
        <v>#DIV/0!</v>
      </c>
      <c r="U97" s="482" t="e">
        <f t="shared" si="223"/>
        <v>#DIV/0!</v>
      </c>
      <c r="V97" s="484"/>
      <c r="W97" s="55">
        <f>SUM(W99,W105,W115,W121,W123)</f>
        <v>0</v>
      </c>
      <c r="X97" s="56" t="e">
        <f t="shared" ref="X97" si="266">W97/J97*100</f>
        <v>#DIV/0!</v>
      </c>
      <c r="Y97" s="482" t="e">
        <f t="shared" si="225"/>
        <v>#DIV/0!</v>
      </c>
      <c r="Z97" s="476"/>
      <c r="AA97" s="250"/>
      <c r="AB97" s="250"/>
    </row>
    <row r="98" spans="1:28" s="251" customFormat="1" ht="21.75" hidden="1" customHeight="1" x14ac:dyDescent="0.2">
      <c r="A98" s="481"/>
      <c r="B98" s="54" t="s">
        <v>30</v>
      </c>
      <c r="C98" s="16"/>
      <c r="D98" s="17"/>
      <c r="E98" s="18"/>
      <c r="F98" s="19"/>
      <c r="G98" s="17"/>
      <c r="H98" s="17"/>
      <c r="I98" s="20"/>
      <c r="J98" s="21"/>
      <c r="K98" s="55">
        <f t="shared" si="263"/>
        <v>0</v>
      </c>
      <c r="L98" s="56" t="e">
        <f t="shared" ref="L98" si="267">K98/J97*100</f>
        <v>#DIV/0!</v>
      </c>
      <c r="M98" s="483"/>
      <c r="N98" s="477"/>
      <c r="O98" s="55">
        <f>SUM(O100,O106,O116,O122,O124)</f>
        <v>0</v>
      </c>
      <c r="P98" s="56" t="e">
        <f t="shared" ref="P98" si="268">O98/J97*100</f>
        <v>#DIV/0!</v>
      </c>
      <c r="Q98" s="483"/>
      <c r="R98" s="477"/>
      <c r="S98" s="58">
        <f>SUM(S100,S106,S116,S122,S124)</f>
        <v>0</v>
      </c>
      <c r="T98" s="56" t="e">
        <f t="shared" ref="T98" si="269">S98/J97*100</f>
        <v>#DIV/0!</v>
      </c>
      <c r="U98" s="483"/>
      <c r="V98" s="485"/>
      <c r="W98" s="55">
        <f>SUM(W100,W106,W116,W122,W124)</f>
        <v>0</v>
      </c>
      <c r="X98" s="56" t="e">
        <f t="shared" ref="X98" si="270">W98/J97*100</f>
        <v>#DIV/0!</v>
      </c>
      <c r="Y98" s="483"/>
      <c r="Z98" s="477"/>
      <c r="AA98" s="250"/>
      <c r="AB98" s="250"/>
    </row>
    <row r="99" spans="1:28" s="72" customFormat="1" ht="21.75" hidden="1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27">
        <f>SUM(F101,F103)</f>
        <v>0</v>
      </c>
      <c r="G99" s="25">
        <f>SUM(G101,G103)</f>
        <v>0</v>
      </c>
      <c r="H99" s="25">
        <f t="shared" ref="H99:I99" si="271">SUM(H101,H103)</f>
        <v>0</v>
      </c>
      <c r="I99" s="28">
        <f t="shared" si="271"/>
        <v>0</v>
      </c>
      <c r="J99" s="29">
        <f>+E99+I99+F99+G99+H99</f>
        <v>0</v>
      </c>
      <c r="K99" s="30">
        <f>SUM(K101,K103)</f>
        <v>0</v>
      </c>
      <c r="L99" s="31" t="e">
        <f t="shared" ref="L99" si="272">K99/J99*100</f>
        <v>#DIV/0!</v>
      </c>
      <c r="M99" s="478" t="e">
        <f t="shared" si="219"/>
        <v>#DIV/0!</v>
      </c>
      <c r="N99" s="474"/>
      <c r="O99" s="30">
        <f>SUM(O101,O103)</f>
        <v>0</v>
      </c>
      <c r="P99" s="31" t="e">
        <f t="shared" ref="P99" si="273">O99/J99*100</f>
        <v>#DIV/0!</v>
      </c>
      <c r="Q99" s="478" t="e">
        <f t="shared" si="221"/>
        <v>#DIV/0!</v>
      </c>
      <c r="R99" s="474"/>
      <c r="S99" s="32">
        <f>SUM(S101,S103)</f>
        <v>0</v>
      </c>
      <c r="T99" s="31" t="e">
        <f t="shared" ref="T99" si="274">S99/J99*100</f>
        <v>#DIV/0!</v>
      </c>
      <c r="U99" s="478" t="e">
        <f t="shared" si="223"/>
        <v>#DIV/0!</v>
      </c>
      <c r="V99" s="475"/>
      <c r="W99" s="30">
        <f>SUM(W101,W103)</f>
        <v>0</v>
      </c>
      <c r="X99" s="31" t="e">
        <f t="shared" ref="X99" si="275">W99/J99*100</f>
        <v>#DIV/0!</v>
      </c>
      <c r="Y99" s="478" t="e">
        <f t="shared" si="225"/>
        <v>#DIV/0!</v>
      </c>
      <c r="Z99" s="474"/>
      <c r="AA99" s="71"/>
      <c r="AB99" s="71"/>
    </row>
    <row r="100" spans="1:28" s="72" customFormat="1" ht="21.75" hidden="1" customHeight="1" x14ac:dyDescent="0.2">
      <c r="A100" s="33"/>
      <c r="B100" s="62" t="s">
        <v>32</v>
      </c>
      <c r="C100" s="35"/>
      <c r="D100" s="36"/>
      <c r="E100" s="37"/>
      <c r="F100" s="38"/>
      <c r="G100" s="36"/>
      <c r="H100" s="36"/>
      <c r="I100" s="37"/>
      <c r="J100" s="40"/>
      <c r="K100" s="30">
        <f>SUM(K102,K104)</f>
        <v>0</v>
      </c>
      <c r="L100" s="31" t="e">
        <f>K100/J99*100</f>
        <v>#DIV/0!</v>
      </c>
      <c r="M100" s="479"/>
      <c r="N100" s="474"/>
      <c r="O100" s="30">
        <f>SUM(O102,O104)</f>
        <v>0</v>
      </c>
      <c r="P100" s="31" t="e">
        <f t="shared" ref="P100" si="276">O100/J99*100</f>
        <v>#DIV/0!</v>
      </c>
      <c r="Q100" s="479"/>
      <c r="R100" s="474"/>
      <c r="S100" s="32">
        <f>SUM(S102,S104)</f>
        <v>0</v>
      </c>
      <c r="T100" s="31" t="e">
        <f t="shared" ref="T100" si="277">S100/J99*100</f>
        <v>#DIV/0!</v>
      </c>
      <c r="U100" s="479"/>
      <c r="V100" s="475"/>
      <c r="W100" s="30">
        <f>SUM(W102,W104)</f>
        <v>0</v>
      </c>
      <c r="X100" s="31" t="e">
        <f t="shared" ref="X100" si="278">W100/J99*100</f>
        <v>#DIV/0!</v>
      </c>
      <c r="Y100" s="479"/>
      <c r="Z100" s="474"/>
      <c r="AA100" s="71"/>
      <c r="AB100" s="71"/>
    </row>
    <row r="101" spans="1:28" s="72" customFormat="1" ht="21.75" hidden="1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279">+C101+D101</f>
        <v>0</v>
      </c>
      <c r="F101" s="63"/>
      <c r="G101" s="64"/>
      <c r="H101" s="64"/>
      <c r="I101" s="65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470" t="e">
        <f t="shared" si="219"/>
        <v>#DIV/0!</v>
      </c>
      <c r="N101" s="471"/>
      <c r="O101" s="67">
        <f>G101+F101+0</f>
        <v>0</v>
      </c>
      <c r="P101" s="69" t="e">
        <f t="shared" ref="P101" si="280">O101/J101*100</f>
        <v>#DIV/0!</v>
      </c>
      <c r="Q101" s="470" t="e">
        <f t="shared" si="221"/>
        <v>#DIV/0!</v>
      </c>
      <c r="R101" s="471"/>
      <c r="S101" s="70">
        <f>H101+F101+G101+0</f>
        <v>0</v>
      </c>
      <c r="T101" s="69" t="e">
        <f t="shared" ref="T101" si="281">S101/J101*100</f>
        <v>#DIV/0!</v>
      </c>
      <c r="U101" s="470" t="e">
        <f t="shared" si="223"/>
        <v>#DIV/0!</v>
      </c>
      <c r="V101" s="472"/>
      <c r="W101" s="67">
        <f>H101+F101+G101+I101+0</f>
        <v>0</v>
      </c>
      <c r="X101" s="69" t="e">
        <f>W101/J101*100</f>
        <v>#DIV/0!</v>
      </c>
      <c r="Y101" s="470" t="e">
        <f t="shared" si="225"/>
        <v>#DIV/0!</v>
      </c>
      <c r="Z101" s="471"/>
      <c r="AA101" s="71"/>
      <c r="AB101" s="71"/>
    </row>
    <row r="102" spans="1:28" s="72" customFormat="1" ht="21.75" hidden="1" customHeight="1" x14ac:dyDescent="0.2">
      <c r="A102" s="52"/>
      <c r="B102" s="62" t="s">
        <v>32</v>
      </c>
      <c r="C102" s="35"/>
      <c r="D102" s="36"/>
      <c r="E102" s="37"/>
      <c r="F102" s="38"/>
      <c r="G102" s="36"/>
      <c r="H102" s="36"/>
      <c r="I102" s="39"/>
      <c r="J102" s="40"/>
      <c r="K102" s="16"/>
      <c r="L102" s="17" t="e">
        <f>K102/J101*100</f>
        <v>#DIV/0!</v>
      </c>
      <c r="M102" s="470"/>
      <c r="N102" s="471"/>
      <c r="O102" s="16"/>
      <c r="P102" s="73" t="e">
        <f>O102/J101*100</f>
        <v>#DIV/0!</v>
      </c>
      <c r="Q102" s="470"/>
      <c r="R102" s="471"/>
      <c r="S102" s="19"/>
      <c r="T102" s="73" t="e">
        <f>S102/J101*100</f>
        <v>#DIV/0!</v>
      </c>
      <c r="U102" s="470"/>
      <c r="V102" s="472"/>
      <c r="W102" s="16"/>
      <c r="X102" s="73" t="e">
        <f>W102/J101*100</f>
        <v>#DIV/0!</v>
      </c>
      <c r="Y102" s="470"/>
      <c r="Z102" s="471"/>
      <c r="AA102" s="71"/>
      <c r="AB102" s="71"/>
    </row>
    <row r="103" spans="1:28" s="72" customFormat="1" ht="21.75" hidden="1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282">+C103+D103</f>
        <v>0</v>
      </c>
      <c r="F103" s="63"/>
      <c r="G103" s="64"/>
      <c r="H103" s="64"/>
      <c r="I103" s="65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470" t="e">
        <f t="shared" si="219"/>
        <v>#DIV/0!</v>
      </c>
      <c r="N103" s="471"/>
      <c r="O103" s="67">
        <f>G103+F103+0</f>
        <v>0</v>
      </c>
      <c r="P103" s="69" t="e">
        <f t="shared" ref="P103" si="283">O103/J103*100</f>
        <v>#DIV/0!</v>
      </c>
      <c r="Q103" s="470" t="e">
        <f t="shared" si="221"/>
        <v>#DIV/0!</v>
      </c>
      <c r="R103" s="471"/>
      <c r="S103" s="70">
        <f>H103+F103+G103+0</f>
        <v>0</v>
      </c>
      <c r="T103" s="69" t="e">
        <f t="shared" ref="T103" si="284">S103/J103*100</f>
        <v>#DIV/0!</v>
      </c>
      <c r="U103" s="470" t="e">
        <f t="shared" si="223"/>
        <v>#DIV/0!</v>
      </c>
      <c r="V103" s="472"/>
      <c r="W103" s="67">
        <f>H103+F103+G103+I103+0</f>
        <v>0</v>
      </c>
      <c r="X103" s="69" t="e">
        <f>W103/J103*100</f>
        <v>#DIV/0!</v>
      </c>
      <c r="Y103" s="470" t="e">
        <f t="shared" si="225"/>
        <v>#DIV/0!</v>
      </c>
      <c r="Z103" s="471"/>
      <c r="AA103" s="71"/>
      <c r="AB103" s="71"/>
    </row>
    <row r="104" spans="1:28" s="72" customFormat="1" ht="24" hidden="1" customHeight="1" x14ac:dyDescent="0.2">
      <c r="A104" s="52"/>
      <c r="B104" s="62" t="s">
        <v>32</v>
      </c>
      <c r="C104" s="35"/>
      <c r="D104" s="36"/>
      <c r="E104" s="37"/>
      <c r="F104" s="38"/>
      <c r="G104" s="36"/>
      <c r="H104" s="36"/>
      <c r="I104" s="39"/>
      <c r="J104" s="40"/>
      <c r="K104" s="16"/>
      <c r="L104" s="17" t="e">
        <f>K104/J103*100</f>
        <v>#DIV/0!</v>
      </c>
      <c r="M104" s="470"/>
      <c r="N104" s="471"/>
      <c r="O104" s="16"/>
      <c r="P104" s="73" t="e">
        <f>O104/J103*100</f>
        <v>#DIV/0!</v>
      </c>
      <c r="Q104" s="470"/>
      <c r="R104" s="471"/>
      <c r="S104" s="19"/>
      <c r="T104" s="73" t="e">
        <f>S104/J103*100</f>
        <v>#DIV/0!</v>
      </c>
      <c r="U104" s="470"/>
      <c r="V104" s="472"/>
      <c r="W104" s="16"/>
      <c r="X104" s="73" t="e">
        <f>W104/J103*100</f>
        <v>#DIV/0!</v>
      </c>
      <c r="Y104" s="470"/>
      <c r="Z104" s="471"/>
      <c r="AA104" s="71"/>
      <c r="AB104" s="71"/>
    </row>
    <row r="105" spans="1:28" s="75" customFormat="1" ht="21.75" hidden="1" customHeight="1" x14ac:dyDescent="0.2">
      <c r="A105" s="22" t="s">
        <v>35</v>
      </c>
      <c r="B105" s="61" t="s">
        <v>29</v>
      </c>
      <c r="C105" s="24">
        <f>SUM(C107,C109,C111,C113)</f>
        <v>0</v>
      </c>
      <c r="D105" s="25">
        <f>SUM(D107,D109,D111,D113)</f>
        <v>0</v>
      </c>
      <c r="E105" s="26">
        <f>+C105+D105</f>
        <v>0</v>
      </c>
      <c r="F105" s="27">
        <f>SUM(F107,F109,F111,F113)</f>
        <v>0</v>
      </c>
      <c r="G105" s="25">
        <f t="shared" ref="G105:I105" si="285">SUM(G107,G109,G111,G113)</f>
        <v>0</v>
      </c>
      <c r="H105" s="25">
        <f t="shared" si="285"/>
        <v>0</v>
      </c>
      <c r="I105" s="28">
        <f t="shared" si="285"/>
        <v>0</v>
      </c>
      <c r="J105" s="29">
        <f t="shared" ref="J105" si="286">+E105+I105+F105+G105+H105</f>
        <v>0</v>
      </c>
      <c r="K105" s="30">
        <f>SUM(K107,K109,K111,K113)</f>
        <v>0</v>
      </c>
      <c r="L105" s="31" t="e">
        <f t="shared" ref="L105" si="287">K105/J105*100</f>
        <v>#DIV/0!</v>
      </c>
      <c r="M105" s="473" t="e">
        <f t="shared" si="219"/>
        <v>#DIV/0!</v>
      </c>
      <c r="N105" s="474"/>
      <c r="O105" s="30">
        <f>SUM(O107,O109,O111,O113)</f>
        <v>0</v>
      </c>
      <c r="P105" s="31" t="e">
        <f t="shared" ref="P105" si="288">O105/J105*100</f>
        <v>#DIV/0!</v>
      </c>
      <c r="Q105" s="473" t="e">
        <f t="shared" si="221"/>
        <v>#DIV/0!</v>
      </c>
      <c r="R105" s="474"/>
      <c r="S105" s="32">
        <f>SUM(S107,S109,S111,S113)</f>
        <v>0</v>
      </c>
      <c r="T105" s="31" t="e">
        <f t="shared" ref="T105" si="289">S105/J105*100</f>
        <v>#DIV/0!</v>
      </c>
      <c r="U105" s="473" t="e">
        <f t="shared" si="223"/>
        <v>#DIV/0!</v>
      </c>
      <c r="V105" s="475"/>
      <c r="W105" s="30">
        <f>SUM(W107,W109,W111,W113)</f>
        <v>0</v>
      </c>
      <c r="X105" s="31" t="e">
        <f t="shared" ref="X105" si="290">W105/J105*100</f>
        <v>#DIV/0!</v>
      </c>
      <c r="Y105" s="473" t="e">
        <f t="shared" si="225"/>
        <v>#DIV/0!</v>
      </c>
      <c r="Z105" s="474"/>
      <c r="AA105" s="74"/>
      <c r="AB105" s="74"/>
    </row>
    <row r="106" spans="1:28" s="75" customFormat="1" ht="21.75" hidden="1" customHeight="1" x14ac:dyDescent="0.2">
      <c r="A106" s="33"/>
      <c r="B106" s="62" t="s">
        <v>32</v>
      </c>
      <c r="C106" s="35"/>
      <c r="D106" s="36"/>
      <c r="E106" s="37"/>
      <c r="F106" s="38"/>
      <c r="G106" s="36"/>
      <c r="H106" s="36"/>
      <c r="I106" s="37"/>
      <c r="J106" s="40"/>
      <c r="K106" s="30">
        <f>SUM(K108,K110,K112,K114)</f>
        <v>0</v>
      </c>
      <c r="L106" s="31" t="e">
        <f t="shared" ref="L106" si="291">K106/J105*100</f>
        <v>#DIV/0!</v>
      </c>
      <c r="M106" s="473"/>
      <c r="N106" s="474"/>
      <c r="O106" s="30">
        <f>SUM(O108,O110,O112,O114)</f>
        <v>0</v>
      </c>
      <c r="P106" s="31" t="e">
        <f t="shared" ref="P106" si="292">O106/J105*100</f>
        <v>#DIV/0!</v>
      </c>
      <c r="Q106" s="473"/>
      <c r="R106" s="474"/>
      <c r="S106" s="32">
        <f>SUM(S108,S110,S112,S114)</f>
        <v>0</v>
      </c>
      <c r="T106" s="31" t="e">
        <f t="shared" ref="T106" si="293">S106/J105*100</f>
        <v>#DIV/0!</v>
      </c>
      <c r="U106" s="473"/>
      <c r="V106" s="475"/>
      <c r="W106" s="30">
        <f>SUM(W108,W110,W112,W114)</f>
        <v>0</v>
      </c>
      <c r="X106" s="31" t="e">
        <f t="shared" ref="X106" si="294">W106/J105*100</f>
        <v>#DIV/0!</v>
      </c>
      <c r="Y106" s="473"/>
      <c r="Z106" s="474"/>
      <c r="AA106" s="74"/>
      <c r="AB106" s="74"/>
    </row>
    <row r="107" spans="1:28" s="75" customFormat="1" ht="21.75" hidden="1" customHeight="1" x14ac:dyDescent="0.2">
      <c r="A107" s="41" t="s">
        <v>36</v>
      </c>
      <c r="B107" s="61" t="s">
        <v>29</v>
      </c>
      <c r="C107" s="63"/>
      <c r="D107" s="64"/>
      <c r="E107" s="65">
        <f t="shared" ref="E107" si="295">+C107+D107</f>
        <v>0</v>
      </c>
      <c r="F107" s="63"/>
      <c r="G107" s="64"/>
      <c r="H107" s="64"/>
      <c r="I107" s="65"/>
      <c r="J107" s="66">
        <f>+E107+I107+F107+G107+H107</f>
        <v>0</v>
      </c>
      <c r="K107" s="67">
        <f>F107+0</f>
        <v>0</v>
      </c>
      <c r="L107" s="68" t="e">
        <f>K107/J107*100</f>
        <v>#DIV/0!</v>
      </c>
      <c r="M107" s="470" t="e">
        <f t="shared" si="219"/>
        <v>#DIV/0!</v>
      </c>
      <c r="N107" s="471"/>
      <c r="O107" s="67">
        <f>G107+F107+0</f>
        <v>0</v>
      </c>
      <c r="P107" s="68" t="e">
        <f t="shared" ref="P107" si="296">O107/J107*100</f>
        <v>#DIV/0!</v>
      </c>
      <c r="Q107" s="470" t="e">
        <f t="shared" si="221"/>
        <v>#DIV/0!</v>
      </c>
      <c r="R107" s="471"/>
      <c r="S107" s="70">
        <f>H107+F107+G107+0</f>
        <v>0</v>
      </c>
      <c r="T107" s="68" t="e">
        <f t="shared" ref="T107" si="297">S107/J107*100</f>
        <v>#DIV/0!</v>
      </c>
      <c r="U107" s="470" t="e">
        <f t="shared" si="223"/>
        <v>#DIV/0!</v>
      </c>
      <c r="V107" s="472"/>
      <c r="W107" s="67">
        <f>H107+F107+G107+I107+0</f>
        <v>0</v>
      </c>
      <c r="X107" s="68" t="e">
        <f>W107/J107*100</f>
        <v>#DIV/0!</v>
      </c>
      <c r="Y107" s="470" t="e">
        <f t="shared" si="225"/>
        <v>#DIV/0!</v>
      </c>
      <c r="Z107" s="471"/>
      <c r="AA107" s="74"/>
      <c r="AB107" s="74"/>
    </row>
    <row r="108" spans="1:28" s="75" customFormat="1" ht="21.75" hidden="1" customHeight="1" x14ac:dyDescent="0.2">
      <c r="A108" s="52"/>
      <c r="B108" s="62" t="s">
        <v>32</v>
      </c>
      <c r="C108" s="35"/>
      <c r="D108" s="36"/>
      <c r="E108" s="37"/>
      <c r="F108" s="38"/>
      <c r="G108" s="36"/>
      <c r="H108" s="36"/>
      <c r="I108" s="39"/>
      <c r="J108" s="40"/>
      <c r="K108" s="16"/>
      <c r="L108" s="17" t="e">
        <f>K108/J107*100</f>
        <v>#DIV/0!</v>
      </c>
      <c r="M108" s="470"/>
      <c r="N108" s="471"/>
      <c r="O108" s="16"/>
      <c r="P108" s="17" t="e">
        <f>O108/J107*100</f>
        <v>#DIV/0!</v>
      </c>
      <c r="Q108" s="470"/>
      <c r="R108" s="471"/>
      <c r="S108" s="19"/>
      <c r="T108" s="17" t="e">
        <f>S108/J107*100</f>
        <v>#DIV/0!</v>
      </c>
      <c r="U108" s="470"/>
      <c r="V108" s="472"/>
      <c r="W108" s="16"/>
      <c r="X108" s="17" t="e">
        <f>W108/J107*100</f>
        <v>#DIV/0!</v>
      </c>
      <c r="Y108" s="470"/>
      <c r="Z108" s="471"/>
      <c r="AA108" s="74"/>
      <c r="AB108" s="74"/>
    </row>
    <row r="109" spans="1:28" s="75" customFormat="1" ht="21.75" hidden="1" customHeight="1" x14ac:dyDescent="0.2">
      <c r="A109" s="41" t="s">
        <v>37</v>
      </c>
      <c r="B109" s="61" t="s">
        <v>29</v>
      </c>
      <c r="C109" s="63"/>
      <c r="D109" s="64"/>
      <c r="E109" s="65">
        <f t="shared" ref="E109" si="298">+C109+D109</f>
        <v>0</v>
      </c>
      <c r="F109" s="63"/>
      <c r="G109" s="64"/>
      <c r="H109" s="64"/>
      <c r="I109" s="65"/>
      <c r="J109" s="66">
        <f>+E109+I109+F109+G109+H109</f>
        <v>0</v>
      </c>
      <c r="K109" s="67">
        <f>F109+0</f>
        <v>0</v>
      </c>
      <c r="L109" s="68" t="e">
        <f>K109/J109*100</f>
        <v>#DIV/0!</v>
      </c>
      <c r="M109" s="470" t="e">
        <f t="shared" si="219"/>
        <v>#DIV/0!</v>
      </c>
      <c r="N109" s="471"/>
      <c r="O109" s="67">
        <f>G109+F109+0</f>
        <v>0</v>
      </c>
      <c r="P109" s="68" t="e">
        <f t="shared" ref="P109" si="299">O109/J109*100</f>
        <v>#DIV/0!</v>
      </c>
      <c r="Q109" s="470" t="e">
        <f t="shared" si="221"/>
        <v>#DIV/0!</v>
      </c>
      <c r="R109" s="471"/>
      <c r="S109" s="70">
        <f>H109+F109+G109+0</f>
        <v>0</v>
      </c>
      <c r="T109" s="68" t="e">
        <f t="shared" ref="T109" si="300">S109/J109*100</f>
        <v>#DIV/0!</v>
      </c>
      <c r="U109" s="470" t="e">
        <f t="shared" si="223"/>
        <v>#DIV/0!</v>
      </c>
      <c r="V109" s="472"/>
      <c r="W109" s="67">
        <f>H109+F109+G109+I109+0</f>
        <v>0</v>
      </c>
      <c r="X109" s="68" t="e">
        <f>W109/J109*100</f>
        <v>#DIV/0!</v>
      </c>
      <c r="Y109" s="470" t="e">
        <f t="shared" si="225"/>
        <v>#DIV/0!</v>
      </c>
      <c r="Z109" s="471"/>
      <c r="AA109" s="74"/>
      <c r="AB109" s="74"/>
    </row>
    <row r="110" spans="1:28" s="75" customFormat="1" ht="21.75" hidden="1" customHeight="1" x14ac:dyDescent="0.2">
      <c r="A110" s="52"/>
      <c r="B110" s="62" t="s">
        <v>32</v>
      </c>
      <c r="C110" s="35"/>
      <c r="D110" s="36"/>
      <c r="E110" s="37"/>
      <c r="F110" s="38"/>
      <c r="G110" s="36"/>
      <c r="H110" s="36"/>
      <c r="I110" s="39"/>
      <c r="J110" s="40"/>
      <c r="K110" s="16"/>
      <c r="L110" s="17" t="e">
        <f>K110/J109*100</f>
        <v>#DIV/0!</v>
      </c>
      <c r="M110" s="470"/>
      <c r="N110" s="471"/>
      <c r="O110" s="16"/>
      <c r="P110" s="17" t="e">
        <f>O110/J109*100</f>
        <v>#DIV/0!</v>
      </c>
      <c r="Q110" s="470"/>
      <c r="R110" s="471"/>
      <c r="S110" s="19"/>
      <c r="T110" s="17" t="e">
        <f>S110/J109*100</f>
        <v>#DIV/0!</v>
      </c>
      <c r="U110" s="470"/>
      <c r="V110" s="472"/>
      <c r="W110" s="16"/>
      <c r="X110" s="17" t="e">
        <f>W110/J109*100</f>
        <v>#DIV/0!</v>
      </c>
      <c r="Y110" s="470"/>
      <c r="Z110" s="471"/>
      <c r="AA110" s="74"/>
      <c r="AB110" s="74"/>
    </row>
    <row r="111" spans="1:28" s="75" customFormat="1" ht="21.75" hidden="1" customHeight="1" x14ac:dyDescent="0.2">
      <c r="A111" s="41" t="s">
        <v>38</v>
      </c>
      <c r="B111" s="61" t="s">
        <v>29</v>
      </c>
      <c r="C111" s="63"/>
      <c r="D111" s="64"/>
      <c r="E111" s="65">
        <f t="shared" ref="E111" si="301">+C111+D111</f>
        <v>0</v>
      </c>
      <c r="F111" s="63"/>
      <c r="G111" s="64"/>
      <c r="H111" s="64"/>
      <c r="I111" s="65"/>
      <c r="J111" s="66">
        <f>+E111+I111+F111+G111+H111</f>
        <v>0</v>
      </c>
      <c r="K111" s="67">
        <f>F111+0</f>
        <v>0</v>
      </c>
      <c r="L111" s="68" t="e">
        <f>K111/J111*100</f>
        <v>#DIV/0!</v>
      </c>
      <c r="M111" s="470" t="e">
        <f t="shared" si="219"/>
        <v>#DIV/0!</v>
      </c>
      <c r="N111" s="471"/>
      <c r="O111" s="67">
        <f>G111+F111+0</f>
        <v>0</v>
      </c>
      <c r="P111" s="68" t="e">
        <f t="shared" ref="P111" si="302">O111/J111*100</f>
        <v>#DIV/0!</v>
      </c>
      <c r="Q111" s="470" t="e">
        <f t="shared" si="221"/>
        <v>#DIV/0!</v>
      </c>
      <c r="R111" s="471"/>
      <c r="S111" s="70">
        <f>H111+F111+G111+0</f>
        <v>0</v>
      </c>
      <c r="T111" s="68" t="e">
        <f t="shared" ref="T111" si="303">S111/J111*100</f>
        <v>#DIV/0!</v>
      </c>
      <c r="U111" s="470" t="e">
        <f t="shared" si="223"/>
        <v>#DIV/0!</v>
      </c>
      <c r="V111" s="472"/>
      <c r="W111" s="67">
        <f>H111+F111+G111+I111+0</f>
        <v>0</v>
      </c>
      <c r="X111" s="68" t="e">
        <f>W111/J111*100</f>
        <v>#DIV/0!</v>
      </c>
      <c r="Y111" s="470" t="e">
        <f t="shared" si="225"/>
        <v>#DIV/0!</v>
      </c>
      <c r="Z111" s="471"/>
      <c r="AA111" s="74"/>
      <c r="AB111" s="74"/>
    </row>
    <row r="112" spans="1:28" s="75" customFormat="1" ht="21.75" hidden="1" customHeight="1" x14ac:dyDescent="0.2">
      <c r="A112" s="52"/>
      <c r="B112" s="62" t="s">
        <v>32</v>
      </c>
      <c r="C112" s="35"/>
      <c r="D112" s="36"/>
      <c r="E112" s="37"/>
      <c r="F112" s="38"/>
      <c r="G112" s="36"/>
      <c r="H112" s="36"/>
      <c r="I112" s="39"/>
      <c r="J112" s="40"/>
      <c r="K112" s="16"/>
      <c r="L112" s="17" t="e">
        <f>K112/J111*100</f>
        <v>#DIV/0!</v>
      </c>
      <c r="M112" s="470"/>
      <c r="N112" s="471"/>
      <c r="O112" s="16"/>
      <c r="P112" s="17" t="e">
        <f>O112/J111*100</f>
        <v>#DIV/0!</v>
      </c>
      <c r="Q112" s="470"/>
      <c r="R112" s="471"/>
      <c r="S112" s="19"/>
      <c r="T112" s="17" t="e">
        <f>S112/J111*100</f>
        <v>#DIV/0!</v>
      </c>
      <c r="U112" s="470"/>
      <c r="V112" s="472"/>
      <c r="W112" s="16"/>
      <c r="X112" s="17" t="e">
        <f>W112/J111*100</f>
        <v>#DIV/0!</v>
      </c>
      <c r="Y112" s="470"/>
      <c r="Z112" s="471"/>
      <c r="AA112" s="74"/>
      <c r="AB112" s="74"/>
    </row>
    <row r="113" spans="1:28" s="75" customFormat="1" ht="21.75" hidden="1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04">+C113+D113</f>
        <v>0</v>
      </c>
      <c r="F113" s="63"/>
      <c r="G113" s="64"/>
      <c r="H113" s="64"/>
      <c r="I113" s="65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470" t="e">
        <f t="shared" si="219"/>
        <v>#DIV/0!</v>
      </c>
      <c r="N113" s="471"/>
      <c r="O113" s="67">
        <f>G113+F113+0</f>
        <v>0</v>
      </c>
      <c r="P113" s="68" t="e">
        <f t="shared" ref="P113" si="305">O113/J113*100</f>
        <v>#DIV/0!</v>
      </c>
      <c r="Q113" s="470" t="e">
        <f t="shared" si="221"/>
        <v>#DIV/0!</v>
      </c>
      <c r="R113" s="471"/>
      <c r="S113" s="70">
        <f>H113+F113+G113+0</f>
        <v>0</v>
      </c>
      <c r="T113" s="68" t="e">
        <f t="shared" ref="T113" si="306">S113/J113*100</f>
        <v>#DIV/0!</v>
      </c>
      <c r="U113" s="470" t="e">
        <f t="shared" si="223"/>
        <v>#DIV/0!</v>
      </c>
      <c r="V113" s="472"/>
      <c r="W113" s="67">
        <f>H113+F113+G113+I113+0</f>
        <v>0</v>
      </c>
      <c r="X113" s="68" t="e">
        <f>W113/J113*100</f>
        <v>#DIV/0!</v>
      </c>
      <c r="Y113" s="470" t="e">
        <f t="shared" si="225"/>
        <v>#DIV/0!</v>
      </c>
      <c r="Z113" s="471"/>
      <c r="AA113" s="74"/>
      <c r="AB113" s="74"/>
    </row>
    <row r="114" spans="1:28" s="75" customFormat="1" ht="21.75" hidden="1" customHeight="1" x14ac:dyDescent="0.2">
      <c r="A114" s="52"/>
      <c r="B114" s="62" t="s">
        <v>32</v>
      </c>
      <c r="C114" s="35"/>
      <c r="D114" s="36"/>
      <c r="E114" s="37"/>
      <c r="F114" s="38"/>
      <c r="G114" s="36"/>
      <c r="H114" s="36"/>
      <c r="I114" s="39"/>
      <c r="J114" s="40"/>
      <c r="K114" s="16"/>
      <c r="L114" s="17" t="e">
        <f>K114/J113*100</f>
        <v>#DIV/0!</v>
      </c>
      <c r="M114" s="470"/>
      <c r="N114" s="471"/>
      <c r="O114" s="16"/>
      <c r="P114" s="17" t="e">
        <f>O114/J113*100</f>
        <v>#DIV/0!</v>
      </c>
      <c r="Q114" s="470"/>
      <c r="R114" s="471"/>
      <c r="S114" s="19"/>
      <c r="T114" s="17" t="e">
        <f>S114/J113*100</f>
        <v>#DIV/0!</v>
      </c>
      <c r="U114" s="470"/>
      <c r="V114" s="472"/>
      <c r="W114" s="16"/>
      <c r="X114" s="17" t="e">
        <f>W114/J113*100</f>
        <v>#DIV/0!</v>
      </c>
      <c r="Y114" s="470"/>
      <c r="Z114" s="471"/>
      <c r="AA114" s="74"/>
      <c r="AB114" s="74"/>
    </row>
    <row r="115" spans="1:28" s="75" customFormat="1" ht="21.75" hidden="1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27">
        <f>SUM(F117,F119)</f>
        <v>0</v>
      </c>
      <c r="G115" s="25">
        <f t="shared" ref="G115:I115" si="307">SUM(G117,G119)</f>
        <v>0</v>
      </c>
      <c r="H115" s="25">
        <f t="shared" si="307"/>
        <v>0</v>
      </c>
      <c r="I115" s="28">
        <f t="shared" si="307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08">K115/J115*100</f>
        <v>#DIV/0!</v>
      </c>
      <c r="M115" s="473" t="e">
        <f t="shared" si="219"/>
        <v>#DIV/0!</v>
      </c>
      <c r="N115" s="474"/>
      <c r="O115" s="30">
        <f>SUM(O117,O119)</f>
        <v>0</v>
      </c>
      <c r="P115" s="31" t="e">
        <f t="shared" ref="P115" si="309">O115/J115*100</f>
        <v>#DIV/0!</v>
      </c>
      <c r="Q115" s="473" t="e">
        <f t="shared" si="221"/>
        <v>#DIV/0!</v>
      </c>
      <c r="R115" s="474"/>
      <c r="S115" s="32">
        <f>SUM(S117,S119)</f>
        <v>0</v>
      </c>
      <c r="T115" s="31" t="e">
        <f t="shared" ref="T115" si="310">S115/J115*100</f>
        <v>#DIV/0!</v>
      </c>
      <c r="U115" s="473" t="e">
        <f t="shared" si="223"/>
        <v>#DIV/0!</v>
      </c>
      <c r="V115" s="475"/>
      <c r="W115" s="30">
        <f>SUM(W117,W119)</f>
        <v>0</v>
      </c>
      <c r="X115" s="31" t="e">
        <f t="shared" ref="X115" si="311">W115/J115*100</f>
        <v>#DIV/0!</v>
      </c>
      <c r="Y115" s="473" t="e">
        <f t="shared" si="225"/>
        <v>#DIV/0!</v>
      </c>
      <c r="Z115" s="474"/>
      <c r="AA115" s="74"/>
      <c r="AB115" s="74"/>
    </row>
    <row r="116" spans="1:28" s="75" customFormat="1" ht="21.75" hidden="1" customHeight="1" x14ac:dyDescent="0.2">
      <c r="A116" s="33"/>
      <c r="B116" s="62" t="s">
        <v>32</v>
      </c>
      <c r="C116" s="35"/>
      <c r="D116" s="36"/>
      <c r="E116" s="37"/>
      <c r="F116" s="38"/>
      <c r="G116" s="36"/>
      <c r="H116" s="36"/>
      <c r="I116" s="37"/>
      <c r="J116" s="40"/>
      <c r="K116" s="30">
        <f>SUM(K118,K120)</f>
        <v>0</v>
      </c>
      <c r="L116" s="31" t="e">
        <f t="shared" ref="L116" si="312">K116/J115*100</f>
        <v>#DIV/0!</v>
      </c>
      <c r="M116" s="473"/>
      <c r="N116" s="474"/>
      <c r="O116" s="30">
        <f>SUM(O118,O120)</f>
        <v>0</v>
      </c>
      <c r="P116" s="31" t="e">
        <f t="shared" ref="P116" si="313">O116/J115*100</f>
        <v>#DIV/0!</v>
      </c>
      <c r="Q116" s="473"/>
      <c r="R116" s="474"/>
      <c r="S116" s="32">
        <f>SUM(S118,S120)</f>
        <v>0</v>
      </c>
      <c r="T116" s="31" t="e">
        <f t="shared" ref="T116" si="314">S116/J115*100</f>
        <v>#DIV/0!</v>
      </c>
      <c r="U116" s="473"/>
      <c r="V116" s="475"/>
      <c r="W116" s="30">
        <f>SUM(W118,W120)</f>
        <v>0</v>
      </c>
      <c r="X116" s="31" t="e">
        <f t="shared" ref="X116" si="315">W116/J115*100</f>
        <v>#DIV/0!</v>
      </c>
      <c r="Y116" s="473"/>
      <c r="Z116" s="474"/>
      <c r="AA116" s="74"/>
      <c r="AB116" s="74"/>
    </row>
    <row r="117" spans="1:28" s="75" customFormat="1" ht="21.75" hidden="1" customHeight="1" x14ac:dyDescent="0.2">
      <c r="A117" s="41" t="s">
        <v>41</v>
      </c>
      <c r="B117" s="61" t="s">
        <v>29</v>
      </c>
      <c r="C117" s="63"/>
      <c r="D117" s="64"/>
      <c r="E117" s="65">
        <f t="shared" ref="E117" si="316">+C117+D117</f>
        <v>0</v>
      </c>
      <c r="F117" s="63"/>
      <c r="G117" s="64"/>
      <c r="H117" s="64"/>
      <c r="I117" s="65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470" t="e">
        <f t="shared" si="219"/>
        <v>#DIV/0!</v>
      </c>
      <c r="N117" s="471"/>
      <c r="O117" s="67">
        <f>G117+F117+0</f>
        <v>0</v>
      </c>
      <c r="P117" s="68" t="e">
        <f t="shared" ref="P117" si="317">O117/J117*100</f>
        <v>#DIV/0!</v>
      </c>
      <c r="Q117" s="470" t="e">
        <f t="shared" si="221"/>
        <v>#DIV/0!</v>
      </c>
      <c r="R117" s="471"/>
      <c r="S117" s="70">
        <f>H117+F117+G117+0</f>
        <v>0</v>
      </c>
      <c r="T117" s="68" t="e">
        <f t="shared" ref="T117" si="318">S117/J117*100</f>
        <v>#DIV/0!</v>
      </c>
      <c r="U117" s="470" t="e">
        <f t="shared" si="223"/>
        <v>#DIV/0!</v>
      </c>
      <c r="V117" s="472"/>
      <c r="W117" s="67">
        <f>H117+F117+G117+I117+0</f>
        <v>0</v>
      </c>
      <c r="X117" s="68" t="e">
        <f>W117/J117*100</f>
        <v>#DIV/0!</v>
      </c>
      <c r="Y117" s="470" t="e">
        <f t="shared" si="225"/>
        <v>#DIV/0!</v>
      </c>
      <c r="Z117" s="471"/>
      <c r="AA117" s="74"/>
      <c r="AB117" s="74"/>
    </row>
    <row r="118" spans="1:28" s="75" customFormat="1" ht="21.75" hidden="1" customHeight="1" x14ac:dyDescent="0.2">
      <c r="A118" s="52"/>
      <c r="B118" s="62" t="s">
        <v>32</v>
      </c>
      <c r="C118" s="35"/>
      <c r="D118" s="36"/>
      <c r="E118" s="37"/>
      <c r="F118" s="38"/>
      <c r="G118" s="36"/>
      <c r="H118" s="36"/>
      <c r="I118" s="39"/>
      <c r="J118" s="40"/>
      <c r="K118" s="16"/>
      <c r="L118" s="17" t="e">
        <f>K118/J117*100</f>
        <v>#DIV/0!</v>
      </c>
      <c r="M118" s="470"/>
      <c r="N118" s="471"/>
      <c r="O118" s="16"/>
      <c r="P118" s="17" t="e">
        <f>O118/J117*100</f>
        <v>#DIV/0!</v>
      </c>
      <c r="Q118" s="470"/>
      <c r="R118" s="471"/>
      <c r="S118" s="19"/>
      <c r="T118" s="17" t="e">
        <f>S118/J117*100</f>
        <v>#DIV/0!</v>
      </c>
      <c r="U118" s="470"/>
      <c r="V118" s="472"/>
      <c r="W118" s="16"/>
      <c r="X118" s="17" t="e">
        <f>W118/J117*100</f>
        <v>#DIV/0!</v>
      </c>
      <c r="Y118" s="470"/>
      <c r="Z118" s="471"/>
      <c r="AA118" s="74"/>
      <c r="AB118" s="74"/>
    </row>
    <row r="119" spans="1:28" s="75" customFormat="1" ht="21.75" hidden="1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19">+C119+D119</f>
        <v>0</v>
      </c>
      <c r="F119" s="63"/>
      <c r="G119" s="64"/>
      <c r="H119" s="64"/>
      <c r="I119" s="65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470" t="e">
        <f t="shared" si="219"/>
        <v>#DIV/0!</v>
      </c>
      <c r="N119" s="471"/>
      <c r="O119" s="67">
        <f>G119+F119+0</f>
        <v>0</v>
      </c>
      <c r="P119" s="68" t="e">
        <f t="shared" ref="P119" si="320">O119/J119*100</f>
        <v>#DIV/0!</v>
      </c>
      <c r="Q119" s="470" t="e">
        <f t="shared" si="221"/>
        <v>#DIV/0!</v>
      </c>
      <c r="R119" s="471"/>
      <c r="S119" s="70">
        <f>H119+F119+G119+0</f>
        <v>0</v>
      </c>
      <c r="T119" s="68" t="e">
        <f t="shared" ref="T119" si="321">S119/J119*100</f>
        <v>#DIV/0!</v>
      </c>
      <c r="U119" s="470" t="e">
        <f t="shared" si="223"/>
        <v>#DIV/0!</v>
      </c>
      <c r="V119" s="472"/>
      <c r="W119" s="67">
        <f>H119+F119+G119+I119+0</f>
        <v>0</v>
      </c>
      <c r="X119" s="68" t="e">
        <f>W119/J119*100</f>
        <v>#DIV/0!</v>
      </c>
      <c r="Y119" s="470" t="e">
        <f t="shared" si="225"/>
        <v>#DIV/0!</v>
      </c>
      <c r="Z119" s="471"/>
      <c r="AA119" s="74"/>
      <c r="AB119" s="74"/>
    </row>
    <row r="120" spans="1:28" s="75" customFormat="1" ht="21.75" hidden="1" customHeight="1" x14ac:dyDescent="0.2">
      <c r="A120" s="52"/>
      <c r="B120" s="62" t="s">
        <v>32</v>
      </c>
      <c r="C120" s="35"/>
      <c r="D120" s="36"/>
      <c r="E120" s="37"/>
      <c r="F120" s="38"/>
      <c r="G120" s="36"/>
      <c r="H120" s="36"/>
      <c r="I120" s="39"/>
      <c r="J120" s="40"/>
      <c r="K120" s="16"/>
      <c r="L120" s="17" t="e">
        <f>K120/J119*100</f>
        <v>#DIV/0!</v>
      </c>
      <c r="M120" s="470"/>
      <c r="N120" s="471"/>
      <c r="O120" s="16"/>
      <c r="P120" s="17" t="e">
        <f>O120/J119*100</f>
        <v>#DIV/0!</v>
      </c>
      <c r="Q120" s="470"/>
      <c r="R120" s="471"/>
      <c r="S120" s="19"/>
      <c r="T120" s="17" t="e">
        <f>S120/J119*100</f>
        <v>#DIV/0!</v>
      </c>
      <c r="U120" s="470"/>
      <c r="V120" s="472"/>
      <c r="W120" s="16"/>
      <c r="X120" s="17" t="e">
        <f>W120/J119*100</f>
        <v>#DIV/0!</v>
      </c>
      <c r="Y120" s="470"/>
      <c r="Z120" s="471"/>
      <c r="AA120" s="74"/>
      <c r="AB120" s="74"/>
    </row>
    <row r="121" spans="1:28" s="75" customFormat="1" ht="21.75" hidden="1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22">+C121+D121</f>
        <v>0</v>
      </c>
      <c r="F121" s="63"/>
      <c r="G121" s="64"/>
      <c r="H121" s="64"/>
      <c r="I121" s="65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470" t="e">
        <f t="shared" si="219"/>
        <v>#DIV/0!</v>
      </c>
      <c r="N121" s="471"/>
      <c r="O121" s="67">
        <f>G121+F121+0</f>
        <v>0</v>
      </c>
      <c r="P121" s="68" t="e">
        <f t="shared" ref="P121" si="323">O121/J121*100</f>
        <v>#DIV/0!</v>
      </c>
      <c r="Q121" s="470" t="e">
        <f t="shared" si="221"/>
        <v>#DIV/0!</v>
      </c>
      <c r="R121" s="471"/>
      <c r="S121" s="70">
        <f>H121+F121+G121+0</f>
        <v>0</v>
      </c>
      <c r="T121" s="68" t="e">
        <f t="shared" ref="T121" si="324">S121/J121*100</f>
        <v>#DIV/0!</v>
      </c>
      <c r="U121" s="470" t="e">
        <f t="shared" si="223"/>
        <v>#DIV/0!</v>
      </c>
      <c r="V121" s="472"/>
      <c r="W121" s="67">
        <f>H121+F121+G121+I121+0</f>
        <v>0</v>
      </c>
      <c r="X121" s="68" t="e">
        <f>W121/J121*100</f>
        <v>#DIV/0!</v>
      </c>
      <c r="Y121" s="470" t="e">
        <f t="shared" si="225"/>
        <v>#DIV/0!</v>
      </c>
      <c r="Z121" s="471"/>
      <c r="AA121" s="74"/>
      <c r="AB121" s="74"/>
    </row>
    <row r="122" spans="1:28" s="75" customFormat="1" ht="21.75" hidden="1" customHeight="1" x14ac:dyDescent="0.2">
      <c r="A122" s="33"/>
      <c r="B122" s="62" t="s">
        <v>32</v>
      </c>
      <c r="C122" s="35"/>
      <c r="D122" s="36"/>
      <c r="E122" s="37"/>
      <c r="F122" s="38"/>
      <c r="G122" s="36"/>
      <c r="H122" s="36"/>
      <c r="I122" s="37"/>
      <c r="J122" s="40"/>
      <c r="K122" s="16"/>
      <c r="L122" s="17" t="e">
        <f>K122/J121*100</f>
        <v>#DIV/0!</v>
      </c>
      <c r="M122" s="470"/>
      <c r="N122" s="471"/>
      <c r="O122" s="16"/>
      <c r="P122" s="17" t="e">
        <f>O122/J121*100</f>
        <v>#DIV/0!</v>
      </c>
      <c r="Q122" s="470"/>
      <c r="R122" s="471"/>
      <c r="S122" s="19"/>
      <c r="T122" s="17" t="e">
        <f>S122/J121*100</f>
        <v>#DIV/0!</v>
      </c>
      <c r="U122" s="470"/>
      <c r="V122" s="472"/>
      <c r="W122" s="16"/>
      <c r="X122" s="17" t="e">
        <f>W122/J121*100</f>
        <v>#DIV/0!</v>
      </c>
      <c r="Y122" s="470"/>
      <c r="Z122" s="471"/>
      <c r="AA122" s="74"/>
      <c r="AB122" s="74"/>
    </row>
    <row r="123" spans="1:28" s="75" customFormat="1" ht="21.75" hidden="1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25">+C123+D123</f>
        <v>0</v>
      </c>
      <c r="F123" s="63"/>
      <c r="G123" s="64"/>
      <c r="H123" s="64"/>
      <c r="I123" s="65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470" t="e">
        <f t="shared" si="219"/>
        <v>#DIV/0!</v>
      </c>
      <c r="N123" s="471"/>
      <c r="O123" s="67">
        <f>G123+F123+0</f>
        <v>0</v>
      </c>
      <c r="P123" s="68" t="e">
        <f t="shared" ref="P123" si="326">O123/J123*100</f>
        <v>#DIV/0!</v>
      </c>
      <c r="Q123" s="470" t="e">
        <f t="shared" si="221"/>
        <v>#DIV/0!</v>
      </c>
      <c r="R123" s="471"/>
      <c r="S123" s="70">
        <f>H123+F123+G123+0</f>
        <v>0</v>
      </c>
      <c r="T123" s="68" t="e">
        <f t="shared" ref="T123" si="327">S123/J123*100</f>
        <v>#DIV/0!</v>
      </c>
      <c r="U123" s="470" t="e">
        <f t="shared" si="223"/>
        <v>#DIV/0!</v>
      </c>
      <c r="V123" s="472"/>
      <c r="W123" s="67">
        <f>H123+F123+G123+I123+0</f>
        <v>0</v>
      </c>
      <c r="X123" s="68" t="e">
        <f>W123/J123*100</f>
        <v>#DIV/0!</v>
      </c>
      <c r="Y123" s="470" t="e">
        <f t="shared" si="225"/>
        <v>#DIV/0!</v>
      </c>
      <c r="Z123" s="471"/>
      <c r="AA123" s="74"/>
      <c r="AB123" s="74"/>
    </row>
    <row r="124" spans="1:28" s="75" customFormat="1" ht="21.75" hidden="1" customHeight="1" x14ac:dyDescent="0.2">
      <c r="A124" s="33"/>
      <c r="B124" s="62" t="s">
        <v>32</v>
      </c>
      <c r="C124" s="35"/>
      <c r="D124" s="36"/>
      <c r="E124" s="37"/>
      <c r="F124" s="38"/>
      <c r="G124" s="36"/>
      <c r="H124" s="36"/>
      <c r="I124" s="37"/>
      <c r="J124" s="40"/>
      <c r="K124" s="16"/>
      <c r="L124" s="17" t="e">
        <f>K124/J123*100</f>
        <v>#DIV/0!</v>
      </c>
      <c r="M124" s="470"/>
      <c r="N124" s="471"/>
      <c r="O124" s="16"/>
      <c r="P124" s="17" t="e">
        <f>O124/J123*100</f>
        <v>#DIV/0!</v>
      </c>
      <c r="Q124" s="470"/>
      <c r="R124" s="471"/>
      <c r="S124" s="19"/>
      <c r="T124" s="17" t="e">
        <f>S124/J123*100</f>
        <v>#DIV/0!</v>
      </c>
      <c r="U124" s="470"/>
      <c r="V124" s="472"/>
      <c r="W124" s="16"/>
      <c r="X124" s="17" t="e">
        <f>W124/J123*100</f>
        <v>#DIV/0!</v>
      </c>
      <c r="Y124" s="470"/>
      <c r="Z124" s="471"/>
      <c r="AA124" s="74"/>
      <c r="AB124" s="74"/>
    </row>
    <row r="125" spans="1:28" s="251" customFormat="1" ht="21.75" hidden="1" customHeight="1" x14ac:dyDescent="0.2">
      <c r="A125" s="480" t="s">
        <v>45</v>
      </c>
      <c r="B125" s="54" t="s">
        <v>29</v>
      </c>
      <c r="C125" s="55">
        <f t="shared" ref="C125:K126" si="328">SUM(C127,C133,C143,C149,C151)</f>
        <v>0</v>
      </c>
      <c r="D125" s="56">
        <f t="shared" si="328"/>
        <v>0</v>
      </c>
      <c r="E125" s="57">
        <f t="shared" si="328"/>
        <v>0</v>
      </c>
      <c r="F125" s="58">
        <f t="shared" si="328"/>
        <v>0</v>
      </c>
      <c r="G125" s="56">
        <f t="shared" si="328"/>
        <v>0</v>
      </c>
      <c r="H125" s="56">
        <f t="shared" si="328"/>
        <v>0</v>
      </c>
      <c r="I125" s="59">
        <f t="shared" si="328"/>
        <v>0</v>
      </c>
      <c r="J125" s="60">
        <f t="shared" si="328"/>
        <v>0</v>
      </c>
      <c r="K125" s="55">
        <f t="shared" si="328"/>
        <v>0</v>
      </c>
      <c r="L125" s="56" t="e">
        <f>K125/J125*100</f>
        <v>#DIV/0!</v>
      </c>
      <c r="M125" s="482" t="e">
        <f t="shared" si="219"/>
        <v>#DIV/0!</v>
      </c>
      <c r="N125" s="476"/>
      <c r="O125" s="55">
        <f>SUM(O127,O133,O143,O149,O151)</f>
        <v>0</v>
      </c>
      <c r="P125" s="56" t="e">
        <f t="shared" ref="P125" si="329">O125/J125*100</f>
        <v>#DIV/0!</v>
      </c>
      <c r="Q125" s="482" t="e">
        <f t="shared" si="221"/>
        <v>#DIV/0!</v>
      </c>
      <c r="R125" s="476"/>
      <c r="S125" s="58">
        <f>SUM(S127,S133,S143,S149,S151)</f>
        <v>0</v>
      </c>
      <c r="T125" s="56" t="e">
        <f t="shared" ref="T125" si="330">S125/J125*100</f>
        <v>#DIV/0!</v>
      </c>
      <c r="U125" s="482" t="e">
        <f t="shared" si="223"/>
        <v>#DIV/0!</v>
      </c>
      <c r="V125" s="484"/>
      <c r="W125" s="55">
        <f>SUM(W127,W133,W143,W149,W151)</f>
        <v>0</v>
      </c>
      <c r="X125" s="56" t="e">
        <f t="shared" ref="X125" si="331">W125/J125*100</f>
        <v>#DIV/0!</v>
      </c>
      <c r="Y125" s="482" t="e">
        <f t="shared" si="225"/>
        <v>#DIV/0!</v>
      </c>
      <c r="Z125" s="476"/>
      <c r="AA125" s="250"/>
      <c r="AB125" s="250"/>
    </row>
    <row r="126" spans="1:28" s="251" customFormat="1" ht="21.75" hidden="1" customHeight="1" x14ac:dyDescent="0.2">
      <c r="A126" s="481"/>
      <c r="B126" s="54" t="s">
        <v>30</v>
      </c>
      <c r="C126" s="16"/>
      <c r="D126" s="17"/>
      <c r="E126" s="18"/>
      <c r="F126" s="19"/>
      <c r="G126" s="17"/>
      <c r="H126" s="17"/>
      <c r="I126" s="20"/>
      <c r="J126" s="21"/>
      <c r="K126" s="55">
        <f t="shared" si="328"/>
        <v>0</v>
      </c>
      <c r="L126" s="56" t="e">
        <f t="shared" ref="L126" si="332">K126/J125*100</f>
        <v>#DIV/0!</v>
      </c>
      <c r="M126" s="483"/>
      <c r="N126" s="477"/>
      <c r="O126" s="55">
        <f>SUM(O128,O134,O144,O150,O152)</f>
        <v>0</v>
      </c>
      <c r="P126" s="56" t="e">
        <f t="shared" ref="P126" si="333">O126/J125*100</f>
        <v>#DIV/0!</v>
      </c>
      <c r="Q126" s="483"/>
      <c r="R126" s="477"/>
      <c r="S126" s="58">
        <f>SUM(S128,S134,S144,S150,S152)</f>
        <v>0</v>
      </c>
      <c r="T126" s="56" t="e">
        <f t="shared" ref="T126" si="334">S126/J125*100</f>
        <v>#DIV/0!</v>
      </c>
      <c r="U126" s="483"/>
      <c r="V126" s="485"/>
      <c r="W126" s="55">
        <f>SUM(W128,W134,W144,W150,W152)</f>
        <v>0</v>
      </c>
      <c r="X126" s="56" t="e">
        <f t="shared" ref="X126" si="335">W126/J125*100</f>
        <v>#DIV/0!</v>
      </c>
      <c r="Y126" s="483"/>
      <c r="Z126" s="477"/>
      <c r="AA126" s="250"/>
      <c r="AB126" s="250"/>
    </row>
    <row r="127" spans="1:28" s="72" customFormat="1" ht="21.75" hidden="1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27">
        <f>SUM(F129,F131)</f>
        <v>0</v>
      </c>
      <c r="G127" s="25">
        <f>SUM(G129,G131)</f>
        <v>0</v>
      </c>
      <c r="H127" s="25">
        <f t="shared" ref="H127:I127" si="336">SUM(H129,H131)</f>
        <v>0</v>
      </c>
      <c r="I127" s="28">
        <f t="shared" si="336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37">K127/J127*100</f>
        <v>#DIV/0!</v>
      </c>
      <c r="M127" s="478" t="e">
        <f t="shared" si="219"/>
        <v>#DIV/0!</v>
      </c>
      <c r="N127" s="474"/>
      <c r="O127" s="30">
        <f>SUM(O129,O131)</f>
        <v>0</v>
      </c>
      <c r="P127" s="31" t="e">
        <f t="shared" ref="P127" si="338">O127/J127*100</f>
        <v>#DIV/0!</v>
      </c>
      <c r="Q127" s="478" t="e">
        <f t="shared" si="221"/>
        <v>#DIV/0!</v>
      </c>
      <c r="R127" s="474"/>
      <c r="S127" s="32">
        <f>SUM(S129,S131)</f>
        <v>0</v>
      </c>
      <c r="T127" s="31" t="e">
        <f t="shared" ref="T127" si="339">S127/J127*100</f>
        <v>#DIV/0!</v>
      </c>
      <c r="U127" s="478" t="e">
        <f t="shared" si="223"/>
        <v>#DIV/0!</v>
      </c>
      <c r="V127" s="475"/>
      <c r="W127" s="30">
        <f>SUM(W129,W131)</f>
        <v>0</v>
      </c>
      <c r="X127" s="31" t="e">
        <f t="shared" ref="X127" si="340">W127/J127*100</f>
        <v>#DIV/0!</v>
      </c>
      <c r="Y127" s="478" t="e">
        <f t="shared" si="225"/>
        <v>#DIV/0!</v>
      </c>
      <c r="Z127" s="474"/>
      <c r="AA127" s="71"/>
      <c r="AB127" s="71"/>
    </row>
    <row r="128" spans="1:28" s="72" customFormat="1" ht="21.75" hidden="1" customHeight="1" x14ac:dyDescent="0.2">
      <c r="A128" s="33"/>
      <c r="B128" s="62" t="s">
        <v>32</v>
      </c>
      <c r="C128" s="35"/>
      <c r="D128" s="36"/>
      <c r="E128" s="37"/>
      <c r="F128" s="38"/>
      <c r="G128" s="36"/>
      <c r="H128" s="36"/>
      <c r="I128" s="37"/>
      <c r="J128" s="40"/>
      <c r="K128" s="30">
        <f>SUM(K130,K132)</f>
        <v>0</v>
      </c>
      <c r="L128" s="31" t="e">
        <f>K128/J127*100</f>
        <v>#DIV/0!</v>
      </c>
      <c r="M128" s="479"/>
      <c r="N128" s="474"/>
      <c r="O128" s="30">
        <f>SUM(O130,O132)</f>
        <v>0</v>
      </c>
      <c r="P128" s="31" t="e">
        <f t="shared" ref="P128" si="341">O128/J127*100</f>
        <v>#DIV/0!</v>
      </c>
      <c r="Q128" s="479"/>
      <c r="R128" s="474"/>
      <c r="S128" s="32">
        <f>SUM(S130,S132)</f>
        <v>0</v>
      </c>
      <c r="T128" s="31" t="e">
        <f t="shared" ref="T128" si="342">S128/J127*100</f>
        <v>#DIV/0!</v>
      </c>
      <c r="U128" s="479"/>
      <c r="V128" s="475"/>
      <c r="W128" s="30">
        <f>SUM(W130,W132)</f>
        <v>0</v>
      </c>
      <c r="X128" s="31" t="e">
        <f t="shared" ref="X128" si="343">W128/J127*100</f>
        <v>#DIV/0!</v>
      </c>
      <c r="Y128" s="479"/>
      <c r="Z128" s="474"/>
      <c r="AA128" s="71"/>
      <c r="AB128" s="71"/>
    </row>
    <row r="129" spans="1:28" s="72" customFormat="1" ht="21.75" hidden="1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44">+C129+D129</f>
        <v>0</v>
      </c>
      <c r="F129" s="63"/>
      <c r="G129" s="64"/>
      <c r="H129" s="64"/>
      <c r="I129" s="65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470" t="e">
        <f t="shared" si="219"/>
        <v>#DIV/0!</v>
      </c>
      <c r="N129" s="471"/>
      <c r="O129" s="67">
        <f>G129+F129+0</f>
        <v>0</v>
      </c>
      <c r="P129" s="69" t="e">
        <f t="shared" ref="P129" si="345">O129/J129*100</f>
        <v>#DIV/0!</v>
      </c>
      <c r="Q129" s="470" t="e">
        <f t="shared" si="221"/>
        <v>#DIV/0!</v>
      </c>
      <c r="R129" s="471"/>
      <c r="S129" s="70">
        <f>H129+F129+G129+0</f>
        <v>0</v>
      </c>
      <c r="T129" s="69" t="e">
        <f t="shared" ref="T129" si="346">S129/J129*100</f>
        <v>#DIV/0!</v>
      </c>
      <c r="U129" s="470" t="e">
        <f t="shared" si="223"/>
        <v>#DIV/0!</v>
      </c>
      <c r="V129" s="472"/>
      <c r="W129" s="67">
        <f>H129+F129+G129+I129+0</f>
        <v>0</v>
      </c>
      <c r="X129" s="69" t="e">
        <f>W129/J129*100</f>
        <v>#DIV/0!</v>
      </c>
      <c r="Y129" s="470" t="e">
        <f t="shared" si="225"/>
        <v>#DIV/0!</v>
      </c>
      <c r="Z129" s="471"/>
      <c r="AA129" s="71"/>
      <c r="AB129" s="71"/>
    </row>
    <row r="130" spans="1:28" s="72" customFormat="1" ht="21.75" hidden="1" customHeight="1" x14ac:dyDescent="0.2">
      <c r="A130" s="52"/>
      <c r="B130" s="62" t="s">
        <v>32</v>
      </c>
      <c r="C130" s="35"/>
      <c r="D130" s="36"/>
      <c r="E130" s="37"/>
      <c r="F130" s="38"/>
      <c r="G130" s="36"/>
      <c r="H130" s="36"/>
      <c r="I130" s="39"/>
      <c r="J130" s="40"/>
      <c r="K130" s="16"/>
      <c r="L130" s="17" t="e">
        <f>K130/J129*100</f>
        <v>#DIV/0!</v>
      </c>
      <c r="M130" s="470"/>
      <c r="N130" s="471"/>
      <c r="O130" s="16"/>
      <c r="P130" s="73" t="e">
        <f>O130/J129*100</f>
        <v>#DIV/0!</v>
      </c>
      <c r="Q130" s="470"/>
      <c r="R130" s="471"/>
      <c r="S130" s="19"/>
      <c r="T130" s="73" t="e">
        <f>S130/J129*100</f>
        <v>#DIV/0!</v>
      </c>
      <c r="U130" s="470"/>
      <c r="V130" s="472"/>
      <c r="W130" s="16"/>
      <c r="X130" s="73" t="e">
        <f>W130/J129*100</f>
        <v>#DIV/0!</v>
      </c>
      <c r="Y130" s="470"/>
      <c r="Z130" s="471"/>
      <c r="AA130" s="71"/>
      <c r="AB130" s="71"/>
    </row>
    <row r="131" spans="1:28" s="72" customFormat="1" ht="21.75" hidden="1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47">+C131+D131</f>
        <v>0</v>
      </c>
      <c r="F131" s="63"/>
      <c r="G131" s="64"/>
      <c r="H131" s="64"/>
      <c r="I131" s="65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470" t="e">
        <f t="shared" si="219"/>
        <v>#DIV/0!</v>
      </c>
      <c r="N131" s="471"/>
      <c r="O131" s="67">
        <f>G131+F131+0</f>
        <v>0</v>
      </c>
      <c r="P131" s="69" t="e">
        <f t="shared" ref="P131" si="348">O131/J131*100</f>
        <v>#DIV/0!</v>
      </c>
      <c r="Q131" s="470" t="e">
        <f t="shared" si="221"/>
        <v>#DIV/0!</v>
      </c>
      <c r="R131" s="471"/>
      <c r="S131" s="70">
        <f>H131+F131+G131+0</f>
        <v>0</v>
      </c>
      <c r="T131" s="69" t="e">
        <f t="shared" ref="T131" si="349">S131/J131*100</f>
        <v>#DIV/0!</v>
      </c>
      <c r="U131" s="470" t="e">
        <f t="shared" si="223"/>
        <v>#DIV/0!</v>
      </c>
      <c r="V131" s="472"/>
      <c r="W131" s="67">
        <f>H131+F131+G131+I131+0</f>
        <v>0</v>
      </c>
      <c r="X131" s="69" t="e">
        <f>W131/J131*100</f>
        <v>#DIV/0!</v>
      </c>
      <c r="Y131" s="470" t="e">
        <f t="shared" si="225"/>
        <v>#DIV/0!</v>
      </c>
      <c r="Z131" s="471"/>
      <c r="AA131" s="71"/>
      <c r="AB131" s="71"/>
    </row>
    <row r="132" spans="1:28" s="72" customFormat="1" ht="24" hidden="1" customHeight="1" x14ac:dyDescent="0.2">
      <c r="A132" s="52"/>
      <c r="B132" s="62" t="s">
        <v>32</v>
      </c>
      <c r="C132" s="35"/>
      <c r="D132" s="36"/>
      <c r="E132" s="37"/>
      <c r="F132" s="38"/>
      <c r="G132" s="36"/>
      <c r="H132" s="36"/>
      <c r="I132" s="39"/>
      <c r="J132" s="40"/>
      <c r="K132" s="16"/>
      <c r="L132" s="17" t="e">
        <f>K132/J131*100</f>
        <v>#DIV/0!</v>
      </c>
      <c r="M132" s="470"/>
      <c r="N132" s="471"/>
      <c r="O132" s="16"/>
      <c r="P132" s="73" t="e">
        <f>O132/J131*100</f>
        <v>#DIV/0!</v>
      </c>
      <c r="Q132" s="470"/>
      <c r="R132" s="471"/>
      <c r="S132" s="19"/>
      <c r="T132" s="73" t="e">
        <f>S132/J131*100</f>
        <v>#DIV/0!</v>
      </c>
      <c r="U132" s="470"/>
      <c r="V132" s="472"/>
      <c r="W132" s="16"/>
      <c r="X132" s="73" t="e">
        <f>W132/J131*100</f>
        <v>#DIV/0!</v>
      </c>
      <c r="Y132" s="470"/>
      <c r="Z132" s="471"/>
      <c r="AA132" s="71"/>
      <c r="AB132" s="71"/>
    </row>
    <row r="133" spans="1:28" s="75" customFormat="1" ht="21.75" hidden="1" customHeight="1" x14ac:dyDescent="0.2">
      <c r="A133" s="22" t="s">
        <v>35</v>
      </c>
      <c r="B133" s="61" t="s">
        <v>29</v>
      </c>
      <c r="C133" s="24">
        <f>SUM(C135,C137,C139,C141)</f>
        <v>0</v>
      </c>
      <c r="D133" s="25">
        <f>SUM(D135,D137,D139,D141)</f>
        <v>0</v>
      </c>
      <c r="E133" s="26">
        <f>+C133+D133</f>
        <v>0</v>
      </c>
      <c r="F133" s="27">
        <f>SUM(F135,F137,F139,F141)</f>
        <v>0</v>
      </c>
      <c r="G133" s="25">
        <f t="shared" ref="G133:I133" si="350">SUM(G135,G137,G139,G141)</f>
        <v>0</v>
      </c>
      <c r="H133" s="25">
        <f t="shared" si="350"/>
        <v>0</v>
      </c>
      <c r="I133" s="28">
        <f t="shared" si="350"/>
        <v>0</v>
      </c>
      <c r="J133" s="29">
        <f t="shared" ref="J133" si="351">+E133+I133+F133+G133+H133</f>
        <v>0</v>
      </c>
      <c r="K133" s="30">
        <f>SUM(K135,K137,K139,K141)</f>
        <v>0</v>
      </c>
      <c r="L133" s="31" t="e">
        <f t="shared" ref="L133" si="352">K133/J133*100</f>
        <v>#DIV/0!</v>
      </c>
      <c r="M133" s="473" t="e">
        <f t="shared" si="219"/>
        <v>#DIV/0!</v>
      </c>
      <c r="N133" s="474"/>
      <c r="O133" s="30">
        <f>SUM(O135,O137,O139,O141)</f>
        <v>0</v>
      </c>
      <c r="P133" s="31" t="e">
        <f t="shared" ref="P133" si="353">O133/J133*100</f>
        <v>#DIV/0!</v>
      </c>
      <c r="Q133" s="473" t="e">
        <f t="shared" si="221"/>
        <v>#DIV/0!</v>
      </c>
      <c r="R133" s="474"/>
      <c r="S133" s="32">
        <f>SUM(S135,S137,S139,S141)</f>
        <v>0</v>
      </c>
      <c r="T133" s="31" t="e">
        <f t="shared" ref="T133" si="354">S133/J133*100</f>
        <v>#DIV/0!</v>
      </c>
      <c r="U133" s="473" t="e">
        <f t="shared" si="223"/>
        <v>#DIV/0!</v>
      </c>
      <c r="V133" s="475"/>
      <c r="W133" s="30">
        <f>SUM(W135,W137,W139,W141)</f>
        <v>0</v>
      </c>
      <c r="X133" s="31" t="e">
        <f t="shared" ref="X133" si="355">W133/J133*100</f>
        <v>#DIV/0!</v>
      </c>
      <c r="Y133" s="473" t="e">
        <f t="shared" si="225"/>
        <v>#DIV/0!</v>
      </c>
      <c r="Z133" s="474"/>
      <c r="AA133" s="74"/>
      <c r="AB133" s="74"/>
    </row>
    <row r="134" spans="1:28" s="75" customFormat="1" ht="21.75" hidden="1" customHeight="1" x14ac:dyDescent="0.2">
      <c r="A134" s="33"/>
      <c r="B134" s="62" t="s">
        <v>32</v>
      </c>
      <c r="C134" s="35"/>
      <c r="D134" s="36"/>
      <c r="E134" s="37"/>
      <c r="F134" s="38"/>
      <c r="G134" s="36"/>
      <c r="H134" s="36"/>
      <c r="I134" s="37"/>
      <c r="J134" s="40"/>
      <c r="K134" s="30">
        <f>SUM(K136,K138,K140,K142)</f>
        <v>0</v>
      </c>
      <c r="L134" s="31" t="e">
        <f t="shared" ref="L134" si="356">K134/J133*100</f>
        <v>#DIV/0!</v>
      </c>
      <c r="M134" s="473"/>
      <c r="N134" s="474"/>
      <c r="O134" s="30">
        <f>SUM(O136,O138,O140,O142)</f>
        <v>0</v>
      </c>
      <c r="P134" s="31" t="e">
        <f t="shared" ref="P134" si="357">O134/J133*100</f>
        <v>#DIV/0!</v>
      </c>
      <c r="Q134" s="473"/>
      <c r="R134" s="474"/>
      <c r="S134" s="32">
        <f>SUM(S136,S138,S140,S142)</f>
        <v>0</v>
      </c>
      <c r="T134" s="31" t="e">
        <f t="shared" ref="T134" si="358">S134/J133*100</f>
        <v>#DIV/0!</v>
      </c>
      <c r="U134" s="473"/>
      <c r="V134" s="475"/>
      <c r="W134" s="30">
        <f>SUM(W136,W138,W140,W142)</f>
        <v>0</v>
      </c>
      <c r="X134" s="31" t="e">
        <f t="shared" ref="X134" si="359">W134/J133*100</f>
        <v>#DIV/0!</v>
      </c>
      <c r="Y134" s="473"/>
      <c r="Z134" s="474"/>
      <c r="AA134" s="74"/>
      <c r="AB134" s="74"/>
    </row>
    <row r="135" spans="1:28" s="75" customFormat="1" ht="21.75" hidden="1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360">+C135+D135</f>
        <v>0</v>
      </c>
      <c r="F135" s="63"/>
      <c r="G135" s="64"/>
      <c r="H135" s="64"/>
      <c r="I135" s="65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470" t="e">
        <f t="shared" si="219"/>
        <v>#DIV/0!</v>
      </c>
      <c r="N135" s="471"/>
      <c r="O135" s="67">
        <f>G135+F135+0</f>
        <v>0</v>
      </c>
      <c r="P135" s="68" t="e">
        <f t="shared" ref="P135" si="361">O135/J135*100</f>
        <v>#DIV/0!</v>
      </c>
      <c r="Q135" s="470" t="e">
        <f t="shared" si="221"/>
        <v>#DIV/0!</v>
      </c>
      <c r="R135" s="471"/>
      <c r="S135" s="70">
        <f>H135+F135+G135+0</f>
        <v>0</v>
      </c>
      <c r="T135" s="68" t="e">
        <f t="shared" ref="T135" si="362">S135/J135*100</f>
        <v>#DIV/0!</v>
      </c>
      <c r="U135" s="470" t="e">
        <f t="shared" si="223"/>
        <v>#DIV/0!</v>
      </c>
      <c r="V135" s="472"/>
      <c r="W135" s="67">
        <f>H135+F135+G135+I135+0</f>
        <v>0</v>
      </c>
      <c r="X135" s="68" t="e">
        <f>W135/J135*100</f>
        <v>#DIV/0!</v>
      </c>
      <c r="Y135" s="470" t="e">
        <f t="shared" si="225"/>
        <v>#DIV/0!</v>
      </c>
      <c r="Z135" s="471"/>
      <c r="AA135" s="74"/>
      <c r="AB135" s="74"/>
    </row>
    <row r="136" spans="1:28" s="75" customFormat="1" ht="21.75" hidden="1" customHeight="1" x14ac:dyDescent="0.2">
      <c r="A136" s="52"/>
      <c r="B136" s="62" t="s">
        <v>32</v>
      </c>
      <c r="C136" s="35"/>
      <c r="D136" s="36"/>
      <c r="E136" s="37"/>
      <c r="F136" s="38"/>
      <c r="G136" s="36"/>
      <c r="H136" s="36"/>
      <c r="I136" s="39"/>
      <c r="J136" s="40"/>
      <c r="K136" s="16"/>
      <c r="L136" s="17" t="e">
        <f>K136/J135*100</f>
        <v>#DIV/0!</v>
      </c>
      <c r="M136" s="470"/>
      <c r="N136" s="471"/>
      <c r="O136" s="16"/>
      <c r="P136" s="17" t="e">
        <f>O136/J135*100</f>
        <v>#DIV/0!</v>
      </c>
      <c r="Q136" s="470"/>
      <c r="R136" s="471"/>
      <c r="S136" s="19"/>
      <c r="T136" s="17" t="e">
        <f>S136/J135*100</f>
        <v>#DIV/0!</v>
      </c>
      <c r="U136" s="470"/>
      <c r="V136" s="472"/>
      <c r="W136" s="16"/>
      <c r="X136" s="17" t="e">
        <f>W136/J135*100</f>
        <v>#DIV/0!</v>
      </c>
      <c r="Y136" s="470"/>
      <c r="Z136" s="471"/>
      <c r="AA136" s="74"/>
      <c r="AB136" s="74"/>
    </row>
    <row r="137" spans="1:28" s="75" customFormat="1" ht="21.75" hidden="1" customHeight="1" x14ac:dyDescent="0.2">
      <c r="A137" s="41" t="s">
        <v>37</v>
      </c>
      <c r="B137" s="61" t="s">
        <v>29</v>
      </c>
      <c r="C137" s="63"/>
      <c r="D137" s="64"/>
      <c r="E137" s="65">
        <f t="shared" ref="E137" si="363">+C137+D137</f>
        <v>0</v>
      </c>
      <c r="F137" s="63"/>
      <c r="G137" s="64"/>
      <c r="H137" s="64"/>
      <c r="I137" s="65"/>
      <c r="J137" s="66">
        <f>+E137+I137+F137+G137+H137</f>
        <v>0</v>
      </c>
      <c r="K137" s="67">
        <f>F137+0</f>
        <v>0</v>
      </c>
      <c r="L137" s="68" t="e">
        <f>K137/J137*100</f>
        <v>#DIV/0!</v>
      </c>
      <c r="M137" s="470" t="e">
        <f t="shared" si="219"/>
        <v>#DIV/0!</v>
      </c>
      <c r="N137" s="471"/>
      <c r="O137" s="67">
        <f>G137+F137+0</f>
        <v>0</v>
      </c>
      <c r="P137" s="68" t="e">
        <f t="shared" ref="P137" si="364">O137/J137*100</f>
        <v>#DIV/0!</v>
      </c>
      <c r="Q137" s="470" t="e">
        <f t="shared" si="221"/>
        <v>#DIV/0!</v>
      </c>
      <c r="R137" s="471"/>
      <c r="S137" s="70">
        <f>H137+F137+G137+0</f>
        <v>0</v>
      </c>
      <c r="T137" s="68" t="e">
        <f t="shared" ref="T137" si="365">S137/J137*100</f>
        <v>#DIV/0!</v>
      </c>
      <c r="U137" s="470" t="e">
        <f t="shared" si="223"/>
        <v>#DIV/0!</v>
      </c>
      <c r="V137" s="472"/>
      <c r="W137" s="67">
        <f>H137+F137+G137+I137+0</f>
        <v>0</v>
      </c>
      <c r="X137" s="68" t="e">
        <f>W137/J137*100</f>
        <v>#DIV/0!</v>
      </c>
      <c r="Y137" s="470" t="e">
        <f t="shared" si="225"/>
        <v>#DIV/0!</v>
      </c>
      <c r="Z137" s="471"/>
      <c r="AA137" s="74"/>
      <c r="AB137" s="74"/>
    </row>
    <row r="138" spans="1:28" s="75" customFormat="1" ht="21.75" hidden="1" customHeight="1" x14ac:dyDescent="0.2">
      <c r="A138" s="52"/>
      <c r="B138" s="62" t="s">
        <v>32</v>
      </c>
      <c r="C138" s="35"/>
      <c r="D138" s="36"/>
      <c r="E138" s="37"/>
      <c r="F138" s="38"/>
      <c r="G138" s="36"/>
      <c r="H138" s="36"/>
      <c r="I138" s="39"/>
      <c r="J138" s="40"/>
      <c r="K138" s="16"/>
      <c r="L138" s="17" t="e">
        <f>K138/J137*100</f>
        <v>#DIV/0!</v>
      </c>
      <c r="M138" s="470"/>
      <c r="N138" s="471"/>
      <c r="O138" s="16"/>
      <c r="P138" s="17" t="e">
        <f>O138/J137*100</f>
        <v>#DIV/0!</v>
      </c>
      <c r="Q138" s="470"/>
      <c r="R138" s="471"/>
      <c r="S138" s="19"/>
      <c r="T138" s="17" t="e">
        <f>S138/J137*100</f>
        <v>#DIV/0!</v>
      </c>
      <c r="U138" s="470"/>
      <c r="V138" s="472"/>
      <c r="W138" s="16"/>
      <c r="X138" s="17" t="e">
        <f>W138/J137*100</f>
        <v>#DIV/0!</v>
      </c>
      <c r="Y138" s="470"/>
      <c r="Z138" s="471"/>
      <c r="AA138" s="74"/>
      <c r="AB138" s="74"/>
    </row>
    <row r="139" spans="1:28" s="75" customFormat="1" ht="21.75" hidden="1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366">+C139+D139</f>
        <v>0</v>
      </c>
      <c r="F139" s="63"/>
      <c r="G139" s="64"/>
      <c r="H139" s="64"/>
      <c r="I139" s="65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470" t="e">
        <f t="shared" si="219"/>
        <v>#DIV/0!</v>
      </c>
      <c r="N139" s="471"/>
      <c r="O139" s="67">
        <f>G139+F139+0</f>
        <v>0</v>
      </c>
      <c r="P139" s="68" t="e">
        <f t="shared" ref="P139" si="367">O139/J139*100</f>
        <v>#DIV/0!</v>
      </c>
      <c r="Q139" s="470" t="e">
        <f t="shared" si="221"/>
        <v>#DIV/0!</v>
      </c>
      <c r="R139" s="471"/>
      <c r="S139" s="70">
        <f>H139+F139+G139+0</f>
        <v>0</v>
      </c>
      <c r="T139" s="68" t="e">
        <f t="shared" ref="T139" si="368">S139/J139*100</f>
        <v>#DIV/0!</v>
      </c>
      <c r="U139" s="470" t="e">
        <f t="shared" si="223"/>
        <v>#DIV/0!</v>
      </c>
      <c r="V139" s="472"/>
      <c r="W139" s="67">
        <f>H139+F139+G139+I139+0</f>
        <v>0</v>
      </c>
      <c r="X139" s="68" t="e">
        <f>W139/J139*100</f>
        <v>#DIV/0!</v>
      </c>
      <c r="Y139" s="470" t="e">
        <f t="shared" si="225"/>
        <v>#DIV/0!</v>
      </c>
      <c r="Z139" s="471"/>
      <c r="AA139" s="74"/>
      <c r="AB139" s="74"/>
    </row>
    <row r="140" spans="1:28" s="75" customFormat="1" ht="21.75" hidden="1" customHeight="1" x14ac:dyDescent="0.2">
      <c r="A140" s="52"/>
      <c r="B140" s="62" t="s">
        <v>32</v>
      </c>
      <c r="C140" s="35"/>
      <c r="D140" s="36"/>
      <c r="E140" s="37"/>
      <c r="F140" s="38"/>
      <c r="G140" s="36"/>
      <c r="H140" s="36"/>
      <c r="I140" s="39"/>
      <c r="J140" s="40"/>
      <c r="K140" s="16"/>
      <c r="L140" s="17" t="e">
        <f>K140/J139*100</f>
        <v>#DIV/0!</v>
      </c>
      <c r="M140" s="470"/>
      <c r="N140" s="471"/>
      <c r="O140" s="16"/>
      <c r="P140" s="17" t="e">
        <f>O140/J139*100</f>
        <v>#DIV/0!</v>
      </c>
      <c r="Q140" s="470"/>
      <c r="R140" s="471"/>
      <c r="S140" s="19"/>
      <c r="T140" s="17" t="e">
        <f>S140/J139*100</f>
        <v>#DIV/0!</v>
      </c>
      <c r="U140" s="470"/>
      <c r="V140" s="472"/>
      <c r="W140" s="16"/>
      <c r="X140" s="17" t="e">
        <f>W140/J139*100</f>
        <v>#DIV/0!</v>
      </c>
      <c r="Y140" s="470"/>
      <c r="Z140" s="471"/>
      <c r="AA140" s="74"/>
      <c r="AB140" s="74"/>
    </row>
    <row r="141" spans="1:28" s="75" customFormat="1" ht="21.75" hidden="1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369">+C141+D141</f>
        <v>0</v>
      </c>
      <c r="F141" s="63"/>
      <c r="G141" s="64"/>
      <c r="H141" s="64"/>
      <c r="I141" s="65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470" t="e">
        <f t="shared" ref="M141:M203" si="370">L142-L141</f>
        <v>#DIV/0!</v>
      </c>
      <c r="N141" s="471"/>
      <c r="O141" s="67">
        <f>G141+F141+0</f>
        <v>0</v>
      </c>
      <c r="P141" s="68" t="e">
        <f t="shared" ref="P141" si="371">O141/J141*100</f>
        <v>#DIV/0!</v>
      </c>
      <c r="Q141" s="470" t="e">
        <f t="shared" ref="Q141:Q203" si="372">P142-P141</f>
        <v>#DIV/0!</v>
      </c>
      <c r="R141" s="471"/>
      <c r="S141" s="70">
        <f>H141+F141+G141+0</f>
        <v>0</v>
      </c>
      <c r="T141" s="68" t="e">
        <f t="shared" ref="T141" si="373">S141/J141*100</f>
        <v>#DIV/0!</v>
      </c>
      <c r="U141" s="470" t="e">
        <f t="shared" ref="U141:U203" si="374">T142-T141</f>
        <v>#DIV/0!</v>
      </c>
      <c r="V141" s="472"/>
      <c r="W141" s="67">
        <f>H141+F141+G141+I141+0</f>
        <v>0</v>
      </c>
      <c r="X141" s="68" t="e">
        <f>W141/J141*100</f>
        <v>#DIV/0!</v>
      </c>
      <c r="Y141" s="470" t="e">
        <f t="shared" ref="Y141:Y203" si="375">X142-X141</f>
        <v>#DIV/0!</v>
      </c>
      <c r="Z141" s="471"/>
      <c r="AA141" s="74"/>
      <c r="AB141" s="74"/>
    </row>
    <row r="142" spans="1:28" s="75" customFormat="1" ht="21.75" hidden="1" customHeight="1" x14ac:dyDescent="0.2">
      <c r="A142" s="52"/>
      <c r="B142" s="62" t="s">
        <v>32</v>
      </c>
      <c r="C142" s="35"/>
      <c r="D142" s="36"/>
      <c r="E142" s="37"/>
      <c r="F142" s="38"/>
      <c r="G142" s="36"/>
      <c r="H142" s="36"/>
      <c r="I142" s="39"/>
      <c r="J142" s="40"/>
      <c r="K142" s="16"/>
      <c r="L142" s="17" t="e">
        <f>K142/J141*100</f>
        <v>#DIV/0!</v>
      </c>
      <c r="M142" s="470"/>
      <c r="N142" s="471"/>
      <c r="O142" s="16"/>
      <c r="P142" s="17" t="e">
        <f>O142/J141*100</f>
        <v>#DIV/0!</v>
      </c>
      <c r="Q142" s="470"/>
      <c r="R142" s="471"/>
      <c r="S142" s="19"/>
      <c r="T142" s="17" t="e">
        <f>S142/J141*100</f>
        <v>#DIV/0!</v>
      </c>
      <c r="U142" s="470"/>
      <c r="V142" s="472"/>
      <c r="W142" s="16"/>
      <c r="X142" s="17" t="e">
        <f>W142/J141*100</f>
        <v>#DIV/0!</v>
      </c>
      <c r="Y142" s="470"/>
      <c r="Z142" s="471"/>
      <c r="AA142" s="74"/>
      <c r="AB142" s="74"/>
    </row>
    <row r="143" spans="1:28" s="75" customFormat="1" ht="21.75" hidden="1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27">
        <f>SUM(F145,F147)</f>
        <v>0</v>
      </c>
      <c r="G143" s="25">
        <f t="shared" ref="G143:I143" si="376">SUM(G145,G147)</f>
        <v>0</v>
      </c>
      <c r="H143" s="25">
        <f t="shared" si="376"/>
        <v>0</v>
      </c>
      <c r="I143" s="28">
        <f t="shared" si="376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377">K143/J143*100</f>
        <v>#DIV/0!</v>
      </c>
      <c r="M143" s="473" t="e">
        <f t="shared" si="370"/>
        <v>#DIV/0!</v>
      </c>
      <c r="N143" s="474"/>
      <c r="O143" s="30">
        <f>SUM(O145,O147)</f>
        <v>0</v>
      </c>
      <c r="P143" s="31" t="e">
        <f t="shared" ref="P143" si="378">O143/J143*100</f>
        <v>#DIV/0!</v>
      </c>
      <c r="Q143" s="473" t="e">
        <f t="shared" si="372"/>
        <v>#DIV/0!</v>
      </c>
      <c r="R143" s="474"/>
      <c r="S143" s="32">
        <f>SUM(S145,S147)</f>
        <v>0</v>
      </c>
      <c r="T143" s="31" t="e">
        <f t="shared" ref="T143" si="379">S143/J143*100</f>
        <v>#DIV/0!</v>
      </c>
      <c r="U143" s="473" t="e">
        <f t="shared" si="374"/>
        <v>#DIV/0!</v>
      </c>
      <c r="V143" s="475"/>
      <c r="W143" s="30">
        <f>SUM(W145,W147)</f>
        <v>0</v>
      </c>
      <c r="X143" s="31" t="e">
        <f t="shared" ref="X143" si="380">W143/J143*100</f>
        <v>#DIV/0!</v>
      </c>
      <c r="Y143" s="473" t="e">
        <f t="shared" si="375"/>
        <v>#DIV/0!</v>
      </c>
      <c r="Z143" s="474"/>
      <c r="AA143" s="74"/>
      <c r="AB143" s="74"/>
    </row>
    <row r="144" spans="1:28" s="75" customFormat="1" ht="21.75" hidden="1" customHeight="1" x14ac:dyDescent="0.2">
      <c r="A144" s="33"/>
      <c r="B144" s="62" t="s">
        <v>32</v>
      </c>
      <c r="C144" s="35"/>
      <c r="D144" s="36"/>
      <c r="E144" s="37"/>
      <c r="F144" s="38"/>
      <c r="G144" s="36"/>
      <c r="H144" s="36"/>
      <c r="I144" s="37"/>
      <c r="J144" s="40"/>
      <c r="K144" s="30">
        <f>SUM(K146,K148)</f>
        <v>0</v>
      </c>
      <c r="L144" s="31" t="e">
        <f t="shared" ref="L144" si="381">K144/J143*100</f>
        <v>#DIV/0!</v>
      </c>
      <c r="M144" s="473"/>
      <c r="N144" s="474"/>
      <c r="O144" s="30">
        <f>SUM(O146,O148)</f>
        <v>0</v>
      </c>
      <c r="P144" s="31" t="e">
        <f t="shared" ref="P144" si="382">O144/J143*100</f>
        <v>#DIV/0!</v>
      </c>
      <c r="Q144" s="473"/>
      <c r="R144" s="474"/>
      <c r="S144" s="32">
        <f>SUM(S146,S148)</f>
        <v>0</v>
      </c>
      <c r="T144" s="31" t="e">
        <f t="shared" ref="T144" si="383">S144/J143*100</f>
        <v>#DIV/0!</v>
      </c>
      <c r="U144" s="473"/>
      <c r="V144" s="475"/>
      <c r="W144" s="30">
        <f>SUM(W146,W148)</f>
        <v>0</v>
      </c>
      <c r="X144" s="31" t="e">
        <f t="shared" ref="X144" si="384">W144/J143*100</f>
        <v>#DIV/0!</v>
      </c>
      <c r="Y144" s="473"/>
      <c r="Z144" s="474"/>
      <c r="AA144" s="74"/>
      <c r="AB144" s="74"/>
    </row>
    <row r="145" spans="1:28" s="75" customFormat="1" ht="21.75" hidden="1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385">+C145+D145</f>
        <v>0</v>
      </c>
      <c r="F145" s="63"/>
      <c r="G145" s="64"/>
      <c r="H145" s="64"/>
      <c r="I145" s="65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470" t="e">
        <f t="shared" si="370"/>
        <v>#DIV/0!</v>
      </c>
      <c r="N145" s="471"/>
      <c r="O145" s="67">
        <f>G145+F145+0</f>
        <v>0</v>
      </c>
      <c r="P145" s="68" t="e">
        <f t="shared" ref="P145" si="386">O145/J145*100</f>
        <v>#DIV/0!</v>
      </c>
      <c r="Q145" s="470" t="e">
        <f t="shared" si="372"/>
        <v>#DIV/0!</v>
      </c>
      <c r="R145" s="471"/>
      <c r="S145" s="70">
        <f>H145+F145+G145+0</f>
        <v>0</v>
      </c>
      <c r="T145" s="68" t="e">
        <f t="shared" ref="T145" si="387">S145/J145*100</f>
        <v>#DIV/0!</v>
      </c>
      <c r="U145" s="470" t="e">
        <f t="shared" si="374"/>
        <v>#DIV/0!</v>
      </c>
      <c r="V145" s="472"/>
      <c r="W145" s="67">
        <f>H145+F145+G145+I145+0</f>
        <v>0</v>
      </c>
      <c r="X145" s="68" t="e">
        <f>W145/J145*100</f>
        <v>#DIV/0!</v>
      </c>
      <c r="Y145" s="470" t="e">
        <f t="shared" si="375"/>
        <v>#DIV/0!</v>
      </c>
      <c r="Z145" s="471"/>
      <c r="AA145" s="74"/>
      <c r="AB145" s="74"/>
    </row>
    <row r="146" spans="1:28" s="75" customFormat="1" ht="21.75" hidden="1" customHeight="1" x14ac:dyDescent="0.2">
      <c r="A146" s="52"/>
      <c r="B146" s="62" t="s">
        <v>32</v>
      </c>
      <c r="C146" s="35"/>
      <c r="D146" s="36"/>
      <c r="E146" s="37"/>
      <c r="F146" s="38"/>
      <c r="G146" s="36"/>
      <c r="H146" s="36"/>
      <c r="I146" s="39"/>
      <c r="J146" s="40"/>
      <c r="K146" s="16"/>
      <c r="L146" s="17" t="e">
        <f>K146/J145*100</f>
        <v>#DIV/0!</v>
      </c>
      <c r="M146" s="470"/>
      <c r="N146" s="471"/>
      <c r="O146" s="16"/>
      <c r="P146" s="17" t="e">
        <f>O146/J145*100</f>
        <v>#DIV/0!</v>
      </c>
      <c r="Q146" s="470"/>
      <c r="R146" s="471"/>
      <c r="S146" s="19"/>
      <c r="T146" s="17" t="e">
        <f>S146/J145*100</f>
        <v>#DIV/0!</v>
      </c>
      <c r="U146" s="470"/>
      <c r="V146" s="472"/>
      <c r="W146" s="16"/>
      <c r="X146" s="17" t="e">
        <f>W146/J145*100</f>
        <v>#DIV/0!</v>
      </c>
      <c r="Y146" s="470"/>
      <c r="Z146" s="471"/>
      <c r="AA146" s="74"/>
      <c r="AB146" s="74"/>
    </row>
    <row r="147" spans="1:28" s="75" customFormat="1" ht="21.75" hidden="1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388">+C147+D147</f>
        <v>0</v>
      </c>
      <c r="F147" s="63"/>
      <c r="G147" s="64"/>
      <c r="H147" s="64"/>
      <c r="I147" s="65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470" t="e">
        <f t="shared" si="370"/>
        <v>#DIV/0!</v>
      </c>
      <c r="N147" s="471"/>
      <c r="O147" s="67">
        <f>G147+F147+0</f>
        <v>0</v>
      </c>
      <c r="P147" s="68" t="e">
        <f t="shared" ref="P147" si="389">O147/J147*100</f>
        <v>#DIV/0!</v>
      </c>
      <c r="Q147" s="470" t="e">
        <f t="shared" si="372"/>
        <v>#DIV/0!</v>
      </c>
      <c r="R147" s="471"/>
      <c r="S147" s="70">
        <f>H147+F147+G147+0</f>
        <v>0</v>
      </c>
      <c r="T147" s="68" t="e">
        <f t="shared" ref="T147" si="390">S147/J147*100</f>
        <v>#DIV/0!</v>
      </c>
      <c r="U147" s="470" t="e">
        <f t="shared" si="374"/>
        <v>#DIV/0!</v>
      </c>
      <c r="V147" s="472"/>
      <c r="W147" s="67">
        <f>H147+F147+G147+I147+0</f>
        <v>0</v>
      </c>
      <c r="X147" s="68" t="e">
        <f>W147/J147*100</f>
        <v>#DIV/0!</v>
      </c>
      <c r="Y147" s="470" t="e">
        <f t="shared" si="375"/>
        <v>#DIV/0!</v>
      </c>
      <c r="Z147" s="471"/>
      <c r="AA147" s="74"/>
      <c r="AB147" s="74"/>
    </row>
    <row r="148" spans="1:28" s="75" customFormat="1" ht="21.75" hidden="1" customHeight="1" x14ac:dyDescent="0.2">
      <c r="A148" s="52"/>
      <c r="B148" s="62" t="s">
        <v>32</v>
      </c>
      <c r="C148" s="35"/>
      <c r="D148" s="36"/>
      <c r="E148" s="37"/>
      <c r="F148" s="38"/>
      <c r="G148" s="36"/>
      <c r="H148" s="36"/>
      <c r="I148" s="39"/>
      <c r="J148" s="40"/>
      <c r="K148" s="16"/>
      <c r="L148" s="17" t="e">
        <f>K148/J147*100</f>
        <v>#DIV/0!</v>
      </c>
      <c r="M148" s="470"/>
      <c r="N148" s="471"/>
      <c r="O148" s="16"/>
      <c r="P148" s="17" t="e">
        <f>O148/J147*100</f>
        <v>#DIV/0!</v>
      </c>
      <c r="Q148" s="470"/>
      <c r="R148" s="471"/>
      <c r="S148" s="19"/>
      <c r="T148" s="17" t="e">
        <f>S148/J147*100</f>
        <v>#DIV/0!</v>
      </c>
      <c r="U148" s="470"/>
      <c r="V148" s="472"/>
      <c r="W148" s="16"/>
      <c r="X148" s="17" t="e">
        <f>W148/J147*100</f>
        <v>#DIV/0!</v>
      </c>
      <c r="Y148" s="470"/>
      <c r="Z148" s="471"/>
      <c r="AA148" s="74"/>
      <c r="AB148" s="74"/>
    </row>
    <row r="149" spans="1:28" s="75" customFormat="1" ht="21.75" hidden="1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391">+C149+D149</f>
        <v>0</v>
      </c>
      <c r="F149" s="63"/>
      <c r="G149" s="64"/>
      <c r="H149" s="64"/>
      <c r="I149" s="65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470" t="e">
        <f t="shared" si="370"/>
        <v>#DIV/0!</v>
      </c>
      <c r="N149" s="471"/>
      <c r="O149" s="67">
        <f>G149+F149+0</f>
        <v>0</v>
      </c>
      <c r="P149" s="68" t="e">
        <f t="shared" ref="P149" si="392">O149/J149*100</f>
        <v>#DIV/0!</v>
      </c>
      <c r="Q149" s="470" t="e">
        <f t="shared" si="372"/>
        <v>#DIV/0!</v>
      </c>
      <c r="R149" s="471"/>
      <c r="S149" s="70">
        <f>H149+F149+G149+0</f>
        <v>0</v>
      </c>
      <c r="T149" s="68" t="e">
        <f t="shared" ref="T149" si="393">S149/J149*100</f>
        <v>#DIV/0!</v>
      </c>
      <c r="U149" s="470" t="e">
        <f t="shared" si="374"/>
        <v>#DIV/0!</v>
      </c>
      <c r="V149" s="472"/>
      <c r="W149" s="67">
        <f>H149+F149+G149+I149+0</f>
        <v>0</v>
      </c>
      <c r="X149" s="68" t="e">
        <f>W149/J149*100</f>
        <v>#DIV/0!</v>
      </c>
      <c r="Y149" s="470" t="e">
        <f t="shared" si="375"/>
        <v>#DIV/0!</v>
      </c>
      <c r="Z149" s="471"/>
      <c r="AA149" s="74"/>
      <c r="AB149" s="74"/>
    </row>
    <row r="150" spans="1:28" s="75" customFormat="1" ht="21.75" hidden="1" customHeight="1" x14ac:dyDescent="0.2">
      <c r="A150" s="33"/>
      <c r="B150" s="62" t="s">
        <v>32</v>
      </c>
      <c r="C150" s="35"/>
      <c r="D150" s="36"/>
      <c r="E150" s="37"/>
      <c r="F150" s="38"/>
      <c r="G150" s="36"/>
      <c r="H150" s="36"/>
      <c r="I150" s="37"/>
      <c r="J150" s="40"/>
      <c r="K150" s="16"/>
      <c r="L150" s="17" t="e">
        <f>K150/J149*100</f>
        <v>#DIV/0!</v>
      </c>
      <c r="M150" s="470"/>
      <c r="N150" s="471"/>
      <c r="O150" s="16"/>
      <c r="P150" s="17" t="e">
        <f>O150/J149*100</f>
        <v>#DIV/0!</v>
      </c>
      <c r="Q150" s="470"/>
      <c r="R150" s="471"/>
      <c r="S150" s="19"/>
      <c r="T150" s="17" t="e">
        <f>S150/J149*100</f>
        <v>#DIV/0!</v>
      </c>
      <c r="U150" s="470"/>
      <c r="V150" s="472"/>
      <c r="W150" s="16"/>
      <c r="X150" s="17" t="e">
        <f>W150/J149*100</f>
        <v>#DIV/0!</v>
      </c>
      <c r="Y150" s="470"/>
      <c r="Z150" s="471"/>
      <c r="AA150" s="74"/>
      <c r="AB150" s="74"/>
    </row>
    <row r="151" spans="1:28" s="75" customFormat="1" ht="21.75" hidden="1" customHeight="1" x14ac:dyDescent="0.2">
      <c r="A151" s="22" t="s">
        <v>44</v>
      </c>
      <c r="B151" s="61" t="s">
        <v>29</v>
      </c>
      <c r="C151" s="63"/>
      <c r="D151" s="64"/>
      <c r="E151" s="65">
        <f t="shared" ref="E151" si="394">+C151+D151</f>
        <v>0</v>
      </c>
      <c r="F151" s="63"/>
      <c r="G151" s="64"/>
      <c r="H151" s="64"/>
      <c r="I151" s="65"/>
      <c r="J151" s="66">
        <f>+E151+I151+F151+G151+H151</f>
        <v>0</v>
      </c>
      <c r="K151" s="67">
        <f>F151+0</f>
        <v>0</v>
      </c>
      <c r="L151" s="68" t="e">
        <f>K151/J151*100</f>
        <v>#DIV/0!</v>
      </c>
      <c r="M151" s="470" t="e">
        <f t="shared" si="370"/>
        <v>#DIV/0!</v>
      </c>
      <c r="N151" s="471"/>
      <c r="O151" s="67">
        <f>G151+F151+0</f>
        <v>0</v>
      </c>
      <c r="P151" s="68" t="e">
        <f t="shared" ref="P151" si="395">O151/J151*100</f>
        <v>#DIV/0!</v>
      </c>
      <c r="Q151" s="470" t="e">
        <f t="shared" si="372"/>
        <v>#DIV/0!</v>
      </c>
      <c r="R151" s="471"/>
      <c r="S151" s="70">
        <f>H151+F151+G151+0</f>
        <v>0</v>
      </c>
      <c r="T151" s="68" t="e">
        <f t="shared" ref="T151" si="396">S151/J151*100</f>
        <v>#DIV/0!</v>
      </c>
      <c r="U151" s="470" t="e">
        <f t="shared" si="374"/>
        <v>#DIV/0!</v>
      </c>
      <c r="V151" s="472"/>
      <c r="W151" s="67">
        <f>H151+F151+G151+I151+0</f>
        <v>0</v>
      </c>
      <c r="X151" s="68" t="e">
        <f>W151/J151*100</f>
        <v>#DIV/0!</v>
      </c>
      <c r="Y151" s="470" t="e">
        <f t="shared" si="375"/>
        <v>#DIV/0!</v>
      </c>
      <c r="Z151" s="471"/>
      <c r="AA151" s="74"/>
      <c r="AB151" s="74"/>
    </row>
    <row r="152" spans="1:28" s="75" customFormat="1" ht="21.75" hidden="1" customHeight="1" x14ac:dyDescent="0.2">
      <c r="A152" s="33"/>
      <c r="B152" s="62" t="s">
        <v>32</v>
      </c>
      <c r="C152" s="35"/>
      <c r="D152" s="36"/>
      <c r="E152" s="37"/>
      <c r="F152" s="38"/>
      <c r="G152" s="36"/>
      <c r="H152" s="36"/>
      <c r="I152" s="37"/>
      <c r="J152" s="40"/>
      <c r="K152" s="16"/>
      <c r="L152" s="17" t="e">
        <f>K152/J151*100</f>
        <v>#DIV/0!</v>
      </c>
      <c r="M152" s="470"/>
      <c r="N152" s="471"/>
      <c r="O152" s="16"/>
      <c r="P152" s="17" t="e">
        <f>O152/J151*100</f>
        <v>#DIV/0!</v>
      </c>
      <c r="Q152" s="470"/>
      <c r="R152" s="471"/>
      <c r="S152" s="19"/>
      <c r="T152" s="17" t="e">
        <f>S152/J151*100</f>
        <v>#DIV/0!</v>
      </c>
      <c r="U152" s="470"/>
      <c r="V152" s="472"/>
      <c r="W152" s="16"/>
      <c r="X152" s="17" t="e">
        <f>W152/J151*100</f>
        <v>#DIV/0!</v>
      </c>
      <c r="Y152" s="470"/>
      <c r="Z152" s="471"/>
      <c r="AA152" s="74"/>
      <c r="AB152" s="74"/>
    </row>
    <row r="153" spans="1:28" s="251" customFormat="1" ht="21.75" hidden="1" customHeight="1" x14ac:dyDescent="0.2">
      <c r="A153" s="480" t="s">
        <v>45</v>
      </c>
      <c r="B153" s="54" t="s">
        <v>29</v>
      </c>
      <c r="C153" s="55">
        <f t="shared" ref="C153:K154" si="397">SUM(C155,C161,C171,C177,C179)</f>
        <v>0</v>
      </c>
      <c r="D153" s="56">
        <f t="shared" si="397"/>
        <v>0</v>
      </c>
      <c r="E153" s="57">
        <f t="shared" si="397"/>
        <v>0</v>
      </c>
      <c r="F153" s="58">
        <f t="shared" si="397"/>
        <v>0</v>
      </c>
      <c r="G153" s="56">
        <f t="shared" si="397"/>
        <v>0</v>
      </c>
      <c r="H153" s="56">
        <f t="shared" si="397"/>
        <v>0</v>
      </c>
      <c r="I153" s="59">
        <f t="shared" si="397"/>
        <v>0</v>
      </c>
      <c r="J153" s="60">
        <f t="shared" si="397"/>
        <v>0</v>
      </c>
      <c r="K153" s="55">
        <f t="shared" si="397"/>
        <v>0</v>
      </c>
      <c r="L153" s="56" t="e">
        <f>K153/J153*100</f>
        <v>#DIV/0!</v>
      </c>
      <c r="M153" s="482" t="e">
        <f t="shared" si="370"/>
        <v>#DIV/0!</v>
      </c>
      <c r="N153" s="476"/>
      <c r="O153" s="55">
        <f>SUM(O155,O161,O171,O177,O179)</f>
        <v>0</v>
      </c>
      <c r="P153" s="56" t="e">
        <f t="shared" ref="P153" si="398">O153/J153*100</f>
        <v>#DIV/0!</v>
      </c>
      <c r="Q153" s="482" t="e">
        <f t="shared" si="372"/>
        <v>#DIV/0!</v>
      </c>
      <c r="R153" s="476"/>
      <c r="S153" s="58">
        <f>SUM(S155,S161,S171,S177,S179)</f>
        <v>0</v>
      </c>
      <c r="T153" s="56" t="e">
        <f t="shared" ref="T153" si="399">S153/J153*100</f>
        <v>#DIV/0!</v>
      </c>
      <c r="U153" s="482" t="e">
        <f t="shared" si="374"/>
        <v>#DIV/0!</v>
      </c>
      <c r="V153" s="484"/>
      <c r="W153" s="55">
        <f>SUM(W155,W161,W171,W177,W179)</f>
        <v>0</v>
      </c>
      <c r="X153" s="56" t="e">
        <f t="shared" ref="X153" si="400">W153/J153*100</f>
        <v>#DIV/0!</v>
      </c>
      <c r="Y153" s="482" t="e">
        <f t="shared" si="375"/>
        <v>#DIV/0!</v>
      </c>
      <c r="Z153" s="476"/>
      <c r="AA153" s="250"/>
      <c r="AB153" s="250"/>
    </row>
    <row r="154" spans="1:28" s="251" customFormat="1" ht="21.75" hidden="1" customHeight="1" x14ac:dyDescent="0.2">
      <c r="A154" s="481"/>
      <c r="B154" s="54" t="s">
        <v>30</v>
      </c>
      <c r="C154" s="16"/>
      <c r="D154" s="17"/>
      <c r="E154" s="18"/>
      <c r="F154" s="19"/>
      <c r="G154" s="17"/>
      <c r="H154" s="17"/>
      <c r="I154" s="20"/>
      <c r="J154" s="21"/>
      <c r="K154" s="55">
        <f t="shared" si="397"/>
        <v>0</v>
      </c>
      <c r="L154" s="56" t="e">
        <f t="shared" ref="L154" si="401">K154/J153*100</f>
        <v>#DIV/0!</v>
      </c>
      <c r="M154" s="483"/>
      <c r="N154" s="477"/>
      <c r="O154" s="55">
        <f>SUM(O156,O162,O172,O178,O180)</f>
        <v>0</v>
      </c>
      <c r="P154" s="56" t="e">
        <f t="shared" ref="P154" si="402">O154/J153*100</f>
        <v>#DIV/0!</v>
      </c>
      <c r="Q154" s="483"/>
      <c r="R154" s="477"/>
      <c r="S154" s="58">
        <f>SUM(S156,S162,S172,S178,S180)</f>
        <v>0</v>
      </c>
      <c r="T154" s="56" t="e">
        <f t="shared" ref="T154" si="403">S154/J153*100</f>
        <v>#DIV/0!</v>
      </c>
      <c r="U154" s="483"/>
      <c r="V154" s="485"/>
      <c r="W154" s="55">
        <f>SUM(W156,W162,W172,W178,W180)</f>
        <v>0</v>
      </c>
      <c r="X154" s="56" t="e">
        <f t="shared" ref="X154" si="404">W154/J153*100</f>
        <v>#DIV/0!</v>
      </c>
      <c r="Y154" s="483"/>
      <c r="Z154" s="477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27">
        <f>SUM(F157,F159)</f>
        <v>0</v>
      </c>
      <c r="G155" s="25">
        <f>SUM(G157,G159)</f>
        <v>0</v>
      </c>
      <c r="H155" s="25">
        <f t="shared" ref="H155:I155" si="405">SUM(H157,H159)</f>
        <v>0</v>
      </c>
      <c r="I155" s="28">
        <f t="shared" si="405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06">K155/J155*100</f>
        <v>#DIV/0!</v>
      </c>
      <c r="M155" s="478" t="e">
        <f t="shared" si="370"/>
        <v>#DIV/0!</v>
      </c>
      <c r="N155" s="474"/>
      <c r="O155" s="30">
        <f>SUM(O157,O159)</f>
        <v>0</v>
      </c>
      <c r="P155" s="31" t="e">
        <f t="shared" ref="P155" si="407">O155/J155*100</f>
        <v>#DIV/0!</v>
      </c>
      <c r="Q155" s="478" t="e">
        <f t="shared" si="372"/>
        <v>#DIV/0!</v>
      </c>
      <c r="R155" s="474"/>
      <c r="S155" s="32">
        <f>SUM(S157,S159)</f>
        <v>0</v>
      </c>
      <c r="T155" s="31" t="e">
        <f t="shared" ref="T155" si="408">S155/J155*100</f>
        <v>#DIV/0!</v>
      </c>
      <c r="U155" s="478" t="e">
        <f t="shared" si="374"/>
        <v>#DIV/0!</v>
      </c>
      <c r="V155" s="475"/>
      <c r="W155" s="30">
        <f>SUM(W157,W159)</f>
        <v>0</v>
      </c>
      <c r="X155" s="31" t="e">
        <f t="shared" ref="X155" si="409">W155/J155*100</f>
        <v>#DIV/0!</v>
      </c>
      <c r="Y155" s="478" t="e">
        <f t="shared" si="375"/>
        <v>#DIV/0!</v>
      </c>
      <c r="Z155" s="474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38"/>
      <c r="G156" s="36"/>
      <c r="H156" s="36"/>
      <c r="I156" s="37"/>
      <c r="J156" s="40"/>
      <c r="K156" s="30">
        <f>SUM(K158,K160)</f>
        <v>0</v>
      </c>
      <c r="L156" s="31" t="e">
        <f>K156/J155*100</f>
        <v>#DIV/0!</v>
      </c>
      <c r="M156" s="479"/>
      <c r="N156" s="474"/>
      <c r="O156" s="30">
        <f>SUM(O158,O160)</f>
        <v>0</v>
      </c>
      <c r="P156" s="31" t="e">
        <f t="shared" ref="P156" si="410">O156/J155*100</f>
        <v>#DIV/0!</v>
      </c>
      <c r="Q156" s="479"/>
      <c r="R156" s="474"/>
      <c r="S156" s="32">
        <f>SUM(S158,S160)</f>
        <v>0</v>
      </c>
      <c r="T156" s="31" t="e">
        <f t="shared" ref="T156" si="411">S156/J155*100</f>
        <v>#DIV/0!</v>
      </c>
      <c r="U156" s="479"/>
      <c r="V156" s="475"/>
      <c r="W156" s="30">
        <f>SUM(W158,W160)</f>
        <v>0</v>
      </c>
      <c r="X156" s="31" t="e">
        <f t="shared" ref="X156" si="412">W156/J155*100</f>
        <v>#DIV/0!</v>
      </c>
      <c r="Y156" s="479"/>
      <c r="Z156" s="474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13">+C157+D157</f>
        <v>0</v>
      </c>
      <c r="F157" s="63"/>
      <c r="G157" s="64"/>
      <c r="H157" s="64"/>
      <c r="I157" s="65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470" t="e">
        <f t="shared" si="370"/>
        <v>#DIV/0!</v>
      </c>
      <c r="N157" s="471"/>
      <c r="O157" s="67">
        <f>G157+F157+0</f>
        <v>0</v>
      </c>
      <c r="P157" s="69" t="e">
        <f t="shared" ref="P157" si="414">O157/J157*100</f>
        <v>#DIV/0!</v>
      </c>
      <c r="Q157" s="470" t="e">
        <f t="shared" si="372"/>
        <v>#DIV/0!</v>
      </c>
      <c r="R157" s="471"/>
      <c r="S157" s="70">
        <f>H157+F157+G157+0</f>
        <v>0</v>
      </c>
      <c r="T157" s="69" t="e">
        <f t="shared" ref="T157" si="415">S157/J157*100</f>
        <v>#DIV/0!</v>
      </c>
      <c r="U157" s="470" t="e">
        <f t="shared" si="374"/>
        <v>#DIV/0!</v>
      </c>
      <c r="V157" s="472"/>
      <c r="W157" s="67">
        <f>H157+F157+G157+I157+0</f>
        <v>0</v>
      </c>
      <c r="X157" s="69" t="e">
        <f>W157/J157*100</f>
        <v>#DIV/0!</v>
      </c>
      <c r="Y157" s="470" t="e">
        <f t="shared" si="375"/>
        <v>#DIV/0!</v>
      </c>
      <c r="Z157" s="471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38"/>
      <c r="G158" s="36"/>
      <c r="H158" s="36"/>
      <c r="I158" s="39"/>
      <c r="J158" s="40"/>
      <c r="K158" s="16"/>
      <c r="L158" s="17" t="e">
        <f>K158/J157*100</f>
        <v>#DIV/0!</v>
      </c>
      <c r="M158" s="470"/>
      <c r="N158" s="471"/>
      <c r="O158" s="16"/>
      <c r="P158" s="73" t="e">
        <f>O158/J157*100</f>
        <v>#DIV/0!</v>
      </c>
      <c r="Q158" s="470"/>
      <c r="R158" s="471"/>
      <c r="S158" s="19"/>
      <c r="T158" s="73" t="e">
        <f>S158/J157*100</f>
        <v>#DIV/0!</v>
      </c>
      <c r="U158" s="470"/>
      <c r="V158" s="472"/>
      <c r="W158" s="16"/>
      <c r="X158" s="73" t="e">
        <f>W158/J157*100</f>
        <v>#DIV/0!</v>
      </c>
      <c r="Y158" s="470"/>
      <c r="Z158" s="471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16">+C159+D159</f>
        <v>0</v>
      </c>
      <c r="F159" s="63"/>
      <c r="G159" s="64"/>
      <c r="H159" s="64"/>
      <c r="I159" s="65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470" t="e">
        <f t="shared" si="370"/>
        <v>#DIV/0!</v>
      </c>
      <c r="N159" s="471"/>
      <c r="O159" s="67">
        <f>G159+F159+0</f>
        <v>0</v>
      </c>
      <c r="P159" s="69" t="e">
        <f t="shared" ref="P159" si="417">O159/J159*100</f>
        <v>#DIV/0!</v>
      </c>
      <c r="Q159" s="470" t="e">
        <f t="shared" si="372"/>
        <v>#DIV/0!</v>
      </c>
      <c r="R159" s="471"/>
      <c r="S159" s="70">
        <f>H159+F159+G159+0</f>
        <v>0</v>
      </c>
      <c r="T159" s="69" t="e">
        <f t="shared" ref="T159" si="418">S159/J159*100</f>
        <v>#DIV/0!</v>
      </c>
      <c r="U159" s="470" t="e">
        <f t="shared" si="374"/>
        <v>#DIV/0!</v>
      </c>
      <c r="V159" s="472"/>
      <c r="W159" s="67">
        <f>H159+F159+G159+I159+0</f>
        <v>0</v>
      </c>
      <c r="X159" s="69" t="e">
        <f>W159/J159*100</f>
        <v>#DIV/0!</v>
      </c>
      <c r="Y159" s="470" t="e">
        <f t="shared" si="375"/>
        <v>#DIV/0!</v>
      </c>
      <c r="Z159" s="471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38"/>
      <c r="G160" s="36"/>
      <c r="H160" s="36"/>
      <c r="I160" s="39"/>
      <c r="J160" s="40"/>
      <c r="K160" s="16"/>
      <c r="L160" s="17" t="e">
        <f>K160/J159*100</f>
        <v>#DIV/0!</v>
      </c>
      <c r="M160" s="470"/>
      <c r="N160" s="471"/>
      <c r="O160" s="16"/>
      <c r="P160" s="73" t="e">
        <f>O160/J159*100</f>
        <v>#DIV/0!</v>
      </c>
      <c r="Q160" s="470"/>
      <c r="R160" s="471"/>
      <c r="S160" s="19"/>
      <c r="T160" s="73" t="e">
        <f>S160/J159*100</f>
        <v>#DIV/0!</v>
      </c>
      <c r="U160" s="470"/>
      <c r="V160" s="472"/>
      <c r="W160" s="16"/>
      <c r="X160" s="73" t="e">
        <f>W160/J159*100</f>
        <v>#DIV/0!</v>
      </c>
      <c r="Y160" s="470"/>
      <c r="Z160" s="471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27">
        <f>SUM(F163,F165,F167,F169)</f>
        <v>0</v>
      </c>
      <c r="G161" s="25">
        <f t="shared" ref="G161:I161" si="419">SUM(G163,G165,G167,G169)</f>
        <v>0</v>
      </c>
      <c r="H161" s="25">
        <f t="shared" si="419"/>
        <v>0</v>
      </c>
      <c r="I161" s="28">
        <f t="shared" si="419"/>
        <v>0</v>
      </c>
      <c r="J161" s="29">
        <f t="shared" ref="J161" si="420">+E161+I161+F161+G161+H161</f>
        <v>0</v>
      </c>
      <c r="K161" s="30">
        <f>SUM(K163,K165,K167,K169)</f>
        <v>0</v>
      </c>
      <c r="L161" s="31" t="e">
        <f t="shared" ref="L161" si="421">K161/J161*100</f>
        <v>#DIV/0!</v>
      </c>
      <c r="M161" s="473" t="e">
        <f t="shared" si="370"/>
        <v>#DIV/0!</v>
      </c>
      <c r="N161" s="474"/>
      <c r="O161" s="30">
        <f>SUM(O163,O165,O167,O169)</f>
        <v>0</v>
      </c>
      <c r="P161" s="31" t="e">
        <f t="shared" ref="P161" si="422">O161/J161*100</f>
        <v>#DIV/0!</v>
      </c>
      <c r="Q161" s="473" t="e">
        <f t="shared" si="372"/>
        <v>#DIV/0!</v>
      </c>
      <c r="R161" s="474"/>
      <c r="S161" s="32">
        <f>SUM(S163,S165,S167,S169)</f>
        <v>0</v>
      </c>
      <c r="T161" s="31" t="e">
        <f t="shared" ref="T161" si="423">S161/J161*100</f>
        <v>#DIV/0!</v>
      </c>
      <c r="U161" s="473" t="e">
        <f t="shared" si="374"/>
        <v>#DIV/0!</v>
      </c>
      <c r="V161" s="475"/>
      <c r="W161" s="30">
        <f>SUM(W163,W165,W167,W169)</f>
        <v>0</v>
      </c>
      <c r="X161" s="31" t="e">
        <f t="shared" ref="X161" si="424">W161/J161*100</f>
        <v>#DIV/0!</v>
      </c>
      <c r="Y161" s="473" t="e">
        <f t="shared" si="375"/>
        <v>#DIV/0!</v>
      </c>
      <c r="Z161" s="474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38"/>
      <c r="G162" s="36"/>
      <c r="H162" s="36"/>
      <c r="I162" s="37"/>
      <c r="J162" s="40"/>
      <c r="K162" s="30">
        <f>SUM(K164,K166,K168,K170)</f>
        <v>0</v>
      </c>
      <c r="L162" s="31" t="e">
        <f t="shared" ref="L162" si="425">K162/J161*100</f>
        <v>#DIV/0!</v>
      </c>
      <c r="M162" s="473"/>
      <c r="N162" s="474"/>
      <c r="O162" s="30">
        <f>SUM(O164,O166,O168,O170)</f>
        <v>0</v>
      </c>
      <c r="P162" s="31" t="e">
        <f t="shared" ref="P162" si="426">O162/J161*100</f>
        <v>#DIV/0!</v>
      </c>
      <c r="Q162" s="473"/>
      <c r="R162" s="474"/>
      <c r="S162" s="32">
        <f>SUM(S164,S166,S168,S170)</f>
        <v>0</v>
      </c>
      <c r="T162" s="31" t="e">
        <f t="shared" ref="T162" si="427">S162/J161*100</f>
        <v>#DIV/0!</v>
      </c>
      <c r="U162" s="473"/>
      <c r="V162" s="475"/>
      <c r="W162" s="30">
        <f>SUM(W164,W166,W168,W170)</f>
        <v>0</v>
      </c>
      <c r="X162" s="31" t="e">
        <f t="shared" ref="X162" si="428">W162/J161*100</f>
        <v>#DIV/0!</v>
      </c>
      <c r="Y162" s="473"/>
      <c r="Z162" s="474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29">+C163+D163</f>
        <v>0</v>
      </c>
      <c r="F163" s="63"/>
      <c r="G163" s="64"/>
      <c r="H163" s="64"/>
      <c r="I163" s="65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470" t="e">
        <f t="shared" si="370"/>
        <v>#DIV/0!</v>
      </c>
      <c r="N163" s="471"/>
      <c r="O163" s="67">
        <f>G163+F163+0</f>
        <v>0</v>
      </c>
      <c r="P163" s="68" t="e">
        <f t="shared" ref="P163" si="430">O163/J163*100</f>
        <v>#DIV/0!</v>
      </c>
      <c r="Q163" s="470" t="e">
        <f t="shared" si="372"/>
        <v>#DIV/0!</v>
      </c>
      <c r="R163" s="471"/>
      <c r="S163" s="70">
        <f>H163+F163+G163+0</f>
        <v>0</v>
      </c>
      <c r="T163" s="68" t="e">
        <f t="shared" ref="T163" si="431">S163/J163*100</f>
        <v>#DIV/0!</v>
      </c>
      <c r="U163" s="470" t="e">
        <f t="shared" si="374"/>
        <v>#DIV/0!</v>
      </c>
      <c r="V163" s="472"/>
      <c r="W163" s="67">
        <f>H163+F163+G163+I163+0</f>
        <v>0</v>
      </c>
      <c r="X163" s="68" t="e">
        <f>W163/J163*100</f>
        <v>#DIV/0!</v>
      </c>
      <c r="Y163" s="470" t="e">
        <f t="shared" si="375"/>
        <v>#DIV/0!</v>
      </c>
      <c r="Z163" s="471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38"/>
      <c r="G164" s="36"/>
      <c r="H164" s="36"/>
      <c r="I164" s="39"/>
      <c r="J164" s="40"/>
      <c r="K164" s="16"/>
      <c r="L164" s="17" t="e">
        <f>K164/J163*100</f>
        <v>#DIV/0!</v>
      </c>
      <c r="M164" s="470"/>
      <c r="N164" s="471"/>
      <c r="O164" s="16"/>
      <c r="P164" s="17" t="e">
        <f>O164/J163*100</f>
        <v>#DIV/0!</v>
      </c>
      <c r="Q164" s="470"/>
      <c r="R164" s="471"/>
      <c r="S164" s="19"/>
      <c r="T164" s="17" t="e">
        <f>S164/J163*100</f>
        <v>#DIV/0!</v>
      </c>
      <c r="U164" s="470"/>
      <c r="V164" s="472"/>
      <c r="W164" s="16"/>
      <c r="X164" s="17" t="e">
        <f>W164/J163*100</f>
        <v>#DIV/0!</v>
      </c>
      <c r="Y164" s="470"/>
      <c r="Z164" s="471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32">+C165+D165</f>
        <v>0</v>
      </c>
      <c r="F165" s="63"/>
      <c r="G165" s="64"/>
      <c r="H165" s="64"/>
      <c r="I165" s="65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470" t="e">
        <f t="shared" si="370"/>
        <v>#DIV/0!</v>
      </c>
      <c r="N165" s="471"/>
      <c r="O165" s="67">
        <f>G165+F165+0</f>
        <v>0</v>
      </c>
      <c r="P165" s="68" t="e">
        <f t="shared" ref="P165" si="433">O165/J165*100</f>
        <v>#DIV/0!</v>
      </c>
      <c r="Q165" s="470" t="e">
        <f t="shared" si="372"/>
        <v>#DIV/0!</v>
      </c>
      <c r="R165" s="471"/>
      <c r="S165" s="70">
        <f>H165+F165+G165+0</f>
        <v>0</v>
      </c>
      <c r="T165" s="68" t="e">
        <f t="shared" ref="T165" si="434">S165/J165*100</f>
        <v>#DIV/0!</v>
      </c>
      <c r="U165" s="470" t="e">
        <f t="shared" si="374"/>
        <v>#DIV/0!</v>
      </c>
      <c r="V165" s="472"/>
      <c r="W165" s="67">
        <f>H165+F165+G165+I165+0</f>
        <v>0</v>
      </c>
      <c r="X165" s="68" t="e">
        <f>W165/J165*100</f>
        <v>#DIV/0!</v>
      </c>
      <c r="Y165" s="470" t="e">
        <f t="shared" si="375"/>
        <v>#DIV/0!</v>
      </c>
      <c r="Z165" s="471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38"/>
      <c r="G166" s="36"/>
      <c r="H166" s="36"/>
      <c r="I166" s="39"/>
      <c r="J166" s="40"/>
      <c r="K166" s="16"/>
      <c r="L166" s="17" t="e">
        <f>K166/J165*100</f>
        <v>#DIV/0!</v>
      </c>
      <c r="M166" s="470"/>
      <c r="N166" s="471"/>
      <c r="O166" s="16"/>
      <c r="P166" s="17" t="e">
        <f>O166/J165*100</f>
        <v>#DIV/0!</v>
      </c>
      <c r="Q166" s="470"/>
      <c r="R166" s="471"/>
      <c r="S166" s="19"/>
      <c r="T166" s="17" t="e">
        <f>S166/J165*100</f>
        <v>#DIV/0!</v>
      </c>
      <c r="U166" s="470"/>
      <c r="V166" s="472"/>
      <c r="W166" s="16"/>
      <c r="X166" s="17" t="e">
        <f>W166/J165*100</f>
        <v>#DIV/0!</v>
      </c>
      <c r="Y166" s="470"/>
      <c r="Z166" s="471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35">+C167+D167</f>
        <v>0</v>
      </c>
      <c r="F167" s="63"/>
      <c r="G167" s="64"/>
      <c r="H167" s="64"/>
      <c r="I167" s="65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470" t="e">
        <f t="shared" si="370"/>
        <v>#DIV/0!</v>
      </c>
      <c r="N167" s="471"/>
      <c r="O167" s="67">
        <f>G167+F167+0</f>
        <v>0</v>
      </c>
      <c r="P167" s="68" t="e">
        <f t="shared" ref="P167" si="436">O167/J167*100</f>
        <v>#DIV/0!</v>
      </c>
      <c r="Q167" s="470" t="e">
        <f t="shared" si="372"/>
        <v>#DIV/0!</v>
      </c>
      <c r="R167" s="471"/>
      <c r="S167" s="70">
        <f>H167+F167+G167+0</f>
        <v>0</v>
      </c>
      <c r="T167" s="68" t="e">
        <f t="shared" ref="T167" si="437">S167/J167*100</f>
        <v>#DIV/0!</v>
      </c>
      <c r="U167" s="470" t="e">
        <f t="shared" si="374"/>
        <v>#DIV/0!</v>
      </c>
      <c r="V167" s="472"/>
      <c r="W167" s="67">
        <f>H167+F167+G167+I167+0</f>
        <v>0</v>
      </c>
      <c r="X167" s="68" t="e">
        <f>W167/J167*100</f>
        <v>#DIV/0!</v>
      </c>
      <c r="Y167" s="470" t="e">
        <f t="shared" si="375"/>
        <v>#DIV/0!</v>
      </c>
      <c r="Z167" s="471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38"/>
      <c r="G168" s="36"/>
      <c r="H168" s="36"/>
      <c r="I168" s="39"/>
      <c r="J168" s="40"/>
      <c r="K168" s="16"/>
      <c r="L168" s="17" t="e">
        <f>K168/J167*100</f>
        <v>#DIV/0!</v>
      </c>
      <c r="M168" s="470"/>
      <c r="N168" s="471"/>
      <c r="O168" s="16"/>
      <c r="P168" s="17" t="e">
        <f>O168/J167*100</f>
        <v>#DIV/0!</v>
      </c>
      <c r="Q168" s="470"/>
      <c r="R168" s="471"/>
      <c r="S168" s="19"/>
      <c r="T168" s="17" t="e">
        <f>S168/J167*100</f>
        <v>#DIV/0!</v>
      </c>
      <c r="U168" s="470"/>
      <c r="V168" s="472"/>
      <c r="W168" s="16"/>
      <c r="X168" s="17" t="e">
        <f>W168/J167*100</f>
        <v>#DIV/0!</v>
      </c>
      <c r="Y168" s="470"/>
      <c r="Z168" s="471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38">+C169+D169</f>
        <v>0</v>
      </c>
      <c r="F169" s="63"/>
      <c r="G169" s="64"/>
      <c r="H169" s="64"/>
      <c r="I169" s="65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470" t="e">
        <f t="shared" si="370"/>
        <v>#DIV/0!</v>
      </c>
      <c r="N169" s="471"/>
      <c r="O169" s="67">
        <f>G169+F169+0</f>
        <v>0</v>
      </c>
      <c r="P169" s="68" t="e">
        <f t="shared" ref="P169" si="439">O169/J169*100</f>
        <v>#DIV/0!</v>
      </c>
      <c r="Q169" s="470" t="e">
        <f t="shared" si="372"/>
        <v>#DIV/0!</v>
      </c>
      <c r="R169" s="471"/>
      <c r="S169" s="70">
        <f>H169+F169+G169+0</f>
        <v>0</v>
      </c>
      <c r="T169" s="68" t="e">
        <f t="shared" ref="T169" si="440">S169/J169*100</f>
        <v>#DIV/0!</v>
      </c>
      <c r="U169" s="470" t="e">
        <f t="shared" si="374"/>
        <v>#DIV/0!</v>
      </c>
      <c r="V169" s="472"/>
      <c r="W169" s="67">
        <f>H169+F169+G169+I169+0</f>
        <v>0</v>
      </c>
      <c r="X169" s="68" t="e">
        <f>W169/J169*100</f>
        <v>#DIV/0!</v>
      </c>
      <c r="Y169" s="470" t="e">
        <f t="shared" si="375"/>
        <v>#DIV/0!</v>
      </c>
      <c r="Z169" s="471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38"/>
      <c r="G170" s="36"/>
      <c r="H170" s="36"/>
      <c r="I170" s="39"/>
      <c r="J170" s="40"/>
      <c r="K170" s="16"/>
      <c r="L170" s="17" t="e">
        <f>K170/J169*100</f>
        <v>#DIV/0!</v>
      </c>
      <c r="M170" s="470"/>
      <c r="N170" s="471"/>
      <c r="O170" s="16"/>
      <c r="P170" s="17" t="e">
        <f>O170/J169*100</f>
        <v>#DIV/0!</v>
      </c>
      <c r="Q170" s="470"/>
      <c r="R170" s="471"/>
      <c r="S170" s="19"/>
      <c r="T170" s="17" t="e">
        <f>S170/J169*100</f>
        <v>#DIV/0!</v>
      </c>
      <c r="U170" s="470"/>
      <c r="V170" s="472"/>
      <c r="W170" s="16"/>
      <c r="X170" s="17" t="e">
        <f>W170/J169*100</f>
        <v>#DIV/0!</v>
      </c>
      <c r="Y170" s="470"/>
      <c r="Z170" s="471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27">
        <f>SUM(F173,F175)</f>
        <v>0</v>
      </c>
      <c r="G171" s="25">
        <f t="shared" ref="G171:I171" si="441">SUM(G173,G175)</f>
        <v>0</v>
      </c>
      <c r="H171" s="25">
        <f t="shared" si="441"/>
        <v>0</v>
      </c>
      <c r="I171" s="28">
        <f t="shared" si="441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42">K171/J171*100</f>
        <v>#DIV/0!</v>
      </c>
      <c r="M171" s="473" t="e">
        <f t="shared" si="370"/>
        <v>#DIV/0!</v>
      </c>
      <c r="N171" s="474"/>
      <c r="O171" s="30">
        <f>SUM(O173,O175)</f>
        <v>0</v>
      </c>
      <c r="P171" s="31" t="e">
        <f t="shared" ref="P171" si="443">O171/J171*100</f>
        <v>#DIV/0!</v>
      </c>
      <c r="Q171" s="473" t="e">
        <f t="shared" si="372"/>
        <v>#DIV/0!</v>
      </c>
      <c r="R171" s="474"/>
      <c r="S171" s="32">
        <f>SUM(S173,S175)</f>
        <v>0</v>
      </c>
      <c r="T171" s="31" t="e">
        <f t="shared" ref="T171" si="444">S171/J171*100</f>
        <v>#DIV/0!</v>
      </c>
      <c r="U171" s="473" t="e">
        <f t="shared" si="374"/>
        <v>#DIV/0!</v>
      </c>
      <c r="V171" s="475"/>
      <c r="W171" s="30">
        <f>SUM(W173,W175)</f>
        <v>0</v>
      </c>
      <c r="X171" s="31" t="e">
        <f t="shared" ref="X171" si="445">W171/J171*100</f>
        <v>#DIV/0!</v>
      </c>
      <c r="Y171" s="473" t="e">
        <f t="shared" si="375"/>
        <v>#DIV/0!</v>
      </c>
      <c r="Z171" s="474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38"/>
      <c r="G172" s="36"/>
      <c r="H172" s="36"/>
      <c r="I172" s="37"/>
      <c r="J172" s="40"/>
      <c r="K172" s="30">
        <f>SUM(K174,K176)</f>
        <v>0</v>
      </c>
      <c r="L172" s="31" t="e">
        <f t="shared" ref="L172" si="446">K172/J171*100</f>
        <v>#DIV/0!</v>
      </c>
      <c r="M172" s="473"/>
      <c r="N172" s="474"/>
      <c r="O172" s="30">
        <f>SUM(O174,O176)</f>
        <v>0</v>
      </c>
      <c r="P172" s="31" t="e">
        <f t="shared" ref="P172" si="447">O172/J171*100</f>
        <v>#DIV/0!</v>
      </c>
      <c r="Q172" s="473"/>
      <c r="R172" s="474"/>
      <c r="S172" s="32">
        <f>SUM(S174,S176)</f>
        <v>0</v>
      </c>
      <c r="T172" s="31" t="e">
        <f t="shared" ref="T172" si="448">S172/J171*100</f>
        <v>#DIV/0!</v>
      </c>
      <c r="U172" s="473"/>
      <c r="V172" s="475"/>
      <c r="W172" s="30">
        <f>SUM(W174,W176)</f>
        <v>0</v>
      </c>
      <c r="X172" s="31" t="e">
        <f t="shared" ref="X172" si="449">W172/J171*100</f>
        <v>#DIV/0!</v>
      </c>
      <c r="Y172" s="473"/>
      <c r="Z172" s="474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450">+C173+D173</f>
        <v>0</v>
      </c>
      <c r="F173" s="63"/>
      <c r="G173" s="64"/>
      <c r="H173" s="64"/>
      <c r="I173" s="65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470" t="e">
        <f t="shared" si="370"/>
        <v>#DIV/0!</v>
      </c>
      <c r="N173" s="471"/>
      <c r="O173" s="67">
        <f>G173+F173+0</f>
        <v>0</v>
      </c>
      <c r="P173" s="68" t="e">
        <f t="shared" ref="P173" si="451">O173/J173*100</f>
        <v>#DIV/0!</v>
      </c>
      <c r="Q173" s="470" t="e">
        <f t="shared" si="372"/>
        <v>#DIV/0!</v>
      </c>
      <c r="R173" s="471"/>
      <c r="S173" s="70">
        <f>H173+F173+G173+0</f>
        <v>0</v>
      </c>
      <c r="T173" s="68" t="e">
        <f t="shared" ref="T173" si="452">S173/J173*100</f>
        <v>#DIV/0!</v>
      </c>
      <c r="U173" s="470" t="e">
        <f t="shared" si="374"/>
        <v>#DIV/0!</v>
      </c>
      <c r="V173" s="472"/>
      <c r="W173" s="67">
        <f>H173+F173+G173+I173+0</f>
        <v>0</v>
      </c>
      <c r="X173" s="68" t="e">
        <f>W173/J173*100</f>
        <v>#DIV/0!</v>
      </c>
      <c r="Y173" s="470" t="e">
        <f t="shared" si="375"/>
        <v>#DIV/0!</v>
      </c>
      <c r="Z173" s="471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38"/>
      <c r="G174" s="36"/>
      <c r="H174" s="36"/>
      <c r="I174" s="39"/>
      <c r="J174" s="40"/>
      <c r="K174" s="16"/>
      <c r="L174" s="17" t="e">
        <f>K174/J173*100</f>
        <v>#DIV/0!</v>
      </c>
      <c r="M174" s="470"/>
      <c r="N174" s="471"/>
      <c r="O174" s="16"/>
      <c r="P174" s="17" t="e">
        <f>O174/J173*100</f>
        <v>#DIV/0!</v>
      </c>
      <c r="Q174" s="470"/>
      <c r="R174" s="471"/>
      <c r="S174" s="19"/>
      <c r="T174" s="17" t="e">
        <f>S174/J173*100</f>
        <v>#DIV/0!</v>
      </c>
      <c r="U174" s="470"/>
      <c r="V174" s="472"/>
      <c r="W174" s="16"/>
      <c r="X174" s="17" t="e">
        <f>W174/J173*100</f>
        <v>#DIV/0!</v>
      </c>
      <c r="Y174" s="470"/>
      <c r="Z174" s="471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453">+C175+D175</f>
        <v>0</v>
      </c>
      <c r="F175" s="63"/>
      <c r="G175" s="64"/>
      <c r="H175" s="64"/>
      <c r="I175" s="65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470" t="e">
        <f t="shared" si="370"/>
        <v>#DIV/0!</v>
      </c>
      <c r="N175" s="471"/>
      <c r="O175" s="67">
        <f>G175+F175+0</f>
        <v>0</v>
      </c>
      <c r="P175" s="68" t="e">
        <f t="shared" ref="P175" si="454">O175/J175*100</f>
        <v>#DIV/0!</v>
      </c>
      <c r="Q175" s="470" t="e">
        <f t="shared" si="372"/>
        <v>#DIV/0!</v>
      </c>
      <c r="R175" s="471"/>
      <c r="S175" s="70">
        <f>H175+F175+G175+0</f>
        <v>0</v>
      </c>
      <c r="T175" s="68" t="e">
        <f t="shared" ref="T175" si="455">S175/J175*100</f>
        <v>#DIV/0!</v>
      </c>
      <c r="U175" s="470" t="e">
        <f t="shared" si="374"/>
        <v>#DIV/0!</v>
      </c>
      <c r="V175" s="472"/>
      <c r="W175" s="67">
        <f>H175+F175+G175+I175+0</f>
        <v>0</v>
      </c>
      <c r="X175" s="68" t="e">
        <f>W175/J175*100</f>
        <v>#DIV/0!</v>
      </c>
      <c r="Y175" s="470" t="e">
        <f t="shared" si="375"/>
        <v>#DIV/0!</v>
      </c>
      <c r="Z175" s="471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38"/>
      <c r="G176" s="36"/>
      <c r="H176" s="36"/>
      <c r="I176" s="39"/>
      <c r="J176" s="40"/>
      <c r="K176" s="16"/>
      <c r="L176" s="17" t="e">
        <f>K176/J175*100</f>
        <v>#DIV/0!</v>
      </c>
      <c r="M176" s="470"/>
      <c r="N176" s="471"/>
      <c r="O176" s="16"/>
      <c r="P176" s="17" t="e">
        <f>O176/J175*100</f>
        <v>#DIV/0!</v>
      </c>
      <c r="Q176" s="470"/>
      <c r="R176" s="471"/>
      <c r="S176" s="19"/>
      <c r="T176" s="17" t="e">
        <f>S176/J175*100</f>
        <v>#DIV/0!</v>
      </c>
      <c r="U176" s="470"/>
      <c r="V176" s="472"/>
      <c r="W176" s="16"/>
      <c r="X176" s="17" t="e">
        <f>W176/J175*100</f>
        <v>#DIV/0!</v>
      </c>
      <c r="Y176" s="470"/>
      <c r="Z176" s="471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456">+C177+D177</f>
        <v>0</v>
      </c>
      <c r="F177" s="63"/>
      <c r="G177" s="64"/>
      <c r="H177" s="64"/>
      <c r="I177" s="65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470" t="e">
        <f t="shared" si="370"/>
        <v>#DIV/0!</v>
      </c>
      <c r="N177" s="471"/>
      <c r="O177" s="67">
        <f>G177+F177+0</f>
        <v>0</v>
      </c>
      <c r="P177" s="68" t="e">
        <f t="shared" ref="P177" si="457">O177/J177*100</f>
        <v>#DIV/0!</v>
      </c>
      <c r="Q177" s="470" t="e">
        <f t="shared" si="372"/>
        <v>#DIV/0!</v>
      </c>
      <c r="R177" s="471"/>
      <c r="S177" s="70">
        <f>H177+F177+G177+0</f>
        <v>0</v>
      </c>
      <c r="T177" s="68" t="e">
        <f t="shared" ref="T177" si="458">S177/J177*100</f>
        <v>#DIV/0!</v>
      </c>
      <c r="U177" s="470" t="e">
        <f t="shared" si="374"/>
        <v>#DIV/0!</v>
      </c>
      <c r="V177" s="472"/>
      <c r="W177" s="67">
        <f>H177+F177+G177+I177+0</f>
        <v>0</v>
      </c>
      <c r="X177" s="68" t="e">
        <f>W177/J177*100</f>
        <v>#DIV/0!</v>
      </c>
      <c r="Y177" s="470" t="e">
        <f t="shared" si="375"/>
        <v>#DIV/0!</v>
      </c>
      <c r="Z177" s="471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38"/>
      <c r="G178" s="36"/>
      <c r="H178" s="36"/>
      <c r="I178" s="37"/>
      <c r="J178" s="40"/>
      <c r="K178" s="16"/>
      <c r="L178" s="17" t="e">
        <f>K178/J177*100</f>
        <v>#DIV/0!</v>
      </c>
      <c r="M178" s="470"/>
      <c r="N178" s="471"/>
      <c r="O178" s="16"/>
      <c r="P178" s="17" t="e">
        <f>O178/J177*100</f>
        <v>#DIV/0!</v>
      </c>
      <c r="Q178" s="470"/>
      <c r="R178" s="471"/>
      <c r="S178" s="19"/>
      <c r="T178" s="17" t="e">
        <f>S178/J177*100</f>
        <v>#DIV/0!</v>
      </c>
      <c r="U178" s="470"/>
      <c r="V178" s="472"/>
      <c r="W178" s="16"/>
      <c r="X178" s="17" t="e">
        <f>W178/J177*100</f>
        <v>#DIV/0!</v>
      </c>
      <c r="Y178" s="470"/>
      <c r="Z178" s="471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459">+C179+D179</f>
        <v>0</v>
      </c>
      <c r="F179" s="63"/>
      <c r="G179" s="64"/>
      <c r="H179" s="64"/>
      <c r="I179" s="65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470" t="e">
        <f t="shared" si="370"/>
        <v>#DIV/0!</v>
      </c>
      <c r="N179" s="471"/>
      <c r="O179" s="67">
        <f>G179+F179+0</f>
        <v>0</v>
      </c>
      <c r="P179" s="68" t="e">
        <f t="shared" ref="P179" si="460">O179/J179*100</f>
        <v>#DIV/0!</v>
      </c>
      <c r="Q179" s="470" t="e">
        <f t="shared" si="372"/>
        <v>#DIV/0!</v>
      </c>
      <c r="R179" s="471"/>
      <c r="S179" s="70">
        <f>H179+F179+G179+0</f>
        <v>0</v>
      </c>
      <c r="T179" s="68" t="e">
        <f t="shared" ref="T179" si="461">S179/J179*100</f>
        <v>#DIV/0!</v>
      </c>
      <c r="U179" s="470" t="e">
        <f t="shared" si="374"/>
        <v>#DIV/0!</v>
      </c>
      <c r="V179" s="472"/>
      <c r="W179" s="67">
        <f>H179+F179+G179+I179+0</f>
        <v>0</v>
      </c>
      <c r="X179" s="68" t="e">
        <f>W179/J179*100</f>
        <v>#DIV/0!</v>
      </c>
      <c r="Y179" s="470" t="e">
        <f t="shared" si="375"/>
        <v>#DIV/0!</v>
      </c>
      <c r="Z179" s="471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38"/>
      <c r="G180" s="36"/>
      <c r="H180" s="36"/>
      <c r="I180" s="37"/>
      <c r="J180" s="40"/>
      <c r="K180" s="16"/>
      <c r="L180" s="17" t="e">
        <f>K180/J179*100</f>
        <v>#DIV/0!</v>
      </c>
      <c r="M180" s="470"/>
      <c r="N180" s="471"/>
      <c r="O180" s="16"/>
      <c r="P180" s="17" t="e">
        <f>O180/J179*100</f>
        <v>#DIV/0!</v>
      </c>
      <c r="Q180" s="470"/>
      <c r="R180" s="471"/>
      <c r="S180" s="19"/>
      <c r="T180" s="17" t="e">
        <f>S180/J179*100</f>
        <v>#DIV/0!</v>
      </c>
      <c r="U180" s="470"/>
      <c r="V180" s="472"/>
      <c r="W180" s="16"/>
      <c r="X180" s="17" t="e">
        <f>W180/J179*100</f>
        <v>#DIV/0!</v>
      </c>
      <c r="Y180" s="470"/>
      <c r="Z180" s="471"/>
      <c r="AA180" s="74"/>
      <c r="AB180" s="74"/>
    </row>
    <row r="181" spans="1:28" s="251" customFormat="1" ht="21.75" hidden="1" customHeight="1" x14ac:dyDescent="0.2">
      <c r="A181" s="480" t="s">
        <v>45</v>
      </c>
      <c r="B181" s="54" t="s">
        <v>29</v>
      </c>
      <c r="C181" s="55">
        <f t="shared" ref="C181:K182" si="462">SUM(C183,C189,C199,C205,C207)</f>
        <v>0</v>
      </c>
      <c r="D181" s="56">
        <f t="shared" si="462"/>
        <v>0</v>
      </c>
      <c r="E181" s="57">
        <f t="shared" si="462"/>
        <v>0</v>
      </c>
      <c r="F181" s="58">
        <f t="shared" si="462"/>
        <v>0</v>
      </c>
      <c r="G181" s="56">
        <f t="shared" si="462"/>
        <v>0</v>
      </c>
      <c r="H181" s="56">
        <f t="shared" si="462"/>
        <v>0</v>
      </c>
      <c r="I181" s="59">
        <f t="shared" si="462"/>
        <v>0</v>
      </c>
      <c r="J181" s="60">
        <f t="shared" si="462"/>
        <v>0</v>
      </c>
      <c r="K181" s="55">
        <f t="shared" si="462"/>
        <v>0</v>
      </c>
      <c r="L181" s="56" t="e">
        <f>K181/J181*100</f>
        <v>#DIV/0!</v>
      </c>
      <c r="M181" s="482" t="e">
        <f t="shared" si="370"/>
        <v>#DIV/0!</v>
      </c>
      <c r="N181" s="476"/>
      <c r="O181" s="55">
        <f>SUM(O183,O189,O199,O205,O207)</f>
        <v>0</v>
      </c>
      <c r="P181" s="56" t="e">
        <f t="shared" ref="P181" si="463">O181/J181*100</f>
        <v>#DIV/0!</v>
      </c>
      <c r="Q181" s="482" t="e">
        <f t="shared" si="372"/>
        <v>#DIV/0!</v>
      </c>
      <c r="R181" s="476"/>
      <c r="S181" s="58">
        <f>SUM(S183,S189,S199,S205,S207)</f>
        <v>0</v>
      </c>
      <c r="T181" s="56" t="e">
        <f t="shared" ref="T181" si="464">S181/J181*100</f>
        <v>#DIV/0!</v>
      </c>
      <c r="U181" s="482" t="e">
        <f t="shared" si="374"/>
        <v>#DIV/0!</v>
      </c>
      <c r="V181" s="484"/>
      <c r="W181" s="55">
        <f>SUM(W183,W189,W199,W205,W207)</f>
        <v>0</v>
      </c>
      <c r="X181" s="56" t="e">
        <f t="shared" ref="X181" si="465">W181/J181*100</f>
        <v>#DIV/0!</v>
      </c>
      <c r="Y181" s="482" t="e">
        <f t="shared" si="375"/>
        <v>#DIV/0!</v>
      </c>
      <c r="Z181" s="476"/>
      <c r="AA181" s="250"/>
      <c r="AB181" s="250"/>
    </row>
    <row r="182" spans="1:28" s="251" customFormat="1" ht="21.75" hidden="1" customHeight="1" x14ac:dyDescent="0.2">
      <c r="A182" s="481"/>
      <c r="B182" s="54" t="s">
        <v>30</v>
      </c>
      <c r="C182" s="16"/>
      <c r="D182" s="17"/>
      <c r="E182" s="18"/>
      <c r="F182" s="19"/>
      <c r="G182" s="17"/>
      <c r="H182" s="17"/>
      <c r="I182" s="20"/>
      <c r="J182" s="21"/>
      <c r="K182" s="55">
        <f t="shared" si="462"/>
        <v>0</v>
      </c>
      <c r="L182" s="56" t="e">
        <f t="shared" ref="L182" si="466">K182/J181*100</f>
        <v>#DIV/0!</v>
      </c>
      <c r="M182" s="483"/>
      <c r="N182" s="477"/>
      <c r="O182" s="55">
        <f>SUM(O184,O190,O200,O206,O208)</f>
        <v>0</v>
      </c>
      <c r="P182" s="56" t="e">
        <f t="shared" ref="P182" si="467">O182/J181*100</f>
        <v>#DIV/0!</v>
      </c>
      <c r="Q182" s="483"/>
      <c r="R182" s="477"/>
      <c r="S182" s="58">
        <f>SUM(S184,S190,S200,S206,S208)</f>
        <v>0</v>
      </c>
      <c r="T182" s="56" t="e">
        <f t="shared" ref="T182" si="468">S182/J181*100</f>
        <v>#DIV/0!</v>
      </c>
      <c r="U182" s="483"/>
      <c r="V182" s="485"/>
      <c r="W182" s="55">
        <f>SUM(W184,W190,W200,W206,W208)</f>
        <v>0</v>
      </c>
      <c r="X182" s="56" t="e">
        <f t="shared" ref="X182" si="469">W182/J181*100</f>
        <v>#DIV/0!</v>
      </c>
      <c r="Y182" s="483"/>
      <c r="Z182" s="477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27">
        <f>SUM(F185,F187)</f>
        <v>0</v>
      </c>
      <c r="G183" s="25">
        <f>SUM(G185,G187)</f>
        <v>0</v>
      </c>
      <c r="H183" s="25">
        <f t="shared" ref="H183:I183" si="470">SUM(H185,H187)</f>
        <v>0</v>
      </c>
      <c r="I183" s="28">
        <f t="shared" si="470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471">K183/J183*100</f>
        <v>#DIV/0!</v>
      </c>
      <c r="M183" s="478" t="e">
        <f t="shared" si="370"/>
        <v>#DIV/0!</v>
      </c>
      <c r="N183" s="474"/>
      <c r="O183" s="30">
        <f>SUM(O185,O187)</f>
        <v>0</v>
      </c>
      <c r="P183" s="31" t="e">
        <f t="shared" ref="P183" si="472">O183/J183*100</f>
        <v>#DIV/0!</v>
      </c>
      <c r="Q183" s="478" t="e">
        <f t="shared" si="372"/>
        <v>#DIV/0!</v>
      </c>
      <c r="R183" s="474"/>
      <c r="S183" s="32">
        <f>SUM(S185,S187)</f>
        <v>0</v>
      </c>
      <c r="T183" s="31" t="e">
        <f t="shared" ref="T183" si="473">S183/J183*100</f>
        <v>#DIV/0!</v>
      </c>
      <c r="U183" s="478" t="e">
        <f t="shared" si="374"/>
        <v>#DIV/0!</v>
      </c>
      <c r="V183" s="475"/>
      <c r="W183" s="30">
        <f>SUM(W185,W187)</f>
        <v>0</v>
      </c>
      <c r="X183" s="31" t="e">
        <f t="shared" ref="X183" si="474">W183/J183*100</f>
        <v>#DIV/0!</v>
      </c>
      <c r="Y183" s="478" t="e">
        <f t="shared" si="375"/>
        <v>#DIV/0!</v>
      </c>
      <c r="Z183" s="474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38"/>
      <c r="G184" s="36"/>
      <c r="H184" s="36"/>
      <c r="I184" s="37"/>
      <c r="J184" s="40"/>
      <c r="K184" s="30">
        <f>SUM(K186,K188)</f>
        <v>0</v>
      </c>
      <c r="L184" s="31" t="e">
        <f>K184/J183*100</f>
        <v>#DIV/0!</v>
      </c>
      <c r="M184" s="479"/>
      <c r="N184" s="474"/>
      <c r="O184" s="30">
        <f>SUM(O186,O188)</f>
        <v>0</v>
      </c>
      <c r="P184" s="31" t="e">
        <f t="shared" ref="P184" si="475">O184/J183*100</f>
        <v>#DIV/0!</v>
      </c>
      <c r="Q184" s="479"/>
      <c r="R184" s="474"/>
      <c r="S184" s="32">
        <f>SUM(S186,S188)</f>
        <v>0</v>
      </c>
      <c r="T184" s="31" t="e">
        <f t="shared" ref="T184" si="476">S184/J183*100</f>
        <v>#DIV/0!</v>
      </c>
      <c r="U184" s="479"/>
      <c r="V184" s="475"/>
      <c r="W184" s="30">
        <f>SUM(W186,W188)</f>
        <v>0</v>
      </c>
      <c r="X184" s="31" t="e">
        <f t="shared" ref="X184" si="477">W184/J183*100</f>
        <v>#DIV/0!</v>
      </c>
      <c r="Y184" s="479"/>
      <c r="Z184" s="474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478">+C185+D185</f>
        <v>0</v>
      </c>
      <c r="F185" s="63"/>
      <c r="G185" s="64"/>
      <c r="H185" s="64"/>
      <c r="I185" s="65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470" t="e">
        <f t="shared" si="370"/>
        <v>#DIV/0!</v>
      </c>
      <c r="N185" s="471"/>
      <c r="O185" s="67">
        <f>G185+F185+0</f>
        <v>0</v>
      </c>
      <c r="P185" s="69" t="e">
        <f t="shared" ref="P185" si="479">O185/J185*100</f>
        <v>#DIV/0!</v>
      </c>
      <c r="Q185" s="470" t="e">
        <f t="shared" si="372"/>
        <v>#DIV/0!</v>
      </c>
      <c r="R185" s="471"/>
      <c r="S185" s="70">
        <f>H185+F185+G185+0</f>
        <v>0</v>
      </c>
      <c r="T185" s="69" t="e">
        <f t="shared" ref="T185" si="480">S185/J185*100</f>
        <v>#DIV/0!</v>
      </c>
      <c r="U185" s="470" t="e">
        <f t="shared" si="374"/>
        <v>#DIV/0!</v>
      </c>
      <c r="V185" s="472"/>
      <c r="W185" s="67">
        <f>H185+F185+G185+I185+0</f>
        <v>0</v>
      </c>
      <c r="X185" s="69" t="e">
        <f>W185/J185*100</f>
        <v>#DIV/0!</v>
      </c>
      <c r="Y185" s="470" t="e">
        <f t="shared" si="375"/>
        <v>#DIV/0!</v>
      </c>
      <c r="Z185" s="471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38"/>
      <c r="G186" s="36"/>
      <c r="H186" s="36"/>
      <c r="I186" s="39"/>
      <c r="J186" s="40"/>
      <c r="K186" s="16"/>
      <c r="L186" s="17" t="e">
        <f>K186/J185*100</f>
        <v>#DIV/0!</v>
      </c>
      <c r="M186" s="470"/>
      <c r="N186" s="471"/>
      <c r="O186" s="16"/>
      <c r="P186" s="73" t="e">
        <f>O186/J185*100</f>
        <v>#DIV/0!</v>
      </c>
      <c r="Q186" s="470"/>
      <c r="R186" s="471"/>
      <c r="S186" s="19"/>
      <c r="T186" s="73" t="e">
        <f>S186/J185*100</f>
        <v>#DIV/0!</v>
      </c>
      <c r="U186" s="470"/>
      <c r="V186" s="472"/>
      <c r="W186" s="16"/>
      <c r="X186" s="73" t="e">
        <f>W186/J185*100</f>
        <v>#DIV/0!</v>
      </c>
      <c r="Y186" s="470"/>
      <c r="Z186" s="471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481">+C187+D187</f>
        <v>0</v>
      </c>
      <c r="F187" s="63"/>
      <c r="G187" s="64"/>
      <c r="H187" s="64"/>
      <c r="I187" s="65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470" t="e">
        <f t="shared" si="370"/>
        <v>#DIV/0!</v>
      </c>
      <c r="N187" s="471"/>
      <c r="O187" s="67">
        <f>G187+F187+0</f>
        <v>0</v>
      </c>
      <c r="P187" s="69" t="e">
        <f t="shared" ref="P187" si="482">O187/J187*100</f>
        <v>#DIV/0!</v>
      </c>
      <c r="Q187" s="470" t="e">
        <f t="shared" si="372"/>
        <v>#DIV/0!</v>
      </c>
      <c r="R187" s="471"/>
      <c r="S187" s="70">
        <f>H187+F187+G187+0</f>
        <v>0</v>
      </c>
      <c r="T187" s="69" t="e">
        <f t="shared" ref="T187" si="483">S187/J187*100</f>
        <v>#DIV/0!</v>
      </c>
      <c r="U187" s="470" t="e">
        <f t="shared" si="374"/>
        <v>#DIV/0!</v>
      </c>
      <c r="V187" s="472"/>
      <c r="W187" s="67">
        <f>H187+F187+G187+I187+0</f>
        <v>0</v>
      </c>
      <c r="X187" s="69" t="e">
        <f>W187/J187*100</f>
        <v>#DIV/0!</v>
      </c>
      <c r="Y187" s="470" t="e">
        <f t="shared" si="375"/>
        <v>#DIV/0!</v>
      </c>
      <c r="Z187" s="471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38"/>
      <c r="G188" s="36"/>
      <c r="H188" s="36"/>
      <c r="I188" s="39"/>
      <c r="J188" s="40"/>
      <c r="K188" s="16"/>
      <c r="L188" s="17" t="e">
        <f>K188/J187*100</f>
        <v>#DIV/0!</v>
      </c>
      <c r="M188" s="470"/>
      <c r="N188" s="471"/>
      <c r="O188" s="16"/>
      <c r="P188" s="73" t="e">
        <f>O188/J187*100</f>
        <v>#DIV/0!</v>
      </c>
      <c r="Q188" s="470"/>
      <c r="R188" s="471"/>
      <c r="S188" s="19"/>
      <c r="T188" s="73" t="e">
        <f>S188/J187*100</f>
        <v>#DIV/0!</v>
      </c>
      <c r="U188" s="470"/>
      <c r="V188" s="472"/>
      <c r="W188" s="16"/>
      <c r="X188" s="73" t="e">
        <f>W188/J187*100</f>
        <v>#DIV/0!</v>
      </c>
      <c r="Y188" s="470"/>
      <c r="Z188" s="471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27">
        <f>SUM(F191,F193,F195,F197)</f>
        <v>0</v>
      </c>
      <c r="G189" s="25">
        <f t="shared" ref="G189:I189" si="484">SUM(G191,G193,G195,G197)</f>
        <v>0</v>
      </c>
      <c r="H189" s="25">
        <f t="shared" si="484"/>
        <v>0</v>
      </c>
      <c r="I189" s="28">
        <f t="shared" si="484"/>
        <v>0</v>
      </c>
      <c r="J189" s="29">
        <f t="shared" ref="J189" si="485">+E189+I189+F189+G189+H189</f>
        <v>0</v>
      </c>
      <c r="K189" s="30">
        <f>SUM(K191,K193,K195,K197)</f>
        <v>0</v>
      </c>
      <c r="L189" s="31" t="e">
        <f t="shared" ref="L189" si="486">K189/J189*100</f>
        <v>#DIV/0!</v>
      </c>
      <c r="M189" s="473" t="e">
        <f t="shared" si="370"/>
        <v>#DIV/0!</v>
      </c>
      <c r="N189" s="474"/>
      <c r="O189" s="30">
        <f>SUM(O191,O193,O195,O197)</f>
        <v>0</v>
      </c>
      <c r="P189" s="31" t="e">
        <f t="shared" ref="P189" si="487">O189/J189*100</f>
        <v>#DIV/0!</v>
      </c>
      <c r="Q189" s="473" t="e">
        <f t="shared" si="372"/>
        <v>#DIV/0!</v>
      </c>
      <c r="R189" s="474"/>
      <c r="S189" s="32">
        <f>SUM(S191,S193,S195,S197)</f>
        <v>0</v>
      </c>
      <c r="T189" s="31" t="e">
        <f t="shared" ref="T189" si="488">S189/J189*100</f>
        <v>#DIV/0!</v>
      </c>
      <c r="U189" s="473" t="e">
        <f t="shared" si="374"/>
        <v>#DIV/0!</v>
      </c>
      <c r="V189" s="475"/>
      <c r="W189" s="30">
        <f>SUM(W191,W193,W195,W197)</f>
        <v>0</v>
      </c>
      <c r="X189" s="31" t="e">
        <f t="shared" ref="X189" si="489">W189/J189*100</f>
        <v>#DIV/0!</v>
      </c>
      <c r="Y189" s="473" t="e">
        <f t="shared" si="375"/>
        <v>#DIV/0!</v>
      </c>
      <c r="Z189" s="474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38"/>
      <c r="G190" s="36"/>
      <c r="H190" s="36"/>
      <c r="I190" s="37"/>
      <c r="J190" s="40"/>
      <c r="K190" s="30">
        <f>SUM(K192,K194,K196,K198)</f>
        <v>0</v>
      </c>
      <c r="L190" s="31" t="e">
        <f t="shared" ref="L190" si="490">K190/J189*100</f>
        <v>#DIV/0!</v>
      </c>
      <c r="M190" s="473"/>
      <c r="N190" s="474"/>
      <c r="O190" s="30">
        <f>SUM(O192,O194,O196,O198)</f>
        <v>0</v>
      </c>
      <c r="P190" s="31" t="e">
        <f t="shared" ref="P190" si="491">O190/J189*100</f>
        <v>#DIV/0!</v>
      </c>
      <c r="Q190" s="473"/>
      <c r="R190" s="474"/>
      <c r="S190" s="32">
        <f>SUM(S192,S194,S196,S198)</f>
        <v>0</v>
      </c>
      <c r="T190" s="31" t="e">
        <f t="shared" ref="T190" si="492">S190/J189*100</f>
        <v>#DIV/0!</v>
      </c>
      <c r="U190" s="473"/>
      <c r="V190" s="475"/>
      <c r="W190" s="30">
        <f>SUM(W192,W194,W196,W198)</f>
        <v>0</v>
      </c>
      <c r="X190" s="31" t="e">
        <f t="shared" ref="X190" si="493">W190/J189*100</f>
        <v>#DIV/0!</v>
      </c>
      <c r="Y190" s="473"/>
      <c r="Z190" s="474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494">+C191+D191</f>
        <v>0</v>
      </c>
      <c r="F191" s="63"/>
      <c r="G191" s="64"/>
      <c r="H191" s="64"/>
      <c r="I191" s="65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470" t="e">
        <f t="shared" si="370"/>
        <v>#DIV/0!</v>
      </c>
      <c r="N191" s="471"/>
      <c r="O191" s="67">
        <f>G191+F191+0</f>
        <v>0</v>
      </c>
      <c r="P191" s="68" t="e">
        <f t="shared" ref="P191" si="495">O191/J191*100</f>
        <v>#DIV/0!</v>
      </c>
      <c r="Q191" s="470" t="e">
        <f t="shared" si="372"/>
        <v>#DIV/0!</v>
      </c>
      <c r="R191" s="471"/>
      <c r="S191" s="70">
        <f>H191+F191+G191+0</f>
        <v>0</v>
      </c>
      <c r="T191" s="68" t="e">
        <f t="shared" ref="T191" si="496">S191/J191*100</f>
        <v>#DIV/0!</v>
      </c>
      <c r="U191" s="470" t="e">
        <f t="shared" si="374"/>
        <v>#DIV/0!</v>
      </c>
      <c r="V191" s="472"/>
      <c r="W191" s="67">
        <f>H191+F191+G191+I191+0</f>
        <v>0</v>
      </c>
      <c r="X191" s="68" t="e">
        <f>W191/J191*100</f>
        <v>#DIV/0!</v>
      </c>
      <c r="Y191" s="470" t="e">
        <f t="shared" si="375"/>
        <v>#DIV/0!</v>
      </c>
      <c r="Z191" s="471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38"/>
      <c r="G192" s="36"/>
      <c r="H192" s="36"/>
      <c r="I192" s="39"/>
      <c r="J192" s="40"/>
      <c r="K192" s="16"/>
      <c r="L192" s="17" t="e">
        <f>K192/J191*100</f>
        <v>#DIV/0!</v>
      </c>
      <c r="M192" s="470"/>
      <c r="N192" s="471"/>
      <c r="O192" s="16"/>
      <c r="P192" s="17" t="e">
        <f>O192/J191*100</f>
        <v>#DIV/0!</v>
      </c>
      <c r="Q192" s="470"/>
      <c r="R192" s="471"/>
      <c r="S192" s="19"/>
      <c r="T192" s="17" t="e">
        <f>S192/J191*100</f>
        <v>#DIV/0!</v>
      </c>
      <c r="U192" s="470"/>
      <c r="V192" s="472"/>
      <c r="W192" s="16"/>
      <c r="X192" s="17" t="e">
        <f>W192/J191*100</f>
        <v>#DIV/0!</v>
      </c>
      <c r="Y192" s="470"/>
      <c r="Z192" s="471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497">+C193+D193</f>
        <v>0</v>
      </c>
      <c r="F193" s="63"/>
      <c r="G193" s="64"/>
      <c r="H193" s="64"/>
      <c r="I193" s="65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470" t="e">
        <f t="shared" si="370"/>
        <v>#DIV/0!</v>
      </c>
      <c r="N193" s="471"/>
      <c r="O193" s="67">
        <f>G193+F193+0</f>
        <v>0</v>
      </c>
      <c r="P193" s="68" t="e">
        <f t="shared" ref="P193" si="498">O193/J193*100</f>
        <v>#DIV/0!</v>
      </c>
      <c r="Q193" s="470" t="e">
        <f t="shared" si="372"/>
        <v>#DIV/0!</v>
      </c>
      <c r="R193" s="471"/>
      <c r="S193" s="70">
        <f>H193+F193+G193+0</f>
        <v>0</v>
      </c>
      <c r="T193" s="68" t="e">
        <f t="shared" ref="T193" si="499">S193/J193*100</f>
        <v>#DIV/0!</v>
      </c>
      <c r="U193" s="470" t="e">
        <f t="shared" si="374"/>
        <v>#DIV/0!</v>
      </c>
      <c r="V193" s="472"/>
      <c r="W193" s="67">
        <f>H193+F193+G193+I193+0</f>
        <v>0</v>
      </c>
      <c r="X193" s="68" t="e">
        <f>W193/J193*100</f>
        <v>#DIV/0!</v>
      </c>
      <c r="Y193" s="470" t="e">
        <f t="shared" si="375"/>
        <v>#DIV/0!</v>
      </c>
      <c r="Z193" s="471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38"/>
      <c r="G194" s="36"/>
      <c r="H194" s="36"/>
      <c r="I194" s="39"/>
      <c r="J194" s="40"/>
      <c r="K194" s="16"/>
      <c r="L194" s="17" t="e">
        <f>K194/J193*100</f>
        <v>#DIV/0!</v>
      </c>
      <c r="M194" s="470"/>
      <c r="N194" s="471"/>
      <c r="O194" s="16"/>
      <c r="P194" s="17" t="e">
        <f>O194/J193*100</f>
        <v>#DIV/0!</v>
      </c>
      <c r="Q194" s="470"/>
      <c r="R194" s="471"/>
      <c r="S194" s="19"/>
      <c r="T194" s="17" t="e">
        <f>S194/J193*100</f>
        <v>#DIV/0!</v>
      </c>
      <c r="U194" s="470"/>
      <c r="V194" s="472"/>
      <c r="W194" s="16"/>
      <c r="X194" s="17" t="e">
        <f>W194/J193*100</f>
        <v>#DIV/0!</v>
      </c>
      <c r="Y194" s="470"/>
      <c r="Z194" s="471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00">+C195+D195</f>
        <v>0</v>
      </c>
      <c r="F195" s="63"/>
      <c r="G195" s="64"/>
      <c r="H195" s="64"/>
      <c r="I195" s="65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470" t="e">
        <f t="shared" si="370"/>
        <v>#DIV/0!</v>
      </c>
      <c r="N195" s="471"/>
      <c r="O195" s="67">
        <f>G195+F195+0</f>
        <v>0</v>
      </c>
      <c r="P195" s="68" t="e">
        <f t="shared" ref="P195" si="501">O195/J195*100</f>
        <v>#DIV/0!</v>
      </c>
      <c r="Q195" s="470" t="e">
        <f t="shared" si="372"/>
        <v>#DIV/0!</v>
      </c>
      <c r="R195" s="471"/>
      <c r="S195" s="70">
        <f>H195+F195+G195+0</f>
        <v>0</v>
      </c>
      <c r="T195" s="68" t="e">
        <f t="shared" ref="T195" si="502">S195/J195*100</f>
        <v>#DIV/0!</v>
      </c>
      <c r="U195" s="470" t="e">
        <f t="shared" si="374"/>
        <v>#DIV/0!</v>
      </c>
      <c r="V195" s="472"/>
      <c r="W195" s="67">
        <f>H195+F195+G195+I195+0</f>
        <v>0</v>
      </c>
      <c r="X195" s="68" t="e">
        <f>W195/J195*100</f>
        <v>#DIV/0!</v>
      </c>
      <c r="Y195" s="470" t="e">
        <f t="shared" si="375"/>
        <v>#DIV/0!</v>
      </c>
      <c r="Z195" s="471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38"/>
      <c r="G196" s="36"/>
      <c r="H196" s="36"/>
      <c r="I196" s="39"/>
      <c r="J196" s="40"/>
      <c r="K196" s="16"/>
      <c r="L196" s="17" t="e">
        <f>K196/J195*100</f>
        <v>#DIV/0!</v>
      </c>
      <c r="M196" s="470"/>
      <c r="N196" s="471"/>
      <c r="O196" s="16"/>
      <c r="P196" s="17" t="e">
        <f>O196/J195*100</f>
        <v>#DIV/0!</v>
      </c>
      <c r="Q196" s="470"/>
      <c r="R196" s="471"/>
      <c r="S196" s="19"/>
      <c r="T196" s="17" t="e">
        <f>S196/J195*100</f>
        <v>#DIV/0!</v>
      </c>
      <c r="U196" s="470"/>
      <c r="V196" s="472"/>
      <c r="W196" s="16"/>
      <c r="X196" s="17" t="e">
        <f>W196/J195*100</f>
        <v>#DIV/0!</v>
      </c>
      <c r="Y196" s="470"/>
      <c r="Z196" s="471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03">+C197+D197</f>
        <v>0</v>
      </c>
      <c r="F197" s="63"/>
      <c r="G197" s="64"/>
      <c r="H197" s="64"/>
      <c r="I197" s="65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470" t="e">
        <f t="shared" si="370"/>
        <v>#DIV/0!</v>
      </c>
      <c r="N197" s="471"/>
      <c r="O197" s="67">
        <f>G197+F197+0</f>
        <v>0</v>
      </c>
      <c r="P197" s="68" t="e">
        <f t="shared" ref="P197" si="504">O197/J197*100</f>
        <v>#DIV/0!</v>
      </c>
      <c r="Q197" s="470" t="e">
        <f t="shared" si="372"/>
        <v>#DIV/0!</v>
      </c>
      <c r="R197" s="471"/>
      <c r="S197" s="70">
        <f>H197+F197+G197+0</f>
        <v>0</v>
      </c>
      <c r="T197" s="68" t="e">
        <f t="shared" ref="T197" si="505">S197/J197*100</f>
        <v>#DIV/0!</v>
      </c>
      <c r="U197" s="470" t="e">
        <f t="shared" si="374"/>
        <v>#DIV/0!</v>
      </c>
      <c r="V197" s="472"/>
      <c r="W197" s="67">
        <f>H197+F197+G197+I197+0</f>
        <v>0</v>
      </c>
      <c r="X197" s="68" t="e">
        <f>W197/J197*100</f>
        <v>#DIV/0!</v>
      </c>
      <c r="Y197" s="470" t="e">
        <f t="shared" si="375"/>
        <v>#DIV/0!</v>
      </c>
      <c r="Z197" s="471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38"/>
      <c r="G198" s="36"/>
      <c r="H198" s="36"/>
      <c r="I198" s="39"/>
      <c r="J198" s="40"/>
      <c r="K198" s="16"/>
      <c r="L198" s="17" t="e">
        <f>K198/J197*100</f>
        <v>#DIV/0!</v>
      </c>
      <c r="M198" s="470"/>
      <c r="N198" s="471"/>
      <c r="O198" s="16"/>
      <c r="P198" s="17" t="e">
        <f>O198/J197*100</f>
        <v>#DIV/0!</v>
      </c>
      <c r="Q198" s="470"/>
      <c r="R198" s="471"/>
      <c r="S198" s="19"/>
      <c r="T198" s="17" t="e">
        <f>S198/J197*100</f>
        <v>#DIV/0!</v>
      </c>
      <c r="U198" s="470"/>
      <c r="V198" s="472"/>
      <c r="W198" s="16"/>
      <c r="X198" s="17" t="e">
        <f>W198/J197*100</f>
        <v>#DIV/0!</v>
      </c>
      <c r="Y198" s="470"/>
      <c r="Z198" s="471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27">
        <f>SUM(F201,F203)</f>
        <v>0</v>
      </c>
      <c r="G199" s="25">
        <f t="shared" ref="G199:I199" si="506">SUM(G201,G203)</f>
        <v>0</v>
      </c>
      <c r="H199" s="25">
        <f t="shared" si="506"/>
        <v>0</v>
      </c>
      <c r="I199" s="28">
        <f t="shared" si="506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07">K199/J199*100</f>
        <v>#DIV/0!</v>
      </c>
      <c r="M199" s="473" t="e">
        <f t="shared" si="370"/>
        <v>#DIV/0!</v>
      </c>
      <c r="N199" s="474"/>
      <c r="O199" s="30">
        <f>SUM(O201,O203)</f>
        <v>0</v>
      </c>
      <c r="P199" s="31" t="e">
        <f t="shared" ref="P199" si="508">O199/J199*100</f>
        <v>#DIV/0!</v>
      </c>
      <c r="Q199" s="473" t="e">
        <f t="shared" si="372"/>
        <v>#DIV/0!</v>
      </c>
      <c r="R199" s="474"/>
      <c r="S199" s="32">
        <f>SUM(S201,S203)</f>
        <v>0</v>
      </c>
      <c r="T199" s="31" t="e">
        <f t="shared" ref="T199" si="509">S199/J199*100</f>
        <v>#DIV/0!</v>
      </c>
      <c r="U199" s="473" t="e">
        <f t="shared" si="374"/>
        <v>#DIV/0!</v>
      </c>
      <c r="V199" s="475"/>
      <c r="W199" s="30">
        <f>SUM(W201,W203)</f>
        <v>0</v>
      </c>
      <c r="X199" s="31" t="e">
        <f t="shared" ref="X199" si="510">W199/J199*100</f>
        <v>#DIV/0!</v>
      </c>
      <c r="Y199" s="473" t="e">
        <f t="shared" si="375"/>
        <v>#DIV/0!</v>
      </c>
      <c r="Z199" s="474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38"/>
      <c r="G200" s="36"/>
      <c r="H200" s="36"/>
      <c r="I200" s="37"/>
      <c r="J200" s="40"/>
      <c r="K200" s="30">
        <f>SUM(K202,K204)</f>
        <v>0</v>
      </c>
      <c r="L200" s="31" t="e">
        <f t="shared" ref="L200" si="511">K200/J199*100</f>
        <v>#DIV/0!</v>
      </c>
      <c r="M200" s="473"/>
      <c r="N200" s="474"/>
      <c r="O200" s="30">
        <f>SUM(O202,O204)</f>
        <v>0</v>
      </c>
      <c r="P200" s="31" t="e">
        <f t="shared" ref="P200" si="512">O200/J199*100</f>
        <v>#DIV/0!</v>
      </c>
      <c r="Q200" s="473"/>
      <c r="R200" s="474"/>
      <c r="S200" s="32">
        <f>SUM(S202,S204)</f>
        <v>0</v>
      </c>
      <c r="T200" s="31" t="e">
        <f t="shared" ref="T200" si="513">S200/J199*100</f>
        <v>#DIV/0!</v>
      </c>
      <c r="U200" s="473"/>
      <c r="V200" s="475"/>
      <c r="W200" s="30">
        <f>SUM(W202,W204)</f>
        <v>0</v>
      </c>
      <c r="X200" s="31" t="e">
        <f t="shared" ref="X200" si="514">W200/J199*100</f>
        <v>#DIV/0!</v>
      </c>
      <c r="Y200" s="473"/>
      <c r="Z200" s="474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15">+C201+D201</f>
        <v>0</v>
      </c>
      <c r="F201" s="63"/>
      <c r="G201" s="64"/>
      <c r="H201" s="64"/>
      <c r="I201" s="65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470" t="e">
        <f t="shared" si="370"/>
        <v>#DIV/0!</v>
      </c>
      <c r="N201" s="471"/>
      <c r="O201" s="67">
        <f>G201+F201+0</f>
        <v>0</v>
      </c>
      <c r="P201" s="68" t="e">
        <f t="shared" ref="P201" si="516">O201/J201*100</f>
        <v>#DIV/0!</v>
      </c>
      <c r="Q201" s="470" t="e">
        <f t="shared" si="372"/>
        <v>#DIV/0!</v>
      </c>
      <c r="R201" s="471"/>
      <c r="S201" s="70">
        <f>H201+F201+G201+0</f>
        <v>0</v>
      </c>
      <c r="T201" s="68" t="e">
        <f t="shared" ref="T201" si="517">S201/J201*100</f>
        <v>#DIV/0!</v>
      </c>
      <c r="U201" s="470" t="e">
        <f t="shared" si="374"/>
        <v>#DIV/0!</v>
      </c>
      <c r="V201" s="472"/>
      <c r="W201" s="67">
        <f>H201+F201+G201+I201+0</f>
        <v>0</v>
      </c>
      <c r="X201" s="68" t="e">
        <f>W201/J201*100</f>
        <v>#DIV/0!</v>
      </c>
      <c r="Y201" s="470" t="e">
        <f t="shared" si="375"/>
        <v>#DIV/0!</v>
      </c>
      <c r="Z201" s="471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38"/>
      <c r="G202" s="36"/>
      <c r="H202" s="36"/>
      <c r="I202" s="39"/>
      <c r="J202" s="40"/>
      <c r="K202" s="16"/>
      <c r="L202" s="17" t="e">
        <f>K202/J201*100</f>
        <v>#DIV/0!</v>
      </c>
      <c r="M202" s="470"/>
      <c r="N202" s="471"/>
      <c r="O202" s="16"/>
      <c r="P202" s="17" t="e">
        <f>O202/J201*100</f>
        <v>#DIV/0!</v>
      </c>
      <c r="Q202" s="470"/>
      <c r="R202" s="471"/>
      <c r="S202" s="19"/>
      <c r="T202" s="17" t="e">
        <f>S202/J201*100</f>
        <v>#DIV/0!</v>
      </c>
      <c r="U202" s="470"/>
      <c r="V202" s="472"/>
      <c r="W202" s="16"/>
      <c r="X202" s="17" t="e">
        <f>W202/J201*100</f>
        <v>#DIV/0!</v>
      </c>
      <c r="Y202" s="470"/>
      <c r="Z202" s="471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18">+C203+D203</f>
        <v>0</v>
      </c>
      <c r="F203" s="63"/>
      <c r="G203" s="64"/>
      <c r="H203" s="64"/>
      <c r="I203" s="65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470" t="e">
        <f t="shared" si="370"/>
        <v>#DIV/0!</v>
      </c>
      <c r="N203" s="471"/>
      <c r="O203" s="67">
        <f>G203+F203+0</f>
        <v>0</v>
      </c>
      <c r="P203" s="68" t="e">
        <f t="shared" ref="P203" si="519">O203/J203*100</f>
        <v>#DIV/0!</v>
      </c>
      <c r="Q203" s="470" t="e">
        <f t="shared" si="372"/>
        <v>#DIV/0!</v>
      </c>
      <c r="R203" s="471"/>
      <c r="S203" s="70">
        <f>H203+F203+G203+0</f>
        <v>0</v>
      </c>
      <c r="T203" s="68" t="e">
        <f t="shared" ref="T203" si="520">S203/J203*100</f>
        <v>#DIV/0!</v>
      </c>
      <c r="U203" s="470" t="e">
        <f t="shared" si="374"/>
        <v>#DIV/0!</v>
      </c>
      <c r="V203" s="472"/>
      <c r="W203" s="67">
        <f>H203+F203+G203+I203+0</f>
        <v>0</v>
      </c>
      <c r="X203" s="68" t="e">
        <f>W203/J203*100</f>
        <v>#DIV/0!</v>
      </c>
      <c r="Y203" s="470" t="e">
        <f t="shared" si="375"/>
        <v>#DIV/0!</v>
      </c>
      <c r="Z203" s="471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38"/>
      <c r="G204" s="36"/>
      <c r="H204" s="36"/>
      <c r="I204" s="39"/>
      <c r="J204" s="40"/>
      <c r="K204" s="16"/>
      <c r="L204" s="17" t="e">
        <f>K204/J203*100</f>
        <v>#DIV/0!</v>
      </c>
      <c r="M204" s="470"/>
      <c r="N204" s="471"/>
      <c r="O204" s="16"/>
      <c r="P204" s="17" t="e">
        <f>O204/J203*100</f>
        <v>#DIV/0!</v>
      </c>
      <c r="Q204" s="470"/>
      <c r="R204" s="471"/>
      <c r="S204" s="19"/>
      <c r="T204" s="17" t="e">
        <f>S204/J203*100</f>
        <v>#DIV/0!</v>
      </c>
      <c r="U204" s="470"/>
      <c r="V204" s="472"/>
      <c r="W204" s="16"/>
      <c r="X204" s="17" t="e">
        <f>W204/J203*100</f>
        <v>#DIV/0!</v>
      </c>
      <c r="Y204" s="470"/>
      <c r="Z204" s="471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21">+C205+D205</f>
        <v>0</v>
      </c>
      <c r="F205" s="63"/>
      <c r="G205" s="64"/>
      <c r="H205" s="64"/>
      <c r="I205" s="65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470" t="e">
        <f t="shared" ref="M205:M267" si="522">L206-L205</f>
        <v>#DIV/0!</v>
      </c>
      <c r="N205" s="471"/>
      <c r="O205" s="67">
        <f>G205+F205+0</f>
        <v>0</v>
      </c>
      <c r="P205" s="68" t="e">
        <f t="shared" ref="P205" si="523">O205/J205*100</f>
        <v>#DIV/0!</v>
      </c>
      <c r="Q205" s="470" t="e">
        <f t="shared" ref="Q205:Q267" si="524">P206-P205</f>
        <v>#DIV/0!</v>
      </c>
      <c r="R205" s="471"/>
      <c r="S205" s="70">
        <f>H205+F205+G205+0</f>
        <v>0</v>
      </c>
      <c r="T205" s="68" t="e">
        <f t="shared" ref="T205" si="525">S205/J205*100</f>
        <v>#DIV/0!</v>
      </c>
      <c r="U205" s="470" t="e">
        <f t="shared" ref="U205:U267" si="526">T206-T205</f>
        <v>#DIV/0!</v>
      </c>
      <c r="V205" s="472"/>
      <c r="W205" s="67">
        <f>H205+F205+G205+I205+0</f>
        <v>0</v>
      </c>
      <c r="X205" s="68" t="e">
        <f>W205/J205*100</f>
        <v>#DIV/0!</v>
      </c>
      <c r="Y205" s="470" t="e">
        <f t="shared" ref="Y205:Y267" si="527">X206-X205</f>
        <v>#DIV/0!</v>
      </c>
      <c r="Z205" s="471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38"/>
      <c r="G206" s="36"/>
      <c r="H206" s="36"/>
      <c r="I206" s="37"/>
      <c r="J206" s="40"/>
      <c r="K206" s="16"/>
      <c r="L206" s="17" t="e">
        <f>K206/J205*100</f>
        <v>#DIV/0!</v>
      </c>
      <c r="M206" s="470"/>
      <c r="N206" s="471"/>
      <c r="O206" s="16"/>
      <c r="P206" s="17" t="e">
        <f>O206/J205*100</f>
        <v>#DIV/0!</v>
      </c>
      <c r="Q206" s="470"/>
      <c r="R206" s="471"/>
      <c r="S206" s="19"/>
      <c r="T206" s="17" t="e">
        <f>S206/J205*100</f>
        <v>#DIV/0!</v>
      </c>
      <c r="U206" s="470"/>
      <c r="V206" s="472"/>
      <c r="W206" s="16"/>
      <c r="X206" s="17" t="e">
        <f>W206/J205*100</f>
        <v>#DIV/0!</v>
      </c>
      <c r="Y206" s="470"/>
      <c r="Z206" s="471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28">+C207+D207</f>
        <v>0</v>
      </c>
      <c r="F207" s="63"/>
      <c r="G207" s="64"/>
      <c r="H207" s="64"/>
      <c r="I207" s="65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470" t="e">
        <f t="shared" si="522"/>
        <v>#DIV/0!</v>
      </c>
      <c r="N207" s="471"/>
      <c r="O207" s="67">
        <f>G207+F207+0</f>
        <v>0</v>
      </c>
      <c r="P207" s="68" t="e">
        <f t="shared" ref="P207" si="529">O207/J207*100</f>
        <v>#DIV/0!</v>
      </c>
      <c r="Q207" s="470" t="e">
        <f t="shared" si="524"/>
        <v>#DIV/0!</v>
      </c>
      <c r="R207" s="471"/>
      <c r="S207" s="70">
        <f>H207+F207+G207+0</f>
        <v>0</v>
      </c>
      <c r="T207" s="68" t="e">
        <f t="shared" ref="T207" si="530">S207/J207*100</f>
        <v>#DIV/0!</v>
      </c>
      <c r="U207" s="470" t="e">
        <f t="shared" si="526"/>
        <v>#DIV/0!</v>
      </c>
      <c r="V207" s="472"/>
      <c r="W207" s="67">
        <f>H207+F207+G207+I207+0</f>
        <v>0</v>
      </c>
      <c r="X207" s="68" t="e">
        <f>W207/J207*100</f>
        <v>#DIV/0!</v>
      </c>
      <c r="Y207" s="470" t="e">
        <f t="shared" si="527"/>
        <v>#DIV/0!</v>
      </c>
      <c r="Z207" s="471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38"/>
      <c r="G208" s="36"/>
      <c r="H208" s="36"/>
      <c r="I208" s="37"/>
      <c r="J208" s="40"/>
      <c r="K208" s="16"/>
      <c r="L208" s="17" t="e">
        <f>K208/J207*100</f>
        <v>#DIV/0!</v>
      </c>
      <c r="M208" s="470"/>
      <c r="N208" s="471"/>
      <c r="O208" s="16"/>
      <c r="P208" s="17" t="e">
        <f>O208/J207*100</f>
        <v>#DIV/0!</v>
      </c>
      <c r="Q208" s="470"/>
      <c r="R208" s="471"/>
      <c r="S208" s="19"/>
      <c r="T208" s="17" t="e">
        <f>S208/J207*100</f>
        <v>#DIV/0!</v>
      </c>
      <c r="U208" s="470"/>
      <c r="V208" s="472"/>
      <c r="W208" s="16"/>
      <c r="X208" s="17" t="e">
        <f>W208/J207*100</f>
        <v>#DIV/0!</v>
      </c>
      <c r="Y208" s="470"/>
      <c r="Z208" s="471"/>
      <c r="AA208" s="74"/>
      <c r="AB208" s="74"/>
    </row>
    <row r="209" spans="1:28" s="251" customFormat="1" ht="21.75" hidden="1" customHeight="1" x14ac:dyDescent="0.2">
      <c r="A209" s="480" t="s">
        <v>45</v>
      </c>
      <c r="B209" s="54" t="s">
        <v>29</v>
      </c>
      <c r="C209" s="55">
        <f t="shared" ref="C209:K210" si="531">SUM(C211,C217,C227,C233,C235)</f>
        <v>0</v>
      </c>
      <c r="D209" s="56">
        <f t="shared" si="531"/>
        <v>0</v>
      </c>
      <c r="E209" s="57">
        <f t="shared" si="531"/>
        <v>0</v>
      </c>
      <c r="F209" s="58">
        <f t="shared" si="531"/>
        <v>0</v>
      </c>
      <c r="G209" s="56">
        <f t="shared" si="531"/>
        <v>0</v>
      </c>
      <c r="H209" s="56">
        <f t="shared" si="531"/>
        <v>0</v>
      </c>
      <c r="I209" s="59">
        <f t="shared" si="531"/>
        <v>0</v>
      </c>
      <c r="J209" s="60">
        <f t="shared" si="531"/>
        <v>0</v>
      </c>
      <c r="K209" s="55">
        <f t="shared" si="531"/>
        <v>0</v>
      </c>
      <c r="L209" s="56" t="e">
        <f>K209/J209*100</f>
        <v>#DIV/0!</v>
      </c>
      <c r="M209" s="482" t="e">
        <f t="shared" si="522"/>
        <v>#DIV/0!</v>
      </c>
      <c r="N209" s="476"/>
      <c r="O209" s="55">
        <f>SUM(O211,O217,O227,O233,O235)</f>
        <v>0</v>
      </c>
      <c r="P209" s="56" t="e">
        <f t="shared" ref="P209" si="532">O209/J209*100</f>
        <v>#DIV/0!</v>
      </c>
      <c r="Q209" s="482" t="e">
        <f t="shared" si="524"/>
        <v>#DIV/0!</v>
      </c>
      <c r="R209" s="476"/>
      <c r="S209" s="58">
        <f>SUM(S211,S217,S227,S233,S235)</f>
        <v>0</v>
      </c>
      <c r="T209" s="56" t="e">
        <f t="shared" ref="T209" si="533">S209/J209*100</f>
        <v>#DIV/0!</v>
      </c>
      <c r="U209" s="482" t="e">
        <f t="shared" si="526"/>
        <v>#DIV/0!</v>
      </c>
      <c r="V209" s="484"/>
      <c r="W209" s="55">
        <f>SUM(W211,W217,W227,W233,W235)</f>
        <v>0</v>
      </c>
      <c r="X209" s="56" t="e">
        <f t="shared" ref="X209" si="534">W209/J209*100</f>
        <v>#DIV/0!</v>
      </c>
      <c r="Y209" s="482" t="e">
        <f t="shared" si="527"/>
        <v>#DIV/0!</v>
      </c>
      <c r="Z209" s="476"/>
      <c r="AA209" s="250"/>
      <c r="AB209" s="250"/>
    </row>
    <row r="210" spans="1:28" s="251" customFormat="1" ht="21.75" hidden="1" customHeight="1" x14ac:dyDescent="0.2">
      <c r="A210" s="481"/>
      <c r="B210" s="54" t="s">
        <v>30</v>
      </c>
      <c r="C210" s="16"/>
      <c r="D210" s="17"/>
      <c r="E210" s="18"/>
      <c r="F210" s="19"/>
      <c r="G210" s="17"/>
      <c r="H210" s="17"/>
      <c r="I210" s="20"/>
      <c r="J210" s="21"/>
      <c r="K210" s="55">
        <f t="shared" si="531"/>
        <v>0</v>
      </c>
      <c r="L210" s="56" t="e">
        <f t="shared" ref="L210" si="535">K210/J209*100</f>
        <v>#DIV/0!</v>
      </c>
      <c r="M210" s="483"/>
      <c r="N210" s="477"/>
      <c r="O210" s="55">
        <f>SUM(O212,O218,O228,O234,O236)</f>
        <v>0</v>
      </c>
      <c r="P210" s="56" t="e">
        <f t="shared" ref="P210" si="536">O210/J209*100</f>
        <v>#DIV/0!</v>
      </c>
      <c r="Q210" s="483"/>
      <c r="R210" s="477"/>
      <c r="S210" s="58">
        <f>SUM(S212,S218,S228,S234,S236)</f>
        <v>0</v>
      </c>
      <c r="T210" s="56" t="e">
        <f t="shared" ref="T210" si="537">S210/J209*100</f>
        <v>#DIV/0!</v>
      </c>
      <c r="U210" s="483"/>
      <c r="V210" s="485"/>
      <c r="W210" s="55">
        <f>SUM(W212,W218,W228,W234,W236)</f>
        <v>0</v>
      </c>
      <c r="X210" s="56" t="e">
        <f t="shared" ref="X210" si="538">W210/J209*100</f>
        <v>#DIV/0!</v>
      </c>
      <c r="Y210" s="483"/>
      <c r="Z210" s="477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27">
        <f>SUM(F213,F215)</f>
        <v>0</v>
      </c>
      <c r="G211" s="25">
        <f>SUM(G213,G215)</f>
        <v>0</v>
      </c>
      <c r="H211" s="25">
        <f t="shared" ref="H211:I211" si="539">SUM(H213,H215)</f>
        <v>0</v>
      </c>
      <c r="I211" s="28">
        <f t="shared" si="539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40">K211/J211*100</f>
        <v>#DIV/0!</v>
      </c>
      <c r="M211" s="478" t="e">
        <f t="shared" si="522"/>
        <v>#DIV/0!</v>
      </c>
      <c r="N211" s="474"/>
      <c r="O211" s="30">
        <f>SUM(O213,O215)</f>
        <v>0</v>
      </c>
      <c r="P211" s="31" t="e">
        <f t="shared" ref="P211" si="541">O211/J211*100</f>
        <v>#DIV/0!</v>
      </c>
      <c r="Q211" s="478" t="e">
        <f t="shared" si="524"/>
        <v>#DIV/0!</v>
      </c>
      <c r="R211" s="474"/>
      <c r="S211" s="32">
        <f>SUM(S213,S215)</f>
        <v>0</v>
      </c>
      <c r="T211" s="31" t="e">
        <f t="shared" ref="T211" si="542">S211/J211*100</f>
        <v>#DIV/0!</v>
      </c>
      <c r="U211" s="478" t="e">
        <f t="shared" si="526"/>
        <v>#DIV/0!</v>
      </c>
      <c r="V211" s="475"/>
      <c r="W211" s="30">
        <f>SUM(W213,W215)</f>
        <v>0</v>
      </c>
      <c r="X211" s="31" t="e">
        <f t="shared" ref="X211" si="543">W211/J211*100</f>
        <v>#DIV/0!</v>
      </c>
      <c r="Y211" s="478" t="e">
        <f t="shared" si="527"/>
        <v>#DIV/0!</v>
      </c>
      <c r="Z211" s="474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38"/>
      <c r="G212" s="36"/>
      <c r="H212" s="36"/>
      <c r="I212" s="37"/>
      <c r="J212" s="40"/>
      <c r="K212" s="30">
        <f>SUM(K214,K216)</f>
        <v>0</v>
      </c>
      <c r="L212" s="31" t="e">
        <f>K212/J211*100</f>
        <v>#DIV/0!</v>
      </c>
      <c r="M212" s="479"/>
      <c r="N212" s="474"/>
      <c r="O212" s="30">
        <f>SUM(O214,O216)</f>
        <v>0</v>
      </c>
      <c r="P212" s="31" t="e">
        <f t="shared" ref="P212" si="544">O212/J211*100</f>
        <v>#DIV/0!</v>
      </c>
      <c r="Q212" s="479"/>
      <c r="R212" s="474"/>
      <c r="S212" s="32">
        <f>SUM(S214,S216)</f>
        <v>0</v>
      </c>
      <c r="T212" s="31" t="e">
        <f t="shared" ref="T212" si="545">S212/J211*100</f>
        <v>#DIV/0!</v>
      </c>
      <c r="U212" s="479"/>
      <c r="V212" s="475"/>
      <c r="W212" s="30">
        <f>SUM(W214,W216)</f>
        <v>0</v>
      </c>
      <c r="X212" s="31" t="e">
        <f t="shared" ref="X212" si="546">W212/J211*100</f>
        <v>#DIV/0!</v>
      </c>
      <c r="Y212" s="479"/>
      <c r="Z212" s="474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547">+C213+D213</f>
        <v>0</v>
      </c>
      <c r="F213" s="63"/>
      <c r="G213" s="64"/>
      <c r="H213" s="64"/>
      <c r="I213" s="65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470" t="e">
        <f t="shared" si="522"/>
        <v>#DIV/0!</v>
      </c>
      <c r="N213" s="471"/>
      <c r="O213" s="67">
        <f>G213+F213+0</f>
        <v>0</v>
      </c>
      <c r="P213" s="69" t="e">
        <f t="shared" ref="P213" si="548">O213/J213*100</f>
        <v>#DIV/0!</v>
      </c>
      <c r="Q213" s="470" t="e">
        <f t="shared" si="524"/>
        <v>#DIV/0!</v>
      </c>
      <c r="R213" s="471"/>
      <c r="S213" s="70">
        <f>H213+F213+G213+0</f>
        <v>0</v>
      </c>
      <c r="T213" s="69" t="e">
        <f t="shared" ref="T213" si="549">S213/J213*100</f>
        <v>#DIV/0!</v>
      </c>
      <c r="U213" s="470" t="e">
        <f t="shared" si="526"/>
        <v>#DIV/0!</v>
      </c>
      <c r="V213" s="472"/>
      <c r="W213" s="67">
        <f>H213+F213+G213+I213+0</f>
        <v>0</v>
      </c>
      <c r="X213" s="69" t="e">
        <f>W213/J213*100</f>
        <v>#DIV/0!</v>
      </c>
      <c r="Y213" s="470" t="e">
        <f t="shared" si="527"/>
        <v>#DIV/0!</v>
      </c>
      <c r="Z213" s="471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38"/>
      <c r="G214" s="36"/>
      <c r="H214" s="36"/>
      <c r="I214" s="39"/>
      <c r="J214" s="40"/>
      <c r="K214" s="16"/>
      <c r="L214" s="17" t="e">
        <f>K214/J213*100</f>
        <v>#DIV/0!</v>
      </c>
      <c r="M214" s="470"/>
      <c r="N214" s="471"/>
      <c r="O214" s="16"/>
      <c r="P214" s="73" t="e">
        <f>O214/J213*100</f>
        <v>#DIV/0!</v>
      </c>
      <c r="Q214" s="470"/>
      <c r="R214" s="471"/>
      <c r="S214" s="19"/>
      <c r="T214" s="73" t="e">
        <f>S214/J213*100</f>
        <v>#DIV/0!</v>
      </c>
      <c r="U214" s="470"/>
      <c r="V214" s="472"/>
      <c r="W214" s="16"/>
      <c r="X214" s="73" t="e">
        <f>W214/J213*100</f>
        <v>#DIV/0!</v>
      </c>
      <c r="Y214" s="470"/>
      <c r="Z214" s="471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550">+C215+D215</f>
        <v>0</v>
      </c>
      <c r="F215" s="63"/>
      <c r="G215" s="64"/>
      <c r="H215" s="64"/>
      <c r="I215" s="65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470" t="e">
        <f t="shared" si="522"/>
        <v>#DIV/0!</v>
      </c>
      <c r="N215" s="471"/>
      <c r="O215" s="67">
        <f>G215+F215+0</f>
        <v>0</v>
      </c>
      <c r="P215" s="69" t="e">
        <f t="shared" ref="P215" si="551">O215/J215*100</f>
        <v>#DIV/0!</v>
      </c>
      <c r="Q215" s="470" t="e">
        <f t="shared" si="524"/>
        <v>#DIV/0!</v>
      </c>
      <c r="R215" s="471"/>
      <c r="S215" s="70">
        <f>H215+F215+G215+0</f>
        <v>0</v>
      </c>
      <c r="T215" s="69" t="e">
        <f t="shared" ref="T215" si="552">S215/J215*100</f>
        <v>#DIV/0!</v>
      </c>
      <c r="U215" s="470" t="e">
        <f t="shared" si="526"/>
        <v>#DIV/0!</v>
      </c>
      <c r="V215" s="472"/>
      <c r="W215" s="67">
        <f>H215+F215+G215+I215+0</f>
        <v>0</v>
      </c>
      <c r="X215" s="69" t="e">
        <f>W215/J215*100</f>
        <v>#DIV/0!</v>
      </c>
      <c r="Y215" s="470" t="e">
        <f t="shared" si="527"/>
        <v>#DIV/0!</v>
      </c>
      <c r="Z215" s="471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38"/>
      <c r="G216" s="36"/>
      <c r="H216" s="36"/>
      <c r="I216" s="39"/>
      <c r="J216" s="40"/>
      <c r="K216" s="16"/>
      <c r="L216" s="17" t="e">
        <f>K216/J215*100</f>
        <v>#DIV/0!</v>
      </c>
      <c r="M216" s="470"/>
      <c r="N216" s="471"/>
      <c r="O216" s="16"/>
      <c r="P216" s="73" t="e">
        <f>O216/J215*100</f>
        <v>#DIV/0!</v>
      </c>
      <c r="Q216" s="470"/>
      <c r="R216" s="471"/>
      <c r="S216" s="19"/>
      <c r="T216" s="73" t="e">
        <f>S216/J215*100</f>
        <v>#DIV/0!</v>
      </c>
      <c r="U216" s="470"/>
      <c r="V216" s="472"/>
      <c r="W216" s="16"/>
      <c r="X216" s="73" t="e">
        <f>W216/J215*100</f>
        <v>#DIV/0!</v>
      </c>
      <c r="Y216" s="470"/>
      <c r="Z216" s="471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27">
        <f>SUM(F219,F221,F223,F225)</f>
        <v>0</v>
      </c>
      <c r="G217" s="25">
        <f t="shared" ref="G217:I217" si="553">SUM(G219,G221,G223,G225)</f>
        <v>0</v>
      </c>
      <c r="H217" s="25">
        <f t="shared" si="553"/>
        <v>0</v>
      </c>
      <c r="I217" s="28">
        <f t="shared" si="553"/>
        <v>0</v>
      </c>
      <c r="J217" s="29">
        <f t="shared" ref="J217" si="554">+E217+I217+F217+G217+H217</f>
        <v>0</v>
      </c>
      <c r="K217" s="30">
        <f>SUM(K219,K221,K223,K225)</f>
        <v>0</v>
      </c>
      <c r="L217" s="31" t="e">
        <f t="shared" ref="L217" si="555">K217/J217*100</f>
        <v>#DIV/0!</v>
      </c>
      <c r="M217" s="473" t="e">
        <f t="shared" si="522"/>
        <v>#DIV/0!</v>
      </c>
      <c r="N217" s="474"/>
      <c r="O217" s="30">
        <f>SUM(O219,O221,O223,O225)</f>
        <v>0</v>
      </c>
      <c r="P217" s="31" t="e">
        <f t="shared" ref="P217" si="556">O217/J217*100</f>
        <v>#DIV/0!</v>
      </c>
      <c r="Q217" s="473" t="e">
        <f t="shared" si="524"/>
        <v>#DIV/0!</v>
      </c>
      <c r="R217" s="474"/>
      <c r="S217" s="32">
        <f>SUM(S219,S221,S223,S225)</f>
        <v>0</v>
      </c>
      <c r="T217" s="31" t="e">
        <f t="shared" ref="T217" si="557">S217/J217*100</f>
        <v>#DIV/0!</v>
      </c>
      <c r="U217" s="473" t="e">
        <f t="shared" si="526"/>
        <v>#DIV/0!</v>
      </c>
      <c r="V217" s="475"/>
      <c r="W217" s="30">
        <f>SUM(W219,W221,W223,W225)</f>
        <v>0</v>
      </c>
      <c r="X217" s="31" t="e">
        <f t="shared" ref="X217" si="558">W217/J217*100</f>
        <v>#DIV/0!</v>
      </c>
      <c r="Y217" s="473" t="e">
        <f t="shared" si="527"/>
        <v>#DIV/0!</v>
      </c>
      <c r="Z217" s="474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38"/>
      <c r="G218" s="36"/>
      <c r="H218" s="36"/>
      <c r="I218" s="37"/>
      <c r="J218" s="40"/>
      <c r="K218" s="30">
        <f>SUM(K220,K222,K224,K226)</f>
        <v>0</v>
      </c>
      <c r="L218" s="31" t="e">
        <f t="shared" ref="L218" si="559">K218/J217*100</f>
        <v>#DIV/0!</v>
      </c>
      <c r="M218" s="473"/>
      <c r="N218" s="474"/>
      <c r="O218" s="30">
        <f>SUM(O220,O222,O224,O226)</f>
        <v>0</v>
      </c>
      <c r="P218" s="31" t="e">
        <f t="shared" ref="P218" si="560">O218/J217*100</f>
        <v>#DIV/0!</v>
      </c>
      <c r="Q218" s="473"/>
      <c r="R218" s="474"/>
      <c r="S218" s="32">
        <f>SUM(S220,S222,S224,S226)</f>
        <v>0</v>
      </c>
      <c r="T218" s="31" t="e">
        <f t="shared" ref="T218" si="561">S218/J217*100</f>
        <v>#DIV/0!</v>
      </c>
      <c r="U218" s="473"/>
      <c r="V218" s="475"/>
      <c r="W218" s="30">
        <f>SUM(W220,W222,W224,W226)</f>
        <v>0</v>
      </c>
      <c r="X218" s="31" t="e">
        <f t="shared" ref="X218" si="562">W218/J217*100</f>
        <v>#DIV/0!</v>
      </c>
      <c r="Y218" s="473"/>
      <c r="Z218" s="474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563">+C219+D219</f>
        <v>0</v>
      </c>
      <c r="F219" s="63"/>
      <c r="G219" s="64"/>
      <c r="H219" s="64"/>
      <c r="I219" s="65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470" t="e">
        <f t="shared" si="522"/>
        <v>#DIV/0!</v>
      </c>
      <c r="N219" s="471"/>
      <c r="O219" s="67">
        <f>G219+F219+0</f>
        <v>0</v>
      </c>
      <c r="P219" s="68" t="e">
        <f t="shared" ref="P219" si="564">O219/J219*100</f>
        <v>#DIV/0!</v>
      </c>
      <c r="Q219" s="470" t="e">
        <f t="shared" si="524"/>
        <v>#DIV/0!</v>
      </c>
      <c r="R219" s="471"/>
      <c r="S219" s="70">
        <f>H219+F219+G219+0</f>
        <v>0</v>
      </c>
      <c r="T219" s="68" t="e">
        <f t="shared" ref="T219" si="565">S219/J219*100</f>
        <v>#DIV/0!</v>
      </c>
      <c r="U219" s="470" t="e">
        <f t="shared" si="526"/>
        <v>#DIV/0!</v>
      </c>
      <c r="V219" s="472"/>
      <c r="W219" s="67">
        <f>H219+F219+G219+I219+0</f>
        <v>0</v>
      </c>
      <c r="X219" s="68" t="e">
        <f>W219/J219*100</f>
        <v>#DIV/0!</v>
      </c>
      <c r="Y219" s="470" t="e">
        <f t="shared" si="527"/>
        <v>#DIV/0!</v>
      </c>
      <c r="Z219" s="471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38"/>
      <c r="G220" s="36"/>
      <c r="H220" s="36"/>
      <c r="I220" s="39"/>
      <c r="J220" s="40"/>
      <c r="K220" s="16"/>
      <c r="L220" s="17" t="e">
        <f>K220/J219*100</f>
        <v>#DIV/0!</v>
      </c>
      <c r="M220" s="470"/>
      <c r="N220" s="471"/>
      <c r="O220" s="16"/>
      <c r="P220" s="17" t="e">
        <f>O220/J219*100</f>
        <v>#DIV/0!</v>
      </c>
      <c r="Q220" s="470"/>
      <c r="R220" s="471"/>
      <c r="S220" s="19"/>
      <c r="T220" s="17" t="e">
        <f>S220/J219*100</f>
        <v>#DIV/0!</v>
      </c>
      <c r="U220" s="470"/>
      <c r="V220" s="472"/>
      <c r="W220" s="16"/>
      <c r="X220" s="17" t="e">
        <f>W220/J219*100</f>
        <v>#DIV/0!</v>
      </c>
      <c r="Y220" s="470"/>
      <c r="Z220" s="471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566">+C221+D221</f>
        <v>0</v>
      </c>
      <c r="F221" s="63"/>
      <c r="G221" s="64"/>
      <c r="H221" s="64"/>
      <c r="I221" s="65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470" t="e">
        <f t="shared" si="522"/>
        <v>#DIV/0!</v>
      </c>
      <c r="N221" s="471"/>
      <c r="O221" s="67">
        <f>G221+F221+0</f>
        <v>0</v>
      </c>
      <c r="P221" s="68" t="e">
        <f t="shared" ref="P221" si="567">O221/J221*100</f>
        <v>#DIV/0!</v>
      </c>
      <c r="Q221" s="470" t="e">
        <f t="shared" si="524"/>
        <v>#DIV/0!</v>
      </c>
      <c r="R221" s="471"/>
      <c r="S221" s="70">
        <f>H221+F221+G221+0</f>
        <v>0</v>
      </c>
      <c r="T221" s="68" t="e">
        <f t="shared" ref="T221" si="568">S221/J221*100</f>
        <v>#DIV/0!</v>
      </c>
      <c r="U221" s="470" t="e">
        <f t="shared" si="526"/>
        <v>#DIV/0!</v>
      </c>
      <c r="V221" s="472"/>
      <c r="W221" s="67">
        <f>H221+F221+G221+I221+0</f>
        <v>0</v>
      </c>
      <c r="X221" s="68" t="e">
        <f>W221/J221*100</f>
        <v>#DIV/0!</v>
      </c>
      <c r="Y221" s="470" t="e">
        <f t="shared" si="527"/>
        <v>#DIV/0!</v>
      </c>
      <c r="Z221" s="471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38"/>
      <c r="G222" s="36"/>
      <c r="H222" s="36"/>
      <c r="I222" s="39"/>
      <c r="J222" s="40"/>
      <c r="K222" s="16"/>
      <c r="L222" s="17" t="e">
        <f>K222/J221*100</f>
        <v>#DIV/0!</v>
      </c>
      <c r="M222" s="470"/>
      <c r="N222" s="471"/>
      <c r="O222" s="16"/>
      <c r="P222" s="17" t="e">
        <f>O222/J221*100</f>
        <v>#DIV/0!</v>
      </c>
      <c r="Q222" s="470"/>
      <c r="R222" s="471"/>
      <c r="S222" s="19"/>
      <c r="T222" s="17" t="e">
        <f>S222/J221*100</f>
        <v>#DIV/0!</v>
      </c>
      <c r="U222" s="470"/>
      <c r="V222" s="472"/>
      <c r="W222" s="16"/>
      <c r="X222" s="17" t="e">
        <f>W222/J221*100</f>
        <v>#DIV/0!</v>
      </c>
      <c r="Y222" s="470"/>
      <c r="Z222" s="471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569">+C223+D223</f>
        <v>0</v>
      </c>
      <c r="F223" s="63"/>
      <c r="G223" s="64"/>
      <c r="H223" s="64"/>
      <c r="I223" s="65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470" t="e">
        <f t="shared" si="522"/>
        <v>#DIV/0!</v>
      </c>
      <c r="N223" s="471"/>
      <c r="O223" s="67">
        <f>G223+F223+0</f>
        <v>0</v>
      </c>
      <c r="P223" s="68" t="e">
        <f t="shared" ref="P223" si="570">O223/J223*100</f>
        <v>#DIV/0!</v>
      </c>
      <c r="Q223" s="470" t="e">
        <f t="shared" si="524"/>
        <v>#DIV/0!</v>
      </c>
      <c r="R223" s="471"/>
      <c r="S223" s="70">
        <f>H223+F223+G223+0</f>
        <v>0</v>
      </c>
      <c r="T223" s="68" t="e">
        <f t="shared" ref="T223" si="571">S223/J223*100</f>
        <v>#DIV/0!</v>
      </c>
      <c r="U223" s="470" t="e">
        <f t="shared" si="526"/>
        <v>#DIV/0!</v>
      </c>
      <c r="V223" s="472"/>
      <c r="W223" s="67">
        <f>H223+F223+G223+I223+0</f>
        <v>0</v>
      </c>
      <c r="X223" s="68" t="e">
        <f>W223/J223*100</f>
        <v>#DIV/0!</v>
      </c>
      <c r="Y223" s="470" t="e">
        <f t="shared" si="527"/>
        <v>#DIV/0!</v>
      </c>
      <c r="Z223" s="471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38"/>
      <c r="G224" s="36"/>
      <c r="H224" s="36"/>
      <c r="I224" s="39"/>
      <c r="J224" s="40"/>
      <c r="K224" s="16"/>
      <c r="L224" s="17" t="e">
        <f>K224/J223*100</f>
        <v>#DIV/0!</v>
      </c>
      <c r="M224" s="470"/>
      <c r="N224" s="471"/>
      <c r="O224" s="16"/>
      <c r="P224" s="17" t="e">
        <f>O224/J223*100</f>
        <v>#DIV/0!</v>
      </c>
      <c r="Q224" s="470"/>
      <c r="R224" s="471"/>
      <c r="S224" s="19"/>
      <c r="T224" s="17" t="e">
        <f>S224/J223*100</f>
        <v>#DIV/0!</v>
      </c>
      <c r="U224" s="470"/>
      <c r="V224" s="472"/>
      <c r="W224" s="16"/>
      <c r="X224" s="17" t="e">
        <f>W224/J223*100</f>
        <v>#DIV/0!</v>
      </c>
      <c r="Y224" s="470"/>
      <c r="Z224" s="471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572">+C225+D225</f>
        <v>0</v>
      </c>
      <c r="F225" s="63"/>
      <c r="G225" s="64"/>
      <c r="H225" s="64"/>
      <c r="I225" s="65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470" t="e">
        <f t="shared" si="522"/>
        <v>#DIV/0!</v>
      </c>
      <c r="N225" s="471"/>
      <c r="O225" s="67">
        <f>G225+F225+0</f>
        <v>0</v>
      </c>
      <c r="P225" s="68" t="e">
        <f t="shared" ref="P225" si="573">O225/J225*100</f>
        <v>#DIV/0!</v>
      </c>
      <c r="Q225" s="470" t="e">
        <f t="shared" si="524"/>
        <v>#DIV/0!</v>
      </c>
      <c r="R225" s="471"/>
      <c r="S225" s="70">
        <f>H225+F225+G225+0</f>
        <v>0</v>
      </c>
      <c r="T225" s="68" t="e">
        <f t="shared" ref="T225" si="574">S225/J225*100</f>
        <v>#DIV/0!</v>
      </c>
      <c r="U225" s="470" t="e">
        <f t="shared" si="526"/>
        <v>#DIV/0!</v>
      </c>
      <c r="V225" s="472"/>
      <c r="W225" s="67">
        <f>H225+F225+G225+I225+0</f>
        <v>0</v>
      </c>
      <c r="X225" s="68" t="e">
        <f>W225/J225*100</f>
        <v>#DIV/0!</v>
      </c>
      <c r="Y225" s="470" t="e">
        <f t="shared" si="527"/>
        <v>#DIV/0!</v>
      </c>
      <c r="Z225" s="471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38"/>
      <c r="G226" s="36"/>
      <c r="H226" s="36"/>
      <c r="I226" s="39"/>
      <c r="J226" s="40"/>
      <c r="K226" s="16"/>
      <c r="L226" s="17" t="e">
        <f>K226/J225*100</f>
        <v>#DIV/0!</v>
      </c>
      <c r="M226" s="470"/>
      <c r="N226" s="471"/>
      <c r="O226" s="16"/>
      <c r="P226" s="17" t="e">
        <f>O226/J225*100</f>
        <v>#DIV/0!</v>
      </c>
      <c r="Q226" s="470"/>
      <c r="R226" s="471"/>
      <c r="S226" s="19"/>
      <c r="T226" s="17" t="e">
        <f>S226/J225*100</f>
        <v>#DIV/0!</v>
      </c>
      <c r="U226" s="470"/>
      <c r="V226" s="472"/>
      <c r="W226" s="16"/>
      <c r="X226" s="17" t="e">
        <f>W226/J225*100</f>
        <v>#DIV/0!</v>
      </c>
      <c r="Y226" s="470"/>
      <c r="Z226" s="471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27">
        <f>SUM(F229,F231)</f>
        <v>0</v>
      </c>
      <c r="G227" s="25">
        <f t="shared" ref="G227:I227" si="575">SUM(G229,G231)</f>
        <v>0</v>
      </c>
      <c r="H227" s="25">
        <f t="shared" si="575"/>
        <v>0</v>
      </c>
      <c r="I227" s="28">
        <f t="shared" si="575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576">K227/J227*100</f>
        <v>#DIV/0!</v>
      </c>
      <c r="M227" s="473" t="e">
        <f t="shared" si="522"/>
        <v>#DIV/0!</v>
      </c>
      <c r="N227" s="474"/>
      <c r="O227" s="30">
        <f>SUM(O229,O231)</f>
        <v>0</v>
      </c>
      <c r="P227" s="31" t="e">
        <f t="shared" ref="P227" si="577">O227/J227*100</f>
        <v>#DIV/0!</v>
      </c>
      <c r="Q227" s="473" t="e">
        <f t="shared" si="524"/>
        <v>#DIV/0!</v>
      </c>
      <c r="R227" s="474"/>
      <c r="S227" s="32">
        <f>SUM(S229,S231)</f>
        <v>0</v>
      </c>
      <c r="T227" s="31" t="e">
        <f t="shared" ref="T227" si="578">S227/J227*100</f>
        <v>#DIV/0!</v>
      </c>
      <c r="U227" s="473" t="e">
        <f t="shared" si="526"/>
        <v>#DIV/0!</v>
      </c>
      <c r="V227" s="475"/>
      <c r="W227" s="30">
        <f>SUM(W229,W231)</f>
        <v>0</v>
      </c>
      <c r="X227" s="31" t="e">
        <f t="shared" ref="X227" si="579">W227/J227*100</f>
        <v>#DIV/0!</v>
      </c>
      <c r="Y227" s="473" t="e">
        <f t="shared" si="527"/>
        <v>#DIV/0!</v>
      </c>
      <c r="Z227" s="474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38"/>
      <c r="G228" s="36"/>
      <c r="H228" s="36"/>
      <c r="I228" s="37"/>
      <c r="J228" s="40"/>
      <c r="K228" s="30">
        <f>SUM(K230,K232)</f>
        <v>0</v>
      </c>
      <c r="L228" s="31" t="e">
        <f t="shared" ref="L228" si="580">K228/J227*100</f>
        <v>#DIV/0!</v>
      </c>
      <c r="M228" s="473"/>
      <c r="N228" s="474"/>
      <c r="O228" s="30">
        <f>SUM(O230,O232)</f>
        <v>0</v>
      </c>
      <c r="P228" s="31" t="e">
        <f t="shared" ref="P228" si="581">O228/J227*100</f>
        <v>#DIV/0!</v>
      </c>
      <c r="Q228" s="473"/>
      <c r="R228" s="474"/>
      <c r="S228" s="32">
        <f>SUM(S230,S232)</f>
        <v>0</v>
      </c>
      <c r="T228" s="31" t="e">
        <f t="shared" ref="T228" si="582">S228/J227*100</f>
        <v>#DIV/0!</v>
      </c>
      <c r="U228" s="473"/>
      <c r="V228" s="475"/>
      <c r="W228" s="30">
        <f>SUM(W230,W232)</f>
        <v>0</v>
      </c>
      <c r="X228" s="31" t="e">
        <f t="shared" ref="X228" si="583">W228/J227*100</f>
        <v>#DIV/0!</v>
      </c>
      <c r="Y228" s="473"/>
      <c r="Z228" s="474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584">+C229+D229</f>
        <v>0</v>
      </c>
      <c r="F229" s="63"/>
      <c r="G229" s="64"/>
      <c r="H229" s="64"/>
      <c r="I229" s="65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470" t="e">
        <f t="shared" si="522"/>
        <v>#DIV/0!</v>
      </c>
      <c r="N229" s="471"/>
      <c r="O229" s="67">
        <f>G229+F229+0</f>
        <v>0</v>
      </c>
      <c r="P229" s="68" t="e">
        <f t="shared" ref="P229" si="585">O229/J229*100</f>
        <v>#DIV/0!</v>
      </c>
      <c r="Q229" s="470" t="e">
        <f t="shared" si="524"/>
        <v>#DIV/0!</v>
      </c>
      <c r="R229" s="471"/>
      <c r="S229" s="70">
        <f>H229+F229+G229+0</f>
        <v>0</v>
      </c>
      <c r="T229" s="68" t="e">
        <f t="shared" ref="T229" si="586">S229/J229*100</f>
        <v>#DIV/0!</v>
      </c>
      <c r="U229" s="470" t="e">
        <f t="shared" si="526"/>
        <v>#DIV/0!</v>
      </c>
      <c r="V229" s="472"/>
      <c r="W229" s="67">
        <f>H229+F229+G229+I229+0</f>
        <v>0</v>
      </c>
      <c r="X229" s="68" t="e">
        <f>W229/J229*100</f>
        <v>#DIV/0!</v>
      </c>
      <c r="Y229" s="470" t="e">
        <f t="shared" si="527"/>
        <v>#DIV/0!</v>
      </c>
      <c r="Z229" s="471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38"/>
      <c r="G230" s="36"/>
      <c r="H230" s="36"/>
      <c r="I230" s="39"/>
      <c r="J230" s="40"/>
      <c r="K230" s="16"/>
      <c r="L230" s="17" t="e">
        <f>K230/J229*100</f>
        <v>#DIV/0!</v>
      </c>
      <c r="M230" s="470"/>
      <c r="N230" s="471"/>
      <c r="O230" s="16"/>
      <c r="P230" s="17" t="e">
        <f>O230/J229*100</f>
        <v>#DIV/0!</v>
      </c>
      <c r="Q230" s="470"/>
      <c r="R230" s="471"/>
      <c r="S230" s="19"/>
      <c r="T230" s="17" t="e">
        <f>S230/J229*100</f>
        <v>#DIV/0!</v>
      </c>
      <c r="U230" s="470"/>
      <c r="V230" s="472"/>
      <c r="W230" s="16"/>
      <c r="X230" s="17" t="e">
        <f>W230/J229*100</f>
        <v>#DIV/0!</v>
      </c>
      <c r="Y230" s="470"/>
      <c r="Z230" s="471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587">+C231+D231</f>
        <v>0</v>
      </c>
      <c r="F231" s="63"/>
      <c r="G231" s="64"/>
      <c r="H231" s="64"/>
      <c r="I231" s="65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470" t="e">
        <f t="shared" si="522"/>
        <v>#DIV/0!</v>
      </c>
      <c r="N231" s="471"/>
      <c r="O231" s="67">
        <f>G231+F231+0</f>
        <v>0</v>
      </c>
      <c r="P231" s="68" t="e">
        <f t="shared" ref="P231" si="588">O231/J231*100</f>
        <v>#DIV/0!</v>
      </c>
      <c r="Q231" s="470" t="e">
        <f t="shared" si="524"/>
        <v>#DIV/0!</v>
      </c>
      <c r="R231" s="471"/>
      <c r="S231" s="70">
        <f>H231+F231+G231+0</f>
        <v>0</v>
      </c>
      <c r="T231" s="68" t="e">
        <f t="shared" ref="T231" si="589">S231/J231*100</f>
        <v>#DIV/0!</v>
      </c>
      <c r="U231" s="470" t="e">
        <f t="shared" si="526"/>
        <v>#DIV/0!</v>
      </c>
      <c r="V231" s="472"/>
      <c r="W231" s="67">
        <f>H231+F231+G231+I231+0</f>
        <v>0</v>
      </c>
      <c r="X231" s="68" t="e">
        <f>W231/J231*100</f>
        <v>#DIV/0!</v>
      </c>
      <c r="Y231" s="470" t="e">
        <f t="shared" si="527"/>
        <v>#DIV/0!</v>
      </c>
      <c r="Z231" s="471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38"/>
      <c r="G232" s="36"/>
      <c r="H232" s="36"/>
      <c r="I232" s="39"/>
      <c r="J232" s="40"/>
      <c r="K232" s="16"/>
      <c r="L232" s="17" t="e">
        <f>K232/J231*100</f>
        <v>#DIV/0!</v>
      </c>
      <c r="M232" s="470"/>
      <c r="N232" s="471"/>
      <c r="O232" s="16"/>
      <c r="P232" s="17" t="e">
        <f>O232/J231*100</f>
        <v>#DIV/0!</v>
      </c>
      <c r="Q232" s="470"/>
      <c r="R232" s="471"/>
      <c r="S232" s="19"/>
      <c r="T232" s="17" t="e">
        <f>S232/J231*100</f>
        <v>#DIV/0!</v>
      </c>
      <c r="U232" s="470"/>
      <c r="V232" s="472"/>
      <c r="W232" s="16"/>
      <c r="X232" s="17" t="e">
        <f>W232/J231*100</f>
        <v>#DIV/0!</v>
      </c>
      <c r="Y232" s="470"/>
      <c r="Z232" s="471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590">+C233+D233</f>
        <v>0</v>
      </c>
      <c r="F233" s="63"/>
      <c r="G233" s="64"/>
      <c r="H233" s="64"/>
      <c r="I233" s="65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470" t="e">
        <f t="shared" si="522"/>
        <v>#DIV/0!</v>
      </c>
      <c r="N233" s="471"/>
      <c r="O233" s="67">
        <f>G233+F233+0</f>
        <v>0</v>
      </c>
      <c r="P233" s="68" t="e">
        <f t="shared" ref="P233" si="591">O233/J233*100</f>
        <v>#DIV/0!</v>
      </c>
      <c r="Q233" s="470" t="e">
        <f t="shared" si="524"/>
        <v>#DIV/0!</v>
      </c>
      <c r="R233" s="471"/>
      <c r="S233" s="70">
        <f>H233+F233+G233+0</f>
        <v>0</v>
      </c>
      <c r="T233" s="68" t="e">
        <f t="shared" ref="T233" si="592">S233/J233*100</f>
        <v>#DIV/0!</v>
      </c>
      <c r="U233" s="470" t="e">
        <f t="shared" si="526"/>
        <v>#DIV/0!</v>
      </c>
      <c r="V233" s="472"/>
      <c r="W233" s="67">
        <f>H233+F233+G233+I233+0</f>
        <v>0</v>
      </c>
      <c r="X233" s="68" t="e">
        <f>W233/J233*100</f>
        <v>#DIV/0!</v>
      </c>
      <c r="Y233" s="470" t="e">
        <f t="shared" si="527"/>
        <v>#DIV/0!</v>
      </c>
      <c r="Z233" s="471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38"/>
      <c r="G234" s="36"/>
      <c r="H234" s="36"/>
      <c r="I234" s="37"/>
      <c r="J234" s="40"/>
      <c r="K234" s="16"/>
      <c r="L234" s="17" t="e">
        <f>K234/J233*100</f>
        <v>#DIV/0!</v>
      </c>
      <c r="M234" s="470"/>
      <c r="N234" s="471"/>
      <c r="O234" s="16"/>
      <c r="P234" s="17" t="e">
        <f>O234/J233*100</f>
        <v>#DIV/0!</v>
      </c>
      <c r="Q234" s="470"/>
      <c r="R234" s="471"/>
      <c r="S234" s="19"/>
      <c r="T234" s="17" t="e">
        <f>S234/J233*100</f>
        <v>#DIV/0!</v>
      </c>
      <c r="U234" s="470"/>
      <c r="V234" s="472"/>
      <c r="W234" s="16"/>
      <c r="X234" s="17" t="e">
        <f>W234/J233*100</f>
        <v>#DIV/0!</v>
      </c>
      <c r="Y234" s="470"/>
      <c r="Z234" s="471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593">+C235+D235</f>
        <v>0</v>
      </c>
      <c r="F235" s="63"/>
      <c r="G235" s="64"/>
      <c r="H235" s="64"/>
      <c r="I235" s="65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470" t="e">
        <f t="shared" si="522"/>
        <v>#DIV/0!</v>
      </c>
      <c r="N235" s="471"/>
      <c r="O235" s="67">
        <f>G235+F235+0</f>
        <v>0</v>
      </c>
      <c r="P235" s="68" t="e">
        <f t="shared" ref="P235" si="594">O235/J235*100</f>
        <v>#DIV/0!</v>
      </c>
      <c r="Q235" s="470" t="e">
        <f t="shared" si="524"/>
        <v>#DIV/0!</v>
      </c>
      <c r="R235" s="471"/>
      <c r="S235" s="70">
        <f>H235+F235+G235+0</f>
        <v>0</v>
      </c>
      <c r="T235" s="68" t="e">
        <f t="shared" ref="T235" si="595">S235/J235*100</f>
        <v>#DIV/0!</v>
      </c>
      <c r="U235" s="470" t="e">
        <f t="shared" si="526"/>
        <v>#DIV/0!</v>
      </c>
      <c r="V235" s="472"/>
      <c r="W235" s="67">
        <f>H235+F235+G235+I235+0</f>
        <v>0</v>
      </c>
      <c r="X235" s="68" t="e">
        <f>W235/J235*100</f>
        <v>#DIV/0!</v>
      </c>
      <c r="Y235" s="470" t="e">
        <f t="shared" si="527"/>
        <v>#DIV/0!</v>
      </c>
      <c r="Z235" s="471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38"/>
      <c r="G236" s="36"/>
      <c r="H236" s="36"/>
      <c r="I236" s="37"/>
      <c r="J236" s="40"/>
      <c r="K236" s="16"/>
      <c r="L236" s="17" t="e">
        <f>K236/J235*100</f>
        <v>#DIV/0!</v>
      </c>
      <c r="M236" s="470"/>
      <c r="N236" s="471"/>
      <c r="O236" s="16"/>
      <c r="P236" s="17" t="e">
        <f>O236/J235*100</f>
        <v>#DIV/0!</v>
      </c>
      <c r="Q236" s="470"/>
      <c r="R236" s="471"/>
      <c r="S236" s="19"/>
      <c r="T236" s="17" t="e">
        <f>S236/J235*100</f>
        <v>#DIV/0!</v>
      </c>
      <c r="U236" s="470"/>
      <c r="V236" s="472"/>
      <c r="W236" s="16"/>
      <c r="X236" s="17" t="e">
        <f>W236/J235*100</f>
        <v>#DIV/0!</v>
      </c>
      <c r="Y236" s="470"/>
      <c r="Z236" s="471"/>
      <c r="AA236" s="74"/>
      <c r="AB236" s="74"/>
    </row>
    <row r="237" spans="1:28" s="251" customFormat="1" ht="21.75" hidden="1" customHeight="1" x14ac:dyDescent="0.2">
      <c r="A237" s="480" t="s">
        <v>45</v>
      </c>
      <c r="B237" s="54" t="s">
        <v>29</v>
      </c>
      <c r="C237" s="55">
        <f t="shared" ref="C237:K238" si="596">SUM(C239,C245,C255,C261,C263)</f>
        <v>0</v>
      </c>
      <c r="D237" s="56">
        <f t="shared" si="596"/>
        <v>0</v>
      </c>
      <c r="E237" s="57">
        <f t="shared" si="596"/>
        <v>0</v>
      </c>
      <c r="F237" s="58">
        <f t="shared" si="596"/>
        <v>0</v>
      </c>
      <c r="G237" s="56">
        <f t="shared" si="596"/>
        <v>0</v>
      </c>
      <c r="H237" s="56">
        <f t="shared" si="596"/>
        <v>0</v>
      </c>
      <c r="I237" s="59">
        <f t="shared" si="596"/>
        <v>0</v>
      </c>
      <c r="J237" s="60">
        <f t="shared" si="596"/>
        <v>0</v>
      </c>
      <c r="K237" s="55">
        <f t="shared" si="596"/>
        <v>0</v>
      </c>
      <c r="L237" s="56" t="e">
        <f>K237/J237*100</f>
        <v>#DIV/0!</v>
      </c>
      <c r="M237" s="482" t="e">
        <f t="shared" si="522"/>
        <v>#DIV/0!</v>
      </c>
      <c r="N237" s="476"/>
      <c r="O237" s="55">
        <f>SUM(O239,O245,O255,O261,O263)</f>
        <v>0</v>
      </c>
      <c r="P237" s="56" t="e">
        <f t="shared" ref="P237" si="597">O237/J237*100</f>
        <v>#DIV/0!</v>
      </c>
      <c r="Q237" s="482" t="e">
        <f t="shared" si="524"/>
        <v>#DIV/0!</v>
      </c>
      <c r="R237" s="476"/>
      <c r="S237" s="58">
        <f>SUM(S239,S245,S255,S261,S263)</f>
        <v>0</v>
      </c>
      <c r="T237" s="56" t="e">
        <f t="shared" ref="T237" si="598">S237/J237*100</f>
        <v>#DIV/0!</v>
      </c>
      <c r="U237" s="482" t="e">
        <f t="shared" si="526"/>
        <v>#DIV/0!</v>
      </c>
      <c r="V237" s="484"/>
      <c r="W237" s="55">
        <f>SUM(W239,W245,W255,W261,W263)</f>
        <v>0</v>
      </c>
      <c r="X237" s="56" t="e">
        <f t="shared" ref="X237" si="599">W237/J237*100</f>
        <v>#DIV/0!</v>
      </c>
      <c r="Y237" s="482" t="e">
        <f t="shared" si="527"/>
        <v>#DIV/0!</v>
      </c>
      <c r="Z237" s="476"/>
      <c r="AA237" s="250"/>
      <c r="AB237" s="250"/>
    </row>
    <row r="238" spans="1:28" s="251" customFormat="1" ht="21.75" hidden="1" customHeight="1" x14ac:dyDescent="0.2">
      <c r="A238" s="481"/>
      <c r="B238" s="54" t="s">
        <v>30</v>
      </c>
      <c r="C238" s="16"/>
      <c r="D238" s="17"/>
      <c r="E238" s="18"/>
      <c r="F238" s="19"/>
      <c r="G238" s="17"/>
      <c r="H238" s="17"/>
      <c r="I238" s="20"/>
      <c r="J238" s="21"/>
      <c r="K238" s="55">
        <f t="shared" si="596"/>
        <v>0</v>
      </c>
      <c r="L238" s="56" t="e">
        <f t="shared" ref="L238" si="600">K238/J237*100</f>
        <v>#DIV/0!</v>
      </c>
      <c r="M238" s="483"/>
      <c r="N238" s="477"/>
      <c r="O238" s="55">
        <f>SUM(O240,O246,O256,O262,O264)</f>
        <v>0</v>
      </c>
      <c r="P238" s="56" t="e">
        <f t="shared" ref="P238" si="601">O238/J237*100</f>
        <v>#DIV/0!</v>
      </c>
      <c r="Q238" s="483"/>
      <c r="R238" s="477"/>
      <c r="S238" s="58">
        <f>SUM(S240,S246,S256,S262,S264)</f>
        <v>0</v>
      </c>
      <c r="T238" s="56" t="e">
        <f t="shared" ref="T238" si="602">S238/J237*100</f>
        <v>#DIV/0!</v>
      </c>
      <c r="U238" s="483"/>
      <c r="V238" s="485"/>
      <c r="W238" s="55">
        <f>SUM(W240,W246,W256,W262,W264)</f>
        <v>0</v>
      </c>
      <c r="X238" s="56" t="e">
        <f t="shared" ref="X238" si="603">W238/J237*100</f>
        <v>#DIV/0!</v>
      </c>
      <c r="Y238" s="483"/>
      <c r="Z238" s="477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27">
        <f>SUM(F241,F243)</f>
        <v>0</v>
      </c>
      <c r="G239" s="25">
        <f>SUM(G241,G243)</f>
        <v>0</v>
      </c>
      <c r="H239" s="25">
        <f t="shared" ref="H239:I239" si="604">SUM(H241,H243)</f>
        <v>0</v>
      </c>
      <c r="I239" s="28">
        <f t="shared" si="604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05">K239/J239*100</f>
        <v>#DIV/0!</v>
      </c>
      <c r="M239" s="478" t="e">
        <f t="shared" si="522"/>
        <v>#DIV/0!</v>
      </c>
      <c r="N239" s="474"/>
      <c r="O239" s="30">
        <f>SUM(O241,O243)</f>
        <v>0</v>
      </c>
      <c r="P239" s="31" t="e">
        <f t="shared" ref="P239" si="606">O239/J239*100</f>
        <v>#DIV/0!</v>
      </c>
      <c r="Q239" s="478" t="e">
        <f t="shared" si="524"/>
        <v>#DIV/0!</v>
      </c>
      <c r="R239" s="474"/>
      <c r="S239" s="32">
        <f>SUM(S241,S243)</f>
        <v>0</v>
      </c>
      <c r="T239" s="31" t="e">
        <f t="shared" ref="T239" si="607">S239/J239*100</f>
        <v>#DIV/0!</v>
      </c>
      <c r="U239" s="478" t="e">
        <f t="shared" si="526"/>
        <v>#DIV/0!</v>
      </c>
      <c r="V239" s="475"/>
      <c r="W239" s="30">
        <f>SUM(W241,W243)</f>
        <v>0</v>
      </c>
      <c r="X239" s="31" t="e">
        <f t="shared" ref="X239" si="608">W239/J239*100</f>
        <v>#DIV/0!</v>
      </c>
      <c r="Y239" s="478" t="e">
        <f t="shared" si="527"/>
        <v>#DIV/0!</v>
      </c>
      <c r="Z239" s="474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38"/>
      <c r="G240" s="36"/>
      <c r="H240" s="36"/>
      <c r="I240" s="37"/>
      <c r="J240" s="40"/>
      <c r="K240" s="30">
        <f>SUM(K242,K244)</f>
        <v>0</v>
      </c>
      <c r="L240" s="31" t="e">
        <f>K240/J239*100</f>
        <v>#DIV/0!</v>
      </c>
      <c r="M240" s="479"/>
      <c r="N240" s="474"/>
      <c r="O240" s="30">
        <f>SUM(O242,O244)</f>
        <v>0</v>
      </c>
      <c r="P240" s="31" t="e">
        <f t="shared" ref="P240" si="609">O240/J239*100</f>
        <v>#DIV/0!</v>
      </c>
      <c r="Q240" s="479"/>
      <c r="R240" s="474"/>
      <c r="S240" s="32">
        <f>SUM(S242,S244)</f>
        <v>0</v>
      </c>
      <c r="T240" s="31" t="e">
        <f t="shared" ref="T240" si="610">S240/J239*100</f>
        <v>#DIV/0!</v>
      </c>
      <c r="U240" s="479"/>
      <c r="V240" s="475"/>
      <c r="W240" s="30">
        <f>SUM(W242,W244)</f>
        <v>0</v>
      </c>
      <c r="X240" s="31" t="e">
        <f t="shared" ref="X240" si="611">W240/J239*100</f>
        <v>#DIV/0!</v>
      </c>
      <c r="Y240" s="479"/>
      <c r="Z240" s="474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12">+C241+D241</f>
        <v>0</v>
      </c>
      <c r="F241" s="63"/>
      <c r="G241" s="64"/>
      <c r="H241" s="64"/>
      <c r="I241" s="65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470" t="e">
        <f t="shared" si="522"/>
        <v>#DIV/0!</v>
      </c>
      <c r="N241" s="471"/>
      <c r="O241" s="67">
        <f>G241+F241+0</f>
        <v>0</v>
      </c>
      <c r="P241" s="69" t="e">
        <f t="shared" ref="P241" si="613">O241/J241*100</f>
        <v>#DIV/0!</v>
      </c>
      <c r="Q241" s="470" t="e">
        <f t="shared" si="524"/>
        <v>#DIV/0!</v>
      </c>
      <c r="R241" s="471"/>
      <c r="S241" s="70">
        <f>H241+F241+G241+0</f>
        <v>0</v>
      </c>
      <c r="T241" s="69" t="e">
        <f t="shared" ref="T241" si="614">S241/J241*100</f>
        <v>#DIV/0!</v>
      </c>
      <c r="U241" s="470" t="e">
        <f t="shared" si="526"/>
        <v>#DIV/0!</v>
      </c>
      <c r="V241" s="472"/>
      <c r="W241" s="67">
        <f>H241+F241+G241+I241+0</f>
        <v>0</v>
      </c>
      <c r="X241" s="69" t="e">
        <f>W241/J241*100</f>
        <v>#DIV/0!</v>
      </c>
      <c r="Y241" s="470" t="e">
        <f t="shared" si="527"/>
        <v>#DIV/0!</v>
      </c>
      <c r="Z241" s="471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38"/>
      <c r="G242" s="36"/>
      <c r="H242" s="36"/>
      <c r="I242" s="39"/>
      <c r="J242" s="40"/>
      <c r="K242" s="16"/>
      <c r="L242" s="17" t="e">
        <f>K242/J241*100</f>
        <v>#DIV/0!</v>
      </c>
      <c r="M242" s="470"/>
      <c r="N242" s="471"/>
      <c r="O242" s="16"/>
      <c r="P242" s="73" t="e">
        <f>O242/J241*100</f>
        <v>#DIV/0!</v>
      </c>
      <c r="Q242" s="470"/>
      <c r="R242" s="471"/>
      <c r="S242" s="19"/>
      <c r="T242" s="73" t="e">
        <f>S242/J241*100</f>
        <v>#DIV/0!</v>
      </c>
      <c r="U242" s="470"/>
      <c r="V242" s="472"/>
      <c r="W242" s="16"/>
      <c r="X242" s="73" t="e">
        <f>W242/J241*100</f>
        <v>#DIV/0!</v>
      </c>
      <c r="Y242" s="470"/>
      <c r="Z242" s="471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15">+C243+D243</f>
        <v>0</v>
      </c>
      <c r="F243" s="63"/>
      <c r="G243" s="64"/>
      <c r="H243" s="64"/>
      <c r="I243" s="65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470" t="e">
        <f t="shared" si="522"/>
        <v>#DIV/0!</v>
      </c>
      <c r="N243" s="471"/>
      <c r="O243" s="67">
        <f>G243+F243+0</f>
        <v>0</v>
      </c>
      <c r="P243" s="69" t="e">
        <f t="shared" ref="P243" si="616">O243/J243*100</f>
        <v>#DIV/0!</v>
      </c>
      <c r="Q243" s="470" t="e">
        <f t="shared" si="524"/>
        <v>#DIV/0!</v>
      </c>
      <c r="R243" s="471"/>
      <c r="S243" s="70">
        <f>H243+F243+G243+0</f>
        <v>0</v>
      </c>
      <c r="T243" s="69" t="e">
        <f t="shared" ref="T243" si="617">S243/J243*100</f>
        <v>#DIV/0!</v>
      </c>
      <c r="U243" s="470" t="e">
        <f t="shared" si="526"/>
        <v>#DIV/0!</v>
      </c>
      <c r="V243" s="472"/>
      <c r="W243" s="67">
        <f>H243+F243+G243+I243+0</f>
        <v>0</v>
      </c>
      <c r="X243" s="69" t="e">
        <f>W243/J243*100</f>
        <v>#DIV/0!</v>
      </c>
      <c r="Y243" s="470" t="e">
        <f t="shared" si="527"/>
        <v>#DIV/0!</v>
      </c>
      <c r="Z243" s="471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38"/>
      <c r="G244" s="36"/>
      <c r="H244" s="36"/>
      <c r="I244" s="39"/>
      <c r="J244" s="40"/>
      <c r="K244" s="16"/>
      <c r="L244" s="17" t="e">
        <f>K244/J243*100</f>
        <v>#DIV/0!</v>
      </c>
      <c r="M244" s="470"/>
      <c r="N244" s="471"/>
      <c r="O244" s="16"/>
      <c r="P244" s="73" t="e">
        <f>O244/J243*100</f>
        <v>#DIV/0!</v>
      </c>
      <c r="Q244" s="470"/>
      <c r="R244" s="471"/>
      <c r="S244" s="19"/>
      <c r="T244" s="73" t="e">
        <f>S244/J243*100</f>
        <v>#DIV/0!</v>
      </c>
      <c r="U244" s="470"/>
      <c r="V244" s="472"/>
      <c r="W244" s="16"/>
      <c r="X244" s="73" t="e">
        <f>W244/J243*100</f>
        <v>#DIV/0!</v>
      </c>
      <c r="Y244" s="470"/>
      <c r="Z244" s="471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27">
        <f>SUM(F247,F249,F251,F253)</f>
        <v>0</v>
      </c>
      <c r="G245" s="25">
        <f t="shared" ref="G245:I245" si="618">SUM(G247,G249,G251,G253)</f>
        <v>0</v>
      </c>
      <c r="H245" s="25">
        <f t="shared" si="618"/>
        <v>0</v>
      </c>
      <c r="I245" s="28">
        <f t="shared" si="618"/>
        <v>0</v>
      </c>
      <c r="J245" s="29">
        <f t="shared" ref="J245" si="619">+E245+I245+F245+G245+H245</f>
        <v>0</v>
      </c>
      <c r="K245" s="30">
        <f>SUM(K247,K249,K251,K253)</f>
        <v>0</v>
      </c>
      <c r="L245" s="31" t="e">
        <f t="shared" ref="L245" si="620">K245/J245*100</f>
        <v>#DIV/0!</v>
      </c>
      <c r="M245" s="473" t="e">
        <f t="shared" si="522"/>
        <v>#DIV/0!</v>
      </c>
      <c r="N245" s="474"/>
      <c r="O245" s="30">
        <f>SUM(O247,O249,O251,O253)</f>
        <v>0</v>
      </c>
      <c r="P245" s="31" t="e">
        <f t="shared" ref="P245" si="621">O245/J245*100</f>
        <v>#DIV/0!</v>
      </c>
      <c r="Q245" s="473" t="e">
        <f t="shared" si="524"/>
        <v>#DIV/0!</v>
      </c>
      <c r="R245" s="474"/>
      <c r="S245" s="32">
        <f>SUM(S247,S249,S251,S253)</f>
        <v>0</v>
      </c>
      <c r="T245" s="31" t="e">
        <f t="shared" ref="T245" si="622">S245/J245*100</f>
        <v>#DIV/0!</v>
      </c>
      <c r="U245" s="473" t="e">
        <f t="shared" si="526"/>
        <v>#DIV/0!</v>
      </c>
      <c r="V245" s="475"/>
      <c r="W245" s="30">
        <f>SUM(W247,W249,W251,W253)</f>
        <v>0</v>
      </c>
      <c r="X245" s="31" t="e">
        <f t="shared" ref="X245" si="623">W245/J245*100</f>
        <v>#DIV/0!</v>
      </c>
      <c r="Y245" s="473" t="e">
        <f t="shared" si="527"/>
        <v>#DIV/0!</v>
      </c>
      <c r="Z245" s="474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38"/>
      <c r="G246" s="36"/>
      <c r="H246" s="36"/>
      <c r="I246" s="37"/>
      <c r="J246" s="40"/>
      <c r="K246" s="30">
        <f>SUM(K248,K250,K252,K254)</f>
        <v>0</v>
      </c>
      <c r="L246" s="31" t="e">
        <f t="shared" ref="L246" si="624">K246/J245*100</f>
        <v>#DIV/0!</v>
      </c>
      <c r="M246" s="473"/>
      <c r="N246" s="474"/>
      <c r="O246" s="30">
        <f>SUM(O248,O250,O252,O254)</f>
        <v>0</v>
      </c>
      <c r="P246" s="31" t="e">
        <f t="shared" ref="P246" si="625">O246/J245*100</f>
        <v>#DIV/0!</v>
      </c>
      <c r="Q246" s="473"/>
      <c r="R246" s="474"/>
      <c r="S246" s="32">
        <f>SUM(S248,S250,S252,S254)</f>
        <v>0</v>
      </c>
      <c r="T246" s="31" t="e">
        <f t="shared" ref="T246" si="626">S246/J245*100</f>
        <v>#DIV/0!</v>
      </c>
      <c r="U246" s="473"/>
      <c r="V246" s="475"/>
      <c r="W246" s="30">
        <f>SUM(W248,W250,W252,W254)</f>
        <v>0</v>
      </c>
      <c r="X246" s="31" t="e">
        <f t="shared" ref="X246" si="627">W246/J245*100</f>
        <v>#DIV/0!</v>
      </c>
      <c r="Y246" s="473"/>
      <c r="Z246" s="474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28">+C247+D247</f>
        <v>0</v>
      </c>
      <c r="F247" s="63"/>
      <c r="G247" s="64"/>
      <c r="H247" s="64"/>
      <c r="I247" s="65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470" t="e">
        <f t="shared" si="522"/>
        <v>#DIV/0!</v>
      </c>
      <c r="N247" s="471"/>
      <c r="O247" s="67">
        <f>G247+F247+0</f>
        <v>0</v>
      </c>
      <c r="P247" s="68" t="e">
        <f t="shared" ref="P247" si="629">O247/J247*100</f>
        <v>#DIV/0!</v>
      </c>
      <c r="Q247" s="470" t="e">
        <f t="shared" si="524"/>
        <v>#DIV/0!</v>
      </c>
      <c r="R247" s="471"/>
      <c r="S247" s="70">
        <f>H247+F247+G247+0</f>
        <v>0</v>
      </c>
      <c r="T247" s="68" t="e">
        <f t="shared" ref="T247" si="630">S247/J247*100</f>
        <v>#DIV/0!</v>
      </c>
      <c r="U247" s="470" t="e">
        <f t="shared" si="526"/>
        <v>#DIV/0!</v>
      </c>
      <c r="V247" s="472"/>
      <c r="W247" s="67">
        <f>H247+F247+G247+I247+0</f>
        <v>0</v>
      </c>
      <c r="X247" s="68" t="e">
        <f>W247/J247*100</f>
        <v>#DIV/0!</v>
      </c>
      <c r="Y247" s="470" t="e">
        <f t="shared" si="527"/>
        <v>#DIV/0!</v>
      </c>
      <c r="Z247" s="471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38"/>
      <c r="G248" s="36"/>
      <c r="H248" s="36"/>
      <c r="I248" s="39"/>
      <c r="J248" s="40"/>
      <c r="K248" s="16"/>
      <c r="L248" s="17" t="e">
        <f>K248/J247*100</f>
        <v>#DIV/0!</v>
      </c>
      <c r="M248" s="470"/>
      <c r="N248" s="471"/>
      <c r="O248" s="16"/>
      <c r="P248" s="17" t="e">
        <f>O248/J247*100</f>
        <v>#DIV/0!</v>
      </c>
      <c r="Q248" s="470"/>
      <c r="R248" s="471"/>
      <c r="S248" s="19"/>
      <c r="T248" s="17" t="e">
        <f>S248/J247*100</f>
        <v>#DIV/0!</v>
      </c>
      <c r="U248" s="470"/>
      <c r="V248" s="472"/>
      <c r="W248" s="16"/>
      <c r="X248" s="17" t="e">
        <f>W248/J247*100</f>
        <v>#DIV/0!</v>
      </c>
      <c r="Y248" s="470"/>
      <c r="Z248" s="471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31">+C249+D249</f>
        <v>0</v>
      </c>
      <c r="F249" s="63"/>
      <c r="G249" s="64"/>
      <c r="H249" s="64"/>
      <c r="I249" s="65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470" t="e">
        <f t="shared" si="522"/>
        <v>#DIV/0!</v>
      </c>
      <c r="N249" s="471"/>
      <c r="O249" s="67">
        <f>G249+F249+0</f>
        <v>0</v>
      </c>
      <c r="P249" s="68" t="e">
        <f t="shared" ref="P249" si="632">O249/J249*100</f>
        <v>#DIV/0!</v>
      </c>
      <c r="Q249" s="470" t="e">
        <f t="shared" si="524"/>
        <v>#DIV/0!</v>
      </c>
      <c r="R249" s="471"/>
      <c r="S249" s="70">
        <f>H249+F249+G249+0</f>
        <v>0</v>
      </c>
      <c r="T249" s="68" t="e">
        <f t="shared" ref="T249" si="633">S249/J249*100</f>
        <v>#DIV/0!</v>
      </c>
      <c r="U249" s="470" t="e">
        <f t="shared" si="526"/>
        <v>#DIV/0!</v>
      </c>
      <c r="V249" s="472"/>
      <c r="W249" s="67">
        <f>H249+F249+G249+I249+0</f>
        <v>0</v>
      </c>
      <c r="X249" s="68" t="e">
        <f>W249/J249*100</f>
        <v>#DIV/0!</v>
      </c>
      <c r="Y249" s="470" t="e">
        <f t="shared" si="527"/>
        <v>#DIV/0!</v>
      </c>
      <c r="Z249" s="471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38"/>
      <c r="G250" s="36"/>
      <c r="H250" s="36"/>
      <c r="I250" s="39"/>
      <c r="J250" s="40"/>
      <c r="K250" s="16"/>
      <c r="L250" s="17" t="e">
        <f>K250/J249*100</f>
        <v>#DIV/0!</v>
      </c>
      <c r="M250" s="470"/>
      <c r="N250" s="471"/>
      <c r="O250" s="16"/>
      <c r="P250" s="17" t="e">
        <f>O250/J249*100</f>
        <v>#DIV/0!</v>
      </c>
      <c r="Q250" s="470"/>
      <c r="R250" s="471"/>
      <c r="S250" s="19"/>
      <c r="T250" s="17" t="e">
        <f>S250/J249*100</f>
        <v>#DIV/0!</v>
      </c>
      <c r="U250" s="470"/>
      <c r="V250" s="472"/>
      <c r="W250" s="16"/>
      <c r="X250" s="17" t="e">
        <f>W250/J249*100</f>
        <v>#DIV/0!</v>
      </c>
      <c r="Y250" s="470"/>
      <c r="Z250" s="471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34">+C251+D251</f>
        <v>0</v>
      </c>
      <c r="F251" s="63"/>
      <c r="G251" s="64"/>
      <c r="H251" s="64"/>
      <c r="I251" s="65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470" t="e">
        <f t="shared" si="522"/>
        <v>#DIV/0!</v>
      </c>
      <c r="N251" s="471"/>
      <c r="O251" s="67">
        <f>G251+F251+0</f>
        <v>0</v>
      </c>
      <c r="P251" s="68" t="e">
        <f t="shared" ref="P251" si="635">O251/J251*100</f>
        <v>#DIV/0!</v>
      </c>
      <c r="Q251" s="470" t="e">
        <f t="shared" si="524"/>
        <v>#DIV/0!</v>
      </c>
      <c r="R251" s="471"/>
      <c r="S251" s="70">
        <f>H251+F251+G251+0</f>
        <v>0</v>
      </c>
      <c r="T251" s="68" t="e">
        <f t="shared" ref="T251" si="636">S251/J251*100</f>
        <v>#DIV/0!</v>
      </c>
      <c r="U251" s="470" t="e">
        <f t="shared" si="526"/>
        <v>#DIV/0!</v>
      </c>
      <c r="V251" s="472"/>
      <c r="W251" s="67">
        <f>H251+F251+G251+I251+0</f>
        <v>0</v>
      </c>
      <c r="X251" s="68" t="e">
        <f>W251/J251*100</f>
        <v>#DIV/0!</v>
      </c>
      <c r="Y251" s="470" t="e">
        <f t="shared" si="527"/>
        <v>#DIV/0!</v>
      </c>
      <c r="Z251" s="471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38"/>
      <c r="G252" s="36"/>
      <c r="H252" s="36"/>
      <c r="I252" s="39"/>
      <c r="J252" s="40"/>
      <c r="K252" s="16"/>
      <c r="L252" s="17" t="e">
        <f>K252/J251*100</f>
        <v>#DIV/0!</v>
      </c>
      <c r="M252" s="470"/>
      <c r="N252" s="471"/>
      <c r="O252" s="16"/>
      <c r="P252" s="17" t="e">
        <f>O252/J251*100</f>
        <v>#DIV/0!</v>
      </c>
      <c r="Q252" s="470"/>
      <c r="R252" s="471"/>
      <c r="S252" s="19"/>
      <c r="T252" s="17" t="e">
        <f>S252/J251*100</f>
        <v>#DIV/0!</v>
      </c>
      <c r="U252" s="470"/>
      <c r="V252" s="472"/>
      <c r="W252" s="16"/>
      <c r="X252" s="17" t="e">
        <f>W252/J251*100</f>
        <v>#DIV/0!</v>
      </c>
      <c r="Y252" s="470"/>
      <c r="Z252" s="471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37">+C253+D253</f>
        <v>0</v>
      </c>
      <c r="F253" s="63"/>
      <c r="G253" s="64"/>
      <c r="H253" s="64"/>
      <c r="I253" s="65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470" t="e">
        <f t="shared" si="522"/>
        <v>#DIV/0!</v>
      </c>
      <c r="N253" s="471"/>
      <c r="O253" s="67">
        <f>G253+F253+0</f>
        <v>0</v>
      </c>
      <c r="P253" s="68" t="e">
        <f t="shared" ref="P253" si="638">O253/J253*100</f>
        <v>#DIV/0!</v>
      </c>
      <c r="Q253" s="470" t="e">
        <f t="shared" si="524"/>
        <v>#DIV/0!</v>
      </c>
      <c r="R253" s="471"/>
      <c r="S253" s="70">
        <f>H253+F253+G253+0</f>
        <v>0</v>
      </c>
      <c r="T253" s="68" t="e">
        <f t="shared" ref="T253" si="639">S253/J253*100</f>
        <v>#DIV/0!</v>
      </c>
      <c r="U253" s="470" t="e">
        <f t="shared" si="526"/>
        <v>#DIV/0!</v>
      </c>
      <c r="V253" s="472"/>
      <c r="W253" s="67">
        <f>H253+F253+G253+I253+0</f>
        <v>0</v>
      </c>
      <c r="X253" s="68" t="e">
        <f>W253/J253*100</f>
        <v>#DIV/0!</v>
      </c>
      <c r="Y253" s="470" t="e">
        <f t="shared" si="527"/>
        <v>#DIV/0!</v>
      </c>
      <c r="Z253" s="471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38"/>
      <c r="G254" s="36"/>
      <c r="H254" s="36"/>
      <c r="I254" s="39"/>
      <c r="J254" s="40"/>
      <c r="K254" s="16"/>
      <c r="L254" s="17" t="e">
        <f>K254/J253*100</f>
        <v>#DIV/0!</v>
      </c>
      <c r="M254" s="470"/>
      <c r="N254" s="471"/>
      <c r="O254" s="16"/>
      <c r="P254" s="17" t="e">
        <f>O254/J253*100</f>
        <v>#DIV/0!</v>
      </c>
      <c r="Q254" s="470"/>
      <c r="R254" s="471"/>
      <c r="S254" s="19"/>
      <c r="T254" s="17" t="e">
        <f>S254/J253*100</f>
        <v>#DIV/0!</v>
      </c>
      <c r="U254" s="470"/>
      <c r="V254" s="472"/>
      <c r="W254" s="16"/>
      <c r="X254" s="17" t="e">
        <f>W254/J253*100</f>
        <v>#DIV/0!</v>
      </c>
      <c r="Y254" s="470"/>
      <c r="Z254" s="471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27">
        <f>SUM(F257,F259)</f>
        <v>0</v>
      </c>
      <c r="G255" s="25">
        <f t="shared" ref="G255:I255" si="640">SUM(G257,G259)</f>
        <v>0</v>
      </c>
      <c r="H255" s="25">
        <f t="shared" si="640"/>
        <v>0</v>
      </c>
      <c r="I255" s="28">
        <f t="shared" si="640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41">K255/J255*100</f>
        <v>#DIV/0!</v>
      </c>
      <c r="M255" s="473" t="e">
        <f t="shared" si="522"/>
        <v>#DIV/0!</v>
      </c>
      <c r="N255" s="474"/>
      <c r="O255" s="30">
        <f>SUM(O257,O259)</f>
        <v>0</v>
      </c>
      <c r="P255" s="31" t="e">
        <f t="shared" ref="P255" si="642">O255/J255*100</f>
        <v>#DIV/0!</v>
      </c>
      <c r="Q255" s="473" t="e">
        <f t="shared" si="524"/>
        <v>#DIV/0!</v>
      </c>
      <c r="R255" s="474"/>
      <c r="S255" s="32">
        <f>SUM(S257,S259)</f>
        <v>0</v>
      </c>
      <c r="T255" s="31" t="e">
        <f t="shared" ref="T255" si="643">S255/J255*100</f>
        <v>#DIV/0!</v>
      </c>
      <c r="U255" s="473" t="e">
        <f t="shared" si="526"/>
        <v>#DIV/0!</v>
      </c>
      <c r="V255" s="475"/>
      <c r="W255" s="30">
        <f>SUM(W257,W259)</f>
        <v>0</v>
      </c>
      <c r="X255" s="31" t="e">
        <f t="shared" ref="X255" si="644">W255/J255*100</f>
        <v>#DIV/0!</v>
      </c>
      <c r="Y255" s="473" t="e">
        <f t="shared" si="527"/>
        <v>#DIV/0!</v>
      </c>
      <c r="Z255" s="474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38"/>
      <c r="G256" s="36"/>
      <c r="H256" s="36"/>
      <c r="I256" s="37"/>
      <c r="J256" s="40"/>
      <c r="K256" s="30">
        <f>SUM(K258,K260)</f>
        <v>0</v>
      </c>
      <c r="L256" s="31" t="e">
        <f t="shared" ref="L256" si="645">K256/J255*100</f>
        <v>#DIV/0!</v>
      </c>
      <c r="M256" s="473"/>
      <c r="N256" s="474"/>
      <c r="O256" s="30">
        <f>SUM(O258,O260)</f>
        <v>0</v>
      </c>
      <c r="P256" s="31" t="e">
        <f t="shared" ref="P256" si="646">O256/J255*100</f>
        <v>#DIV/0!</v>
      </c>
      <c r="Q256" s="473"/>
      <c r="R256" s="474"/>
      <c r="S256" s="32">
        <f>SUM(S258,S260)</f>
        <v>0</v>
      </c>
      <c r="T256" s="31" t="e">
        <f t="shared" ref="T256" si="647">S256/J255*100</f>
        <v>#DIV/0!</v>
      </c>
      <c r="U256" s="473"/>
      <c r="V256" s="475"/>
      <c r="W256" s="30">
        <f>SUM(W258,W260)</f>
        <v>0</v>
      </c>
      <c r="X256" s="31" t="e">
        <f t="shared" ref="X256" si="648">W256/J255*100</f>
        <v>#DIV/0!</v>
      </c>
      <c r="Y256" s="473"/>
      <c r="Z256" s="474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649">+C257+D257</f>
        <v>0</v>
      </c>
      <c r="F257" s="63"/>
      <c r="G257" s="64"/>
      <c r="H257" s="64"/>
      <c r="I257" s="65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470" t="e">
        <f t="shared" si="522"/>
        <v>#DIV/0!</v>
      </c>
      <c r="N257" s="471"/>
      <c r="O257" s="67">
        <f>G257+F257+0</f>
        <v>0</v>
      </c>
      <c r="P257" s="68" t="e">
        <f t="shared" ref="P257" si="650">O257/J257*100</f>
        <v>#DIV/0!</v>
      </c>
      <c r="Q257" s="470" t="e">
        <f t="shared" si="524"/>
        <v>#DIV/0!</v>
      </c>
      <c r="R257" s="471"/>
      <c r="S257" s="70">
        <f>H257+F257+G257+0</f>
        <v>0</v>
      </c>
      <c r="T257" s="68" t="e">
        <f t="shared" ref="T257" si="651">S257/J257*100</f>
        <v>#DIV/0!</v>
      </c>
      <c r="U257" s="470" t="e">
        <f t="shared" si="526"/>
        <v>#DIV/0!</v>
      </c>
      <c r="V257" s="472"/>
      <c r="W257" s="67">
        <f>H257+F257+G257+I257+0</f>
        <v>0</v>
      </c>
      <c r="X257" s="68" t="e">
        <f>W257/J257*100</f>
        <v>#DIV/0!</v>
      </c>
      <c r="Y257" s="470" t="e">
        <f t="shared" si="527"/>
        <v>#DIV/0!</v>
      </c>
      <c r="Z257" s="471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38"/>
      <c r="G258" s="36"/>
      <c r="H258" s="36"/>
      <c r="I258" s="39"/>
      <c r="J258" s="40"/>
      <c r="K258" s="16"/>
      <c r="L258" s="17" t="e">
        <f>K258/J257*100</f>
        <v>#DIV/0!</v>
      </c>
      <c r="M258" s="470"/>
      <c r="N258" s="471"/>
      <c r="O258" s="16"/>
      <c r="P258" s="17" t="e">
        <f>O258/J257*100</f>
        <v>#DIV/0!</v>
      </c>
      <c r="Q258" s="470"/>
      <c r="R258" s="471"/>
      <c r="S258" s="19"/>
      <c r="T258" s="17" t="e">
        <f>S258/J257*100</f>
        <v>#DIV/0!</v>
      </c>
      <c r="U258" s="470"/>
      <c r="V258" s="472"/>
      <c r="W258" s="16"/>
      <c r="X258" s="17" t="e">
        <f>W258/J257*100</f>
        <v>#DIV/0!</v>
      </c>
      <c r="Y258" s="470"/>
      <c r="Z258" s="471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652">+C259+D259</f>
        <v>0</v>
      </c>
      <c r="F259" s="63"/>
      <c r="G259" s="64"/>
      <c r="H259" s="64"/>
      <c r="I259" s="65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470" t="e">
        <f t="shared" si="522"/>
        <v>#DIV/0!</v>
      </c>
      <c r="N259" s="471"/>
      <c r="O259" s="67">
        <f>G259+F259+0</f>
        <v>0</v>
      </c>
      <c r="P259" s="68" t="e">
        <f t="shared" ref="P259" si="653">O259/J259*100</f>
        <v>#DIV/0!</v>
      </c>
      <c r="Q259" s="470" t="e">
        <f t="shared" si="524"/>
        <v>#DIV/0!</v>
      </c>
      <c r="R259" s="471"/>
      <c r="S259" s="70">
        <f>H259+F259+G259+0</f>
        <v>0</v>
      </c>
      <c r="T259" s="68" t="e">
        <f t="shared" ref="T259" si="654">S259/J259*100</f>
        <v>#DIV/0!</v>
      </c>
      <c r="U259" s="470" t="e">
        <f t="shared" si="526"/>
        <v>#DIV/0!</v>
      </c>
      <c r="V259" s="472"/>
      <c r="W259" s="67">
        <f>H259+F259+G259+I259+0</f>
        <v>0</v>
      </c>
      <c r="X259" s="68" t="e">
        <f>W259/J259*100</f>
        <v>#DIV/0!</v>
      </c>
      <c r="Y259" s="470" t="e">
        <f t="shared" si="527"/>
        <v>#DIV/0!</v>
      </c>
      <c r="Z259" s="471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38"/>
      <c r="G260" s="36"/>
      <c r="H260" s="36"/>
      <c r="I260" s="39"/>
      <c r="J260" s="40"/>
      <c r="K260" s="16"/>
      <c r="L260" s="17" t="e">
        <f>K260/J259*100</f>
        <v>#DIV/0!</v>
      </c>
      <c r="M260" s="470"/>
      <c r="N260" s="471"/>
      <c r="O260" s="16"/>
      <c r="P260" s="17" t="e">
        <f>O260/J259*100</f>
        <v>#DIV/0!</v>
      </c>
      <c r="Q260" s="470"/>
      <c r="R260" s="471"/>
      <c r="S260" s="19"/>
      <c r="T260" s="17" t="e">
        <f>S260/J259*100</f>
        <v>#DIV/0!</v>
      </c>
      <c r="U260" s="470"/>
      <c r="V260" s="472"/>
      <c r="W260" s="16"/>
      <c r="X260" s="17" t="e">
        <f>W260/J259*100</f>
        <v>#DIV/0!</v>
      </c>
      <c r="Y260" s="470"/>
      <c r="Z260" s="471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655">+C261+D261</f>
        <v>0</v>
      </c>
      <c r="F261" s="63"/>
      <c r="G261" s="64"/>
      <c r="H261" s="64"/>
      <c r="I261" s="65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470" t="e">
        <f t="shared" si="522"/>
        <v>#DIV/0!</v>
      </c>
      <c r="N261" s="471"/>
      <c r="O261" s="67">
        <f>G261+F261+0</f>
        <v>0</v>
      </c>
      <c r="P261" s="68" t="e">
        <f t="shared" ref="P261" si="656">O261/J261*100</f>
        <v>#DIV/0!</v>
      </c>
      <c r="Q261" s="470" t="e">
        <f t="shared" si="524"/>
        <v>#DIV/0!</v>
      </c>
      <c r="R261" s="471"/>
      <c r="S261" s="70">
        <f>H261+F261+G261+0</f>
        <v>0</v>
      </c>
      <c r="T261" s="68" t="e">
        <f t="shared" ref="T261" si="657">S261/J261*100</f>
        <v>#DIV/0!</v>
      </c>
      <c r="U261" s="470" t="e">
        <f t="shared" si="526"/>
        <v>#DIV/0!</v>
      </c>
      <c r="V261" s="472"/>
      <c r="W261" s="67">
        <f>H261+F261+G261+I261+0</f>
        <v>0</v>
      </c>
      <c r="X261" s="68" t="e">
        <f>W261/J261*100</f>
        <v>#DIV/0!</v>
      </c>
      <c r="Y261" s="470" t="e">
        <f t="shared" si="527"/>
        <v>#DIV/0!</v>
      </c>
      <c r="Z261" s="471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38"/>
      <c r="G262" s="36"/>
      <c r="H262" s="36"/>
      <c r="I262" s="37"/>
      <c r="J262" s="40"/>
      <c r="K262" s="16"/>
      <c r="L262" s="17" t="e">
        <f>K262/J261*100</f>
        <v>#DIV/0!</v>
      </c>
      <c r="M262" s="470"/>
      <c r="N262" s="471"/>
      <c r="O262" s="16"/>
      <c r="P262" s="17" t="e">
        <f>O262/J261*100</f>
        <v>#DIV/0!</v>
      </c>
      <c r="Q262" s="470"/>
      <c r="R262" s="471"/>
      <c r="S262" s="19"/>
      <c r="T262" s="17" t="e">
        <f>S262/J261*100</f>
        <v>#DIV/0!</v>
      </c>
      <c r="U262" s="470"/>
      <c r="V262" s="472"/>
      <c r="W262" s="16"/>
      <c r="X262" s="17" t="e">
        <f>W262/J261*100</f>
        <v>#DIV/0!</v>
      </c>
      <c r="Y262" s="470"/>
      <c r="Z262" s="471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658">+C263+D263</f>
        <v>0</v>
      </c>
      <c r="F263" s="63"/>
      <c r="G263" s="64"/>
      <c r="H263" s="64"/>
      <c r="I263" s="65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470" t="e">
        <f t="shared" si="522"/>
        <v>#DIV/0!</v>
      </c>
      <c r="N263" s="471"/>
      <c r="O263" s="67">
        <f>G263+F263+0</f>
        <v>0</v>
      </c>
      <c r="P263" s="68" t="e">
        <f t="shared" ref="P263" si="659">O263/J263*100</f>
        <v>#DIV/0!</v>
      </c>
      <c r="Q263" s="470" t="e">
        <f t="shared" si="524"/>
        <v>#DIV/0!</v>
      </c>
      <c r="R263" s="471"/>
      <c r="S263" s="70">
        <f>H263+F263+G263+0</f>
        <v>0</v>
      </c>
      <c r="T263" s="68" t="e">
        <f t="shared" ref="T263" si="660">S263/J263*100</f>
        <v>#DIV/0!</v>
      </c>
      <c r="U263" s="470" t="e">
        <f t="shared" si="526"/>
        <v>#DIV/0!</v>
      </c>
      <c r="V263" s="472"/>
      <c r="W263" s="67">
        <f>H263+F263+G263+I263+0</f>
        <v>0</v>
      </c>
      <c r="X263" s="68" t="e">
        <f>W263/J263*100</f>
        <v>#DIV/0!</v>
      </c>
      <c r="Y263" s="470" t="e">
        <f t="shared" si="527"/>
        <v>#DIV/0!</v>
      </c>
      <c r="Z263" s="471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38"/>
      <c r="G264" s="36"/>
      <c r="H264" s="36"/>
      <c r="I264" s="37"/>
      <c r="J264" s="40"/>
      <c r="K264" s="16"/>
      <c r="L264" s="17" t="e">
        <f>K264/J263*100</f>
        <v>#DIV/0!</v>
      </c>
      <c r="M264" s="470"/>
      <c r="N264" s="471"/>
      <c r="O264" s="16"/>
      <c r="P264" s="17" t="e">
        <f>O264/J263*100</f>
        <v>#DIV/0!</v>
      </c>
      <c r="Q264" s="470"/>
      <c r="R264" s="471"/>
      <c r="S264" s="19"/>
      <c r="T264" s="17" t="e">
        <f>S264/J263*100</f>
        <v>#DIV/0!</v>
      </c>
      <c r="U264" s="470"/>
      <c r="V264" s="472"/>
      <c r="W264" s="16"/>
      <c r="X264" s="17" t="e">
        <f>W264/J263*100</f>
        <v>#DIV/0!</v>
      </c>
      <c r="Y264" s="470"/>
      <c r="Z264" s="471"/>
      <c r="AA264" s="74"/>
      <c r="AB264" s="74"/>
    </row>
    <row r="265" spans="1:28" s="251" customFormat="1" ht="21.75" hidden="1" customHeight="1" x14ac:dyDescent="0.2">
      <c r="A265" s="480" t="s">
        <v>45</v>
      </c>
      <c r="B265" s="54" t="s">
        <v>29</v>
      </c>
      <c r="C265" s="55">
        <f t="shared" ref="C265:K266" si="661">SUM(C267,C273,C283,C289,C291)</f>
        <v>0</v>
      </c>
      <c r="D265" s="56">
        <f t="shared" si="661"/>
        <v>0</v>
      </c>
      <c r="E265" s="57">
        <f t="shared" si="661"/>
        <v>0</v>
      </c>
      <c r="F265" s="58">
        <f t="shared" si="661"/>
        <v>0</v>
      </c>
      <c r="G265" s="56">
        <f t="shared" si="661"/>
        <v>0</v>
      </c>
      <c r="H265" s="56">
        <f t="shared" si="661"/>
        <v>0</v>
      </c>
      <c r="I265" s="59">
        <f t="shared" si="661"/>
        <v>0</v>
      </c>
      <c r="J265" s="60">
        <f t="shared" si="661"/>
        <v>0</v>
      </c>
      <c r="K265" s="55">
        <f t="shared" si="661"/>
        <v>0</v>
      </c>
      <c r="L265" s="56" t="e">
        <f>K265/J265*100</f>
        <v>#DIV/0!</v>
      </c>
      <c r="M265" s="482" t="e">
        <f t="shared" si="522"/>
        <v>#DIV/0!</v>
      </c>
      <c r="N265" s="476"/>
      <c r="O265" s="55">
        <f>SUM(O267,O273,O283,O289,O291)</f>
        <v>0</v>
      </c>
      <c r="P265" s="56" t="e">
        <f t="shared" ref="P265" si="662">O265/J265*100</f>
        <v>#DIV/0!</v>
      </c>
      <c r="Q265" s="482" t="e">
        <f t="shared" si="524"/>
        <v>#DIV/0!</v>
      </c>
      <c r="R265" s="476"/>
      <c r="S265" s="58">
        <f>SUM(S267,S273,S283,S289,S291)</f>
        <v>0</v>
      </c>
      <c r="T265" s="56" t="e">
        <f t="shared" ref="T265" si="663">S265/J265*100</f>
        <v>#DIV/0!</v>
      </c>
      <c r="U265" s="482" t="e">
        <f t="shared" si="526"/>
        <v>#DIV/0!</v>
      </c>
      <c r="V265" s="484"/>
      <c r="W265" s="55">
        <f>SUM(W267,W273,W283,W289,W291)</f>
        <v>0</v>
      </c>
      <c r="X265" s="56" t="e">
        <f t="shared" ref="X265" si="664">W265/J265*100</f>
        <v>#DIV/0!</v>
      </c>
      <c r="Y265" s="482" t="e">
        <f t="shared" si="527"/>
        <v>#DIV/0!</v>
      </c>
      <c r="Z265" s="476"/>
      <c r="AA265" s="250"/>
      <c r="AB265" s="250"/>
    </row>
    <row r="266" spans="1:28" s="251" customFormat="1" ht="21.75" hidden="1" customHeight="1" x14ac:dyDescent="0.2">
      <c r="A266" s="481"/>
      <c r="B266" s="54" t="s">
        <v>30</v>
      </c>
      <c r="C266" s="16"/>
      <c r="D266" s="17"/>
      <c r="E266" s="18"/>
      <c r="F266" s="19"/>
      <c r="G266" s="17"/>
      <c r="H266" s="17"/>
      <c r="I266" s="20"/>
      <c r="J266" s="21"/>
      <c r="K266" s="55">
        <f t="shared" si="661"/>
        <v>0</v>
      </c>
      <c r="L266" s="56" t="e">
        <f t="shared" ref="L266" si="665">K266/J265*100</f>
        <v>#DIV/0!</v>
      </c>
      <c r="M266" s="483"/>
      <c r="N266" s="477"/>
      <c r="O266" s="55">
        <f>SUM(O268,O274,O284,O290,O292)</f>
        <v>0</v>
      </c>
      <c r="P266" s="56" t="e">
        <f t="shared" ref="P266" si="666">O266/J265*100</f>
        <v>#DIV/0!</v>
      </c>
      <c r="Q266" s="483"/>
      <c r="R266" s="477"/>
      <c r="S266" s="58">
        <f>SUM(S268,S274,S284,S290,S292)</f>
        <v>0</v>
      </c>
      <c r="T266" s="56" t="e">
        <f t="shared" ref="T266" si="667">S266/J265*100</f>
        <v>#DIV/0!</v>
      </c>
      <c r="U266" s="483"/>
      <c r="V266" s="485"/>
      <c r="W266" s="55">
        <f>SUM(W268,W274,W284,W290,W292)</f>
        <v>0</v>
      </c>
      <c r="X266" s="56" t="e">
        <f t="shared" ref="X266" si="668">W266/J265*100</f>
        <v>#DIV/0!</v>
      </c>
      <c r="Y266" s="483"/>
      <c r="Z266" s="477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27">
        <f>SUM(F269,F271)</f>
        <v>0</v>
      </c>
      <c r="G267" s="25">
        <f>SUM(G269,G271)</f>
        <v>0</v>
      </c>
      <c r="H267" s="25">
        <f t="shared" ref="H267:I267" si="669">SUM(H269,H271)</f>
        <v>0</v>
      </c>
      <c r="I267" s="28">
        <f t="shared" si="669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670">K267/J267*100</f>
        <v>#DIV/0!</v>
      </c>
      <c r="M267" s="478" t="e">
        <f t="shared" si="522"/>
        <v>#DIV/0!</v>
      </c>
      <c r="N267" s="474"/>
      <c r="O267" s="30">
        <f>SUM(O269,O271)</f>
        <v>0</v>
      </c>
      <c r="P267" s="31" t="e">
        <f t="shared" ref="P267" si="671">O267/J267*100</f>
        <v>#DIV/0!</v>
      </c>
      <c r="Q267" s="478" t="e">
        <f t="shared" si="524"/>
        <v>#DIV/0!</v>
      </c>
      <c r="R267" s="474"/>
      <c r="S267" s="32">
        <f>SUM(S269,S271)</f>
        <v>0</v>
      </c>
      <c r="T267" s="31" t="e">
        <f t="shared" ref="T267" si="672">S267/J267*100</f>
        <v>#DIV/0!</v>
      </c>
      <c r="U267" s="478" t="e">
        <f t="shared" si="526"/>
        <v>#DIV/0!</v>
      </c>
      <c r="V267" s="475"/>
      <c r="W267" s="30">
        <f>SUM(W269,W271)</f>
        <v>0</v>
      </c>
      <c r="X267" s="31" t="e">
        <f t="shared" ref="X267" si="673">W267/J267*100</f>
        <v>#DIV/0!</v>
      </c>
      <c r="Y267" s="478" t="e">
        <f t="shared" si="527"/>
        <v>#DIV/0!</v>
      </c>
      <c r="Z267" s="474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38"/>
      <c r="G268" s="36"/>
      <c r="H268" s="36"/>
      <c r="I268" s="37"/>
      <c r="J268" s="40"/>
      <c r="K268" s="30">
        <f>SUM(K270,K272)</f>
        <v>0</v>
      </c>
      <c r="L268" s="31" t="e">
        <f>K268/J267*100</f>
        <v>#DIV/0!</v>
      </c>
      <c r="M268" s="479"/>
      <c r="N268" s="474"/>
      <c r="O268" s="30">
        <f>SUM(O270,O272)</f>
        <v>0</v>
      </c>
      <c r="P268" s="31" t="e">
        <f t="shared" ref="P268" si="674">O268/J267*100</f>
        <v>#DIV/0!</v>
      </c>
      <c r="Q268" s="479"/>
      <c r="R268" s="474"/>
      <c r="S268" s="32">
        <f>SUM(S270,S272)</f>
        <v>0</v>
      </c>
      <c r="T268" s="31" t="e">
        <f t="shared" ref="T268" si="675">S268/J267*100</f>
        <v>#DIV/0!</v>
      </c>
      <c r="U268" s="479"/>
      <c r="V268" s="475"/>
      <c r="W268" s="30">
        <f>SUM(W270,W272)</f>
        <v>0</v>
      </c>
      <c r="X268" s="31" t="e">
        <f t="shared" ref="X268" si="676">W268/J267*100</f>
        <v>#DIV/0!</v>
      </c>
      <c r="Y268" s="479"/>
      <c r="Z268" s="474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677">+C269+D269</f>
        <v>0</v>
      </c>
      <c r="F269" s="63"/>
      <c r="G269" s="64"/>
      <c r="H269" s="64"/>
      <c r="I269" s="65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470" t="e">
        <f t="shared" ref="M269:M331" si="678">L270-L269</f>
        <v>#DIV/0!</v>
      </c>
      <c r="N269" s="471"/>
      <c r="O269" s="67">
        <f>G269+F269+0</f>
        <v>0</v>
      </c>
      <c r="P269" s="69" t="e">
        <f t="shared" ref="P269" si="679">O269/J269*100</f>
        <v>#DIV/0!</v>
      </c>
      <c r="Q269" s="470" t="e">
        <f t="shared" ref="Q269:Q331" si="680">P270-P269</f>
        <v>#DIV/0!</v>
      </c>
      <c r="R269" s="471"/>
      <c r="S269" s="70">
        <f>H269+F269+G269+0</f>
        <v>0</v>
      </c>
      <c r="T269" s="69" t="e">
        <f t="shared" ref="T269" si="681">S269/J269*100</f>
        <v>#DIV/0!</v>
      </c>
      <c r="U269" s="470" t="e">
        <f t="shared" ref="U269:U331" si="682">T270-T269</f>
        <v>#DIV/0!</v>
      </c>
      <c r="V269" s="472"/>
      <c r="W269" s="67">
        <f>H269+F269+G269+I269+0</f>
        <v>0</v>
      </c>
      <c r="X269" s="69" t="e">
        <f>W269/J269*100</f>
        <v>#DIV/0!</v>
      </c>
      <c r="Y269" s="470" t="e">
        <f t="shared" ref="Y269:Y331" si="683">X270-X269</f>
        <v>#DIV/0!</v>
      </c>
      <c r="Z269" s="471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38"/>
      <c r="G270" s="36"/>
      <c r="H270" s="36"/>
      <c r="I270" s="39"/>
      <c r="J270" s="40"/>
      <c r="K270" s="16"/>
      <c r="L270" s="17" t="e">
        <f>K270/J269*100</f>
        <v>#DIV/0!</v>
      </c>
      <c r="M270" s="470"/>
      <c r="N270" s="471"/>
      <c r="O270" s="16"/>
      <c r="P270" s="73" t="e">
        <f>O270/J269*100</f>
        <v>#DIV/0!</v>
      </c>
      <c r="Q270" s="470"/>
      <c r="R270" s="471"/>
      <c r="S270" s="19"/>
      <c r="T270" s="73" t="e">
        <f>S270/J269*100</f>
        <v>#DIV/0!</v>
      </c>
      <c r="U270" s="470"/>
      <c r="V270" s="472"/>
      <c r="W270" s="16"/>
      <c r="X270" s="73" t="e">
        <f>W270/J269*100</f>
        <v>#DIV/0!</v>
      </c>
      <c r="Y270" s="470"/>
      <c r="Z270" s="471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684">+C271+D271</f>
        <v>0</v>
      </c>
      <c r="F271" s="63"/>
      <c r="G271" s="64"/>
      <c r="H271" s="64"/>
      <c r="I271" s="65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470" t="e">
        <f t="shared" si="678"/>
        <v>#DIV/0!</v>
      </c>
      <c r="N271" s="471"/>
      <c r="O271" s="67">
        <f>G271+F271+0</f>
        <v>0</v>
      </c>
      <c r="P271" s="69" t="e">
        <f t="shared" ref="P271" si="685">O271/J271*100</f>
        <v>#DIV/0!</v>
      </c>
      <c r="Q271" s="470" t="e">
        <f t="shared" si="680"/>
        <v>#DIV/0!</v>
      </c>
      <c r="R271" s="471"/>
      <c r="S271" s="70">
        <f>H271+F271+G271+0</f>
        <v>0</v>
      </c>
      <c r="T271" s="69" t="e">
        <f t="shared" ref="T271" si="686">S271/J271*100</f>
        <v>#DIV/0!</v>
      </c>
      <c r="U271" s="470" t="e">
        <f t="shared" si="682"/>
        <v>#DIV/0!</v>
      </c>
      <c r="V271" s="472"/>
      <c r="W271" s="67">
        <f>H271+F271+G271+I271+0</f>
        <v>0</v>
      </c>
      <c r="X271" s="69" t="e">
        <f>W271/J271*100</f>
        <v>#DIV/0!</v>
      </c>
      <c r="Y271" s="470" t="e">
        <f t="shared" si="683"/>
        <v>#DIV/0!</v>
      </c>
      <c r="Z271" s="471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38"/>
      <c r="G272" s="36"/>
      <c r="H272" s="36"/>
      <c r="I272" s="39"/>
      <c r="J272" s="40"/>
      <c r="K272" s="16"/>
      <c r="L272" s="17" t="e">
        <f>K272/J271*100</f>
        <v>#DIV/0!</v>
      </c>
      <c r="M272" s="470"/>
      <c r="N272" s="471"/>
      <c r="O272" s="16"/>
      <c r="P272" s="73" t="e">
        <f>O272/J271*100</f>
        <v>#DIV/0!</v>
      </c>
      <c r="Q272" s="470"/>
      <c r="R272" s="471"/>
      <c r="S272" s="19"/>
      <c r="T272" s="73" t="e">
        <f>S272/J271*100</f>
        <v>#DIV/0!</v>
      </c>
      <c r="U272" s="470"/>
      <c r="V272" s="472"/>
      <c r="W272" s="16"/>
      <c r="X272" s="73" t="e">
        <f>W272/J271*100</f>
        <v>#DIV/0!</v>
      </c>
      <c r="Y272" s="470"/>
      <c r="Z272" s="471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27">
        <f>SUM(F275,F277,F279,F281)</f>
        <v>0</v>
      </c>
      <c r="G273" s="25">
        <f t="shared" ref="G273:I273" si="687">SUM(G275,G277,G279,G281)</f>
        <v>0</v>
      </c>
      <c r="H273" s="25">
        <f t="shared" si="687"/>
        <v>0</v>
      </c>
      <c r="I273" s="28">
        <f t="shared" si="687"/>
        <v>0</v>
      </c>
      <c r="J273" s="29">
        <f t="shared" ref="J273" si="688">+E273+I273+F273+G273+H273</f>
        <v>0</v>
      </c>
      <c r="K273" s="30">
        <f>SUM(K275,K277,K279,K281)</f>
        <v>0</v>
      </c>
      <c r="L273" s="31" t="e">
        <f t="shared" ref="L273" si="689">K273/J273*100</f>
        <v>#DIV/0!</v>
      </c>
      <c r="M273" s="473" t="e">
        <f t="shared" si="678"/>
        <v>#DIV/0!</v>
      </c>
      <c r="N273" s="474"/>
      <c r="O273" s="30">
        <f>SUM(O275,O277,O279,O281)</f>
        <v>0</v>
      </c>
      <c r="P273" s="31" t="e">
        <f t="shared" ref="P273" si="690">O273/J273*100</f>
        <v>#DIV/0!</v>
      </c>
      <c r="Q273" s="473" t="e">
        <f t="shared" si="680"/>
        <v>#DIV/0!</v>
      </c>
      <c r="R273" s="474"/>
      <c r="S273" s="32">
        <f>SUM(S275,S277,S279,S281)</f>
        <v>0</v>
      </c>
      <c r="T273" s="31" t="e">
        <f t="shared" ref="T273" si="691">S273/J273*100</f>
        <v>#DIV/0!</v>
      </c>
      <c r="U273" s="473" t="e">
        <f t="shared" si="682"/>
        <v>#DIV/0!</v>
      </c>
      <c r="V273" s="475"/>
      <c r="W273" s="30">
        <f>SUM(W275,W277,W279,W281)</f>
        <v>0</v>
      </c>
      <c r="X273" s="31" t="e">
        <f t="shared" ref="X273" si="692">W273/J273*100</f>
        <v>#DIV/0!</v>
      </c>
      <c r="Y273" s="473" t="e">
        <f t="shared" si="683"/>
        <v>#DIV/0!</v>
      </c>
      <c r="Z273" s="474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38"/>
      <c r="G274" s="36"/>
      <c r="H274" s="36"/>
      <c r="I274" s="37"/>
      <c r="J274" s="40"/>
      <c r="K274" s="30">
        <f>SUM(K276,K278,K280,K282)</f>
        <v>0</v>
      </c>
      <c r="L274" s="31" t="e">
        <f t="shared" ref="L274" si="693">K274/J273*100</f>
        <v>#DIV/0!</v>
      </c>
      <c r="M274" s="473"/>
      <c r="N274" s="474"/>
      <c r="O274" s="30">
        <f>SUM(O276,O278,O280,O282)</f>
        <v>0</v>
      </c>
      <c r="P274" s="31" t="e">
        <f t="shared" ref="P274" si="694">O274/J273*100</f>
        <v>#DIV/0!</v>
      </c>
      <c r="Q274" s="473"/>
      <c r="R274" s="474"/>
      <c r="S274" s="32">
        <f>SUM(S276,S278,S280,S282)</f>
        <v>0</v>
      </c>
      <c r="T274" s="31" t="e">
        <f t="shared" ref="T274" si="695">S274/J273*100</f>
        <v>#DIV/0!</v>
      </c>
      <c r="U274" s="473"/>
      <c r="V274" s="475"/>
      <c r="W274" s="30">
        <f>SUM(W276,W278,W280,W282)</f>
        <v>0</v>
      </c>
      <c r="X274" s="31" t="e">
        <f t="shared" ref="X274" si="696">W274/J273*100</f>
        <v>#DIV/0!</v>
      </c>
      <c r="Y274" s="473"/>
      <c r="Z274" s="474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697">+C275+D275</f>
        <v>0</v>
      </c>
      <c r="F275" s="63"/>
      <c r="G275" s="64"/>
      <c r="H275" s="64"/>
      <c r="I275" s="65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470" t="e">
        <f t="shared" si="678"/>
        <v>#DIV/0!</v>
      </c>
      <c r="N275" s="471"/>
      <c r="O275" s="67">
        <f>G275+F275+0</f>
        <v>0</v>
      </c>
      <c r="P275" s="68" t="e">
        <f t="shared" ref="P275" si="698">O275/J275*100</f>
        <v>#DIV/0!</v>
      </c>
      <c r="Q275" s="470" t="e">
        <f t="shared" si="680"/>
        <v>#DIV/0!</v>
      </c>
      <c r="R275" s="471"/>
      <c r="S275" s="70">
        <f>H275+F275+G275+0</f>
        <v>0</v>
      </c>
      <c r="T275" s="68" t="e">
        <f t="shared" ref="T275" si="699">S275/J275*100</f>
        <v>#DIV/0!</v>
      </c>
      <c r="U275" s="470" t="e">
        <f t="shared" si="682"/>
        <v>#DIV/0!</v>
      </c>
      <c r="V275" s="472"/>
      <c r="W275" s="67">
        <f>H275+F275+G275+I275+0</f>
        <v>0</v>
      </c>
      <c r="X275" s="68" t="e">
        <f>W275/J275*100</f>
        <v>#DIV/0!</v>
      </c>
      <c r="Y275" s="470" t="e">
        <f t="shared" si="683"/>
        <v>#DIV/0!</v>
      </c>
      <c r="Z275" s="471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38"/>
      <c r="G276" s="36"/>
      <c r="H276" s="36"/>
      <c r="I276" s="39"/>
      <c r="J276" s="40"/>
      <c r="K276" s="16"/>
      <c r="L276" s="17" t="e">
        <f>K276/J275*100</f>
        <v>#DIV/0!</v>
      </c>
      <c r="M276" s="470"/>
      <c r="N276" s="471"/>
      <c r="O276" s="16"/>
      <c r="P276" s="17" t="e">
        <f>O276/J275*100</f>
        <v>#DIV/0!</v>
      </c>
      <c r="Q276" s="470"/>
      <c r="R276" s="471"/>
      <c r="S276" s="19"/>
      <c r="T276" s="17" t="e">
        <f>S276/J275*100</f>
        <v>#DIV/0!</v>
      </c>
      <c r="U276" s="470"/>
      <c r="V276" s="472"/>
      <c r="W276" s="16"/>
      <c r="X276" s="17" t="e">
        <f>W276/J275*100</f>
        <v>#DIV/0!</v>
      </c>
      <c r="Y276" s="470"/>
      <c r="Z276" s="471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00">+C277+D277</f>
        <v>0</v>
      </c>
      <c r="F277" s="63"/>
      <c r="G277" s="64"/>
      <c r="H277" s="64"/>
      <c r="I277" s="65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470" t="e">
        <f t="shared" si="678"/>
        <v>#DIV/0!</v>
      </c>
      <c r="N277" s="471"/>
      <c r="O277" s="67">
        <f>G277+F277+0</f>
        <v>0</v>
      </c>
      <c r="P277" s="68" t="e">
        <f t="shared" ref="P277" si="701">O277/J277*100</f>
        <v>#DIV/0!</v>
      </c>
      <c r="Q277" s="470" t="e">
        <f t="shared" si="680"/>
        <v>#DIV/0!</v>
      </c>
      <c r="R277" s="471"/>
      <c r="S277" s="70">
        <f>H277+F277+G277+0</f>
        <v>0</v>
      </c>
      <c r="T277" s="68" t="e">
        <f t="shared" ref="T277" si="702">S277/J277*100</f>
        <v>#DIV/0!</v>
      </c>
      <c r="U277" s="470" t="e">
        <f t="shared" si="682"/>
        <v>#DIV/0!</v>
      </c>
      <c r="V277" s="472"/>
      <c r="W277" s="67">
        <f>H277+F277+G277+I277+0</f>
        <v>0</v>
      </c>
      <c r="X277" s="68" t="e">
        <f>W277/J277*100</f>
        <v>#DIV/0!</v>
      </c>
      <c r="Y277" s="470" t="e">
        <f t="shared" si="683"/>
        <v>#DIV/0!</v>
      </c>
      <c r="Z277" s="471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38"/>
      <c r="G278" s="36"/>
      <c r="H278" s="36"/>
      <c r="I278" s="39"/>
      <c r="J278" s="40"/>
      <c r="K278" s="16"/>
      <c r="L278" s="17" t="e">
        <f>K278/J277*100</f>
        <v>#DIV/0!</v>
      </c>
      <c r="M278" s="470"/>
      <c r="N278" s="471"/>
      <c r="O278" s="16"/>
      <c r="P278" s="17" t="e">
        <f>O278/J277*100</f>
        <v>#DIV/0!</v>
      </c>
      <c r="Q278" s="470"/>
      <c r="R278" s="471"/>
      <c r="S278" s="19"/>
      <c r="T278" s="17" t="e">
        <f>S278/J277*100</f>
        <v>#DIV/0!</v>
      </c>
      <c r="U278" s="470"/>
      <c r="V278" s="472"/>
      <c r="W278" s="16"/>
      <c r="X278" s="17" t="e">
        <f>W278/J277*100</f>
        <v>#DIV/0!</v>
      </c>
      <c r="Y278" s="470"/>
      <c r="Z278" s="471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03">+C279+D279</f>
        <v>0</v>
      </c>
      <c r="F279" s="63"/>
      <c r="G279" s="64"/>
      <c r="H279" s="64"/>
      <c r="I279" s="65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470" t="e">
        <f t="shared" si="678"/>
        <v>#DIV/0!</v>
      </c>
      <c r="N279" s="471"/>
      <c r="O279" s="67">
        <f>G279+F279+0</f>
        <v>0</v>
      </c>
      <c r="P279" s="68" t="e">
        <f t="shared" ref="P279" si="704">O279/J279*100</f>
        <v>#DIV/0!</v>
      </c>
      <c r="Q279" s="470" t="e">
        <f t="shared" si="680"/>
        <v>#DIV/0!</v>
      </c>
      <c r="R279" s="471"/>
      <c r="S279" s="70">
        <f>H279+F279+G279+0</f>
        <v>0</v>
      </c>
      <c r="T279" s="68" t="e">
        <f t="shared" ref="T279" si="705">S279/J279*100</f>
        <v>#DIV/0!</v>
      </c>
      <c r="U279" s="470" t="e">
        <f t="shared" si="682"/>
        <v>#DIV/0!</v>
      </c>
      <c r="V279" s="472"/>
      <c r="W279" s="67">
        <f>H279+F279+G279+I279+0</f>
        <v>0</v>
      </c>
      <c r="X279" s="68" t="e">
        <f>W279/J279*100</f>
        <v>#DIV/0!</v>
      </c>
      <c r="Y279" s="470" t="e">
        <f t="shared" si="683"/>
        <v>#DIV/0!</v>
      </c>
      <c r="Z279" s="471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38"/>
      <c r="G280" s="36"/>
      <c r="H280" s="36"/>
      <c r="I280" s="39"/>
      <c r="J280" s="40"/>
      <c r="K280" s="16"/>
      <c r="L280" s="17" t="e">
        <f>K280/J279*100</f>
        <v>#DIV/0!</v>
      </c>
      <c r="M280" s="470"/>
      <c r="N280" s="471"/>
      <c r="O280" s="16"/>
      <c r="P280" s="17" t="e">
        <f>O280/J279*100</f>
        <v>#DIV/0!</v>
      </c>
      <c r="Q280" s="470"/>
      <c r="R280" s="471"/>
      <c r="S280" s="19"/>
      <c r="T280" s="17" t="e">
        <f>S280/J279*100</f>
        <v>#DIV/0!</v>
      </c>
      <c r="U280" s="470"/>
      <c r="V280" s="472"/>
      <c r="W280" s="16"/>
      <c r="X280" s="17" t="e">
        <f>W280/J279*100</f>
        <v>#DIV/0!</v>
      </c>
      <c r="Y280" s="470"/>
      <c r="Z280" s="471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06">+C281+D281</f>
        <v>0</v>
      </c>
      <c r="F281" s="63"/>
      <c r="G281" s="64"/>
      <c r="H281" s="64"/>
      <c r="I281" s="65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470" t="e">
        <f t="shared" si="678"/>
        <v>#DIV/0!</v>
      </c>
      <c r="N281" s="471"/>
      <c r="O281" s="67">
        <f>G281+F281+0</f>
        <v>0</v>
      </c>
      <c r="P281" s="68" t="e">
        <f t="shared" ref="P281" si="707">O281/J281*100</f>
        <v>#DIV/0!</v>
      </c>
      <c r="Q281" s="470" t="e">
        <f t="shared" si="680"/>
        <v>#DIV/0!</v>
      </c>
      <c r="R281" s="471"/>
      <c r="S281" s="70">
        <f>H281+F281+G281+0</f>
        <v>0</v>
      </c>
      <c r="T281" s="68" t="e">
        <f t="shared" ref="T281" si="708">S281/J281*100</f>
        <v>#DIV/0!</v>
      </c>
      <c r="U281" s="470" t="e">
        <f t="shared" si="682"/>
        <v>#DIV/0!</v>
      </c>
      <c r="V281" s="472"/>
      <c r="W281" s="67">
        <f>H281+F281+G281+I281+0</f>
        <v>0</v>
      </c>
      <c r="X281" s="68" t="e">
        <f>W281/J281*100</f>
        <v>#DIV/0!</v>
      </c>
      <c r="Y281" s="470" t="e">
        <f t="shared" si="683"/>
        <v>#DIV/0!</v>
      </c>
      <c r="Z281" s="471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38"/>
      <c r="G282" s="36"/>
      <c r="H282" s="36"/>
      <c r="I282" s="39"/>
      <c r="J282" s="40"/>
      <c r="K282" s="16"/>
      <c r="L282" s="17" t="e">
        <f>K282/J281*100</f>
        <v>#DIV/0!</v>
      </c>
      <c r="M282" s="470"/>
      <c r="N282" s="471"/>
      <c r="O282" s="16"/>
      <c r="P282" s="17" t="e">
        <f>O282/J281*100</f>
        <v>#DIV/0!</v>
      </c>
      <c r="Q282" s="470"/>
      <c r="R282" s="471"/>
      <c r="S282" s="19"/>
      <c r="T282" s="17" t="e">
        <f>S282/J281*100</f>
        <v>#DIV/0!</v>
      </c>
      <c r="U282" s="470"/>
      <c r="V282" s="472"/>
      <c r="W282" s="16"/>
      <c r="X282" s="17" t="e">
        <f>W282/J281*100</f>
        <v>#DIV/0!</v>
      </c>
      <c r="Y282" s="470"/>
      <c r="Z282" s="471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27">
        <f>SUM(F285,F287)</f>
        <v>0</v>
      </c>
      <c r="G283" s="25">
        <f t="shared" ref="G283:I283" si="709">SUM(G285,G287)</f>
        <v>0</v>
      </c>
      <c r="H283" s="25">
        <f t="shared" si="709"/>
        <v>0</v>
      </c>
      <c r="I283" s="28">
        <f t="shared" si="709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10">K283/J283*100</f>
        <v>#DIV/0!</v>
      </c>
      <c r="M283" s="473" t="e">
        <f t="shared" si="678"/>
        <v>#DIV/0!</v>
      </c>
      <c r="N283" s="474"/>
      <c r="O283" s="30">
        <f>SUM(O285,O287)</f>
        <v>0</v>
      </c>
      <c r="P283" s="31" t="e">
        <f t="shared" ref="P283" si="711">O283/J283*100</f>
        <v>#DIV/0!</v>
      </c>
      <c r="Q283" s="473" t="e">
        <f t="shared" si="680"/>
        <v>#DIV/0!</v>
      </c>
      <c r="R283" s="474"/>
      <c r="S283" s="32">
        <f>SUM(S285,S287)</f>
        <v>0</v>
      </c>
      <c r="T283" s="31" t="e">
        <f t="shared" ref="T283" si="712">S283/J283*100</f>
        <v>#DIV/0!</v>
      </c>
      <c r="U283" s="473" t="e">
        <f t="shared" si="682"/>
        <v>#DIV/0!</v>
      </c>
      <c r="V283" s="475"/>
      <c r="W283" s="30">
        <f>SUM(W285,W287)</f>
        <v>0</v>
      </c>
      <c r="X283" s="31" t="e">
        <f t="shared" ref="X283" si="713">W283/J283*100</f>
        <v>#DIV/0!</v>
      </c>
      <c r="Y283" s="473" t="e">
        <f t="shared" si="683"/>
        <v>#DIV/0!</v>
      </c>
      <c r="Z283" s="474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38"/>
      <c r="G284" s="36"/>
      <c r="H284" s="36"/>
      <c r="I284" s="37"/>
      <c r="J284" s="40"/>
      <c r="K284" s="30">
        <f>SUM(K286,K288)</f>
        <v>0</v>
      </c>
      <c r="L284" s="31" t="e">
        <f t="shared" ref="L284" si="714">K284/J283*100</f>
        <v>#DIV/0!</v>
      </c>
      <c r="M284" s="473"/>
      <c r="N284" s="474"/>
      <c r="O284" s="30">
        <f>SUM(O286,O288)</f>
        <v>0</v>
      </c>
      <c r="P284" s="31" t="e">
        <f t="shared" ref="P284" si="715">O284/J283*100</f>
        <v>#DIV/0!</v>
      </c>
      <c r="Q284" s="473"/>
      <c r="R284" s="474"/>
      <c r="S284" s="32">
        <f>SUM(S286,S288)</f>
        <v>0</v>
      </c>
      <c r="T284" s="31" t="e">
        <f t="shared" ref="T284" si="716">S284/J283*100</f>
        <v>#DIV/0!</v>
      </c>
      <c r="U284" s="473"/>
      <c r="V284" s="475"/>
      <c r="W284" s="30">
        <f>SUM(W286,W288)</f>
        <v>0</v>
      </c>
      <c r="X284" s="31" t="e">
        <f t="shared" ref="X284" si="717">W284/J283*100</f>
        <v>#DIV/0!</v>
      </c>
      <c r="Y284" s="473"/>
      <c r="Z284" s="474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18">+C285+D285</f>
        <v>0</v>
      </c>
      <c r="F285" s="63"/>
      <c r="G285" s="64"/>
      <c r="H285" s="64"/>
      <c r="I285" s="65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470" t="e">
        <f t="shared" si="678"/>
        <v>#DIV/0!</v>
      </c>
      <c r="N285" s="471"/>
      <c r="O285" s="67">
        <f>G285+F285+0</f>
        <v>0</v>
      </c>
      <c r="P285" s="68" t="e">
        <f t="shared" ref="P285" si="719">O285/J285*100</f>
        <v>#DIV/0!</v>
      </c>
      <c r="Q285" s="470" t="e">
        <f t="shared" si="680"/>
        <v>#DIV/0!</v>
      </c>
      <c r="R285" s="471"/>
      <c r="S285" s="70">
        <f>H285+F285+G285+0</f>
        <v>0</v>
      </c>
      <c r="T285" s="68" t="e">
        <f t="shared" ref="T285" si="720">S285/J285*100</f>
        <v>#DIV/0!</v>
      </c>
      <c r="U285" s="470" t="e">
        <f t="shared" si="682"/>
        <v>#DIV/0!</v>
      </c>
      <c r="V285" s="472"/>
      <c r="W285" s="67">
        <f>H285+F285+G285+I285+0</f>
        <v>0</v>
      </c>
      <c r="X285" s="68" t="e">
        <f>W285/J285*100</f>
        <v>#DIV/0!</v>
      </c>
      <c r="Y285" s="470" t="e">
        <f t="shared" si="683"/>
        <v>#DIV/0!</v>
      </c>
      <c r="Z285" s="471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38"/>
      <c r="G286" s="36"/>
      <c r="H286" s="36"/>
      <c r="I286" s="39"/>
      <c r="J286" s="40"/>
      <c r="K286" s="16"/>
      <c r="L286" s="17" t="e">
        <f>K286/J285*100</f>
        <v>#DIV/0!</v>
      </c>
      <c r="M286" s="470"/>
      <c r="N286" s="471"/>
      <c r="O286" s="16"/>
      <c r="P286" s="17" t="e">
        <f>O286/J285*100</f>
        <v>#DIV/0!</v>
      </c>
      <c r="Q286" s="470"/>
      <c r="R286" s="471"/>
      <c r="S286" s="19"/>
      <c r="T286" s="17" t="e">
        <f>S286/J285*100</f>
        <v>#DIV/0!</v>
      </c>
      <c r="U286" s="470"/>
      <c r="V286" s="472"/>
      <c r="W286" s="16"/>
      <c r="X286" s="17" t="e">
        <f>W286/J285*100</f>
        <v>#DIV/0!</v>
      </c>
      <c r="Y286" s="470"/>
      <c r="Z286" s="471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21">+C287+D287</f>
        <v>0</v>
      </c>
      <c r="F287" s="63"/>
      <c r="G287" s="64"/>
      <c r="H287" s="64"/>
      <c r="I287" s="65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470" t="e">
        <f t="shared" si="678"/>
        <v>#DIV/0!</v>
      </c>
      <c r="N287" s="471"/>
      <c r="O287" s="67">
        <f>G287+F287+0</f>
        <v>0</v>
      </c>
      <c r="P287" s="68" t="e">
        <f t="shared" ref="P287" si="722">O287/J287*100</f>
        <v>#DIV/0!</v>
      </c>
      <c r="Q287" s="470" t="e">
        <f t="shared" si="680"/>
        <v>#DIV/0!</v>
      </c>
      <c r="R287" s="471"/>
      <c r="S287" s="70">
        <f>H287+F287+G287+0</f>
        <v>0</v>
      </c>
      <c r="T287" s="68" t="e">
        <f t="shared" ref="T287" si="723">S287/J287*100</f>
        <v>#DIV/0!</v>
      </c>
      <c r="U287" s="470" t="e">
        <f t="shared" si="682"/>
        <v>#DIV/0!</v>
      </c>
      <c r="V287" s="472"/>
      <c r="W287" s="67">
        <f>H287+F287+G287+I287+0</f>
        <v>0</v>
      </c>
      <c r="X287" s="68" t="e">
        <f>W287/J287*100</f>
        <v>#DIV/0!</v>
      </c>
      <c r="Y287" s="470" t="e">
        <f t="shared" si="683"/>
        <v>#DIV/0!</v>
      </c>
      <c r="Z287" s="471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38"/>
      <c r="G288" s="36"/>
      <c r="H288" s="36"/>
      <c r="I288" s="39"/>
      <c r="J288" s="40"/>
      <c r="K288" s="16"/>
      <c r="L288" s="17" t="e">
        <f>K288/J287*100</f>
        <v>#DIV/0!</v>
      </c>
      <c r="M288" s="470"/>
      <c r="N288" s="471"/>
      <c r="O288" s="16"/>
      <c r="P288" s="17" t="e">
        <f>O288/J287*100</f>
        <v>#DIV/0!</v>
      </c>
      <c r="Q288" s="470"/>
      <c r="R288" s="471"/>
      <c r="S288" s="19"/>
      <c r="T288" s="17" t="e">
        <f>S288/J287*100</f>
        <v>#DIV/0!</v>
      </c>
      <c r="U288" s="470"/>
      <c r="V288" s="472"/>
      <c r="W288" s="16"/>
      <c r="X288" s="17" t="e">
        <f>W288/J287*100</f>
        <v>#DIV/0!</v>
      </c>
      <c r="Y288" s="470"/>
      <c r="Z288" s="471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24">+C289+D289</f>
        <v>0</v>
      </c>
      <c r="F289" s="63"/>
      <c r="G289" s="64"/>
      <c r="H289" s="64"/>
      <c r="I289" s="65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470" t="e">
        <f t="shared" si="678"/>
        <v>#DIV/0!</v>
      </c>
      <c r="N289" s="471"/>
      <c r="O289" s="67">
        <f>G289+F289+0</f>
        <v>0</v>
      </c>
      <c r="P289" s="68" t="e">
        <f t="shared" ref="P289" si="725">O289/J289*100</f>
        <v>#DIV/0!</v>
      </c>
      <c r="Q289" s="470" t="e">
        <f t="shared" si="680"/>
        <v>#DIV/0!</v>
      </c>
      <c r="R289" s="471"/>
      <c r="S289" s="70">
        <f>H289+F289+G289+0</f>
        <v>0</v>
      </c>
      <c r="T289" s="68" t="e">
        <f t="shared" ref="T289" si="726">S289/J289*100</f>
        <v>#DIV/0!</v>
      </c>
      <c r="U289" s="470" t="e">
        <f t="shared" si="682"/>
        <v>#DIV/0!</v>
      </c>
      <c r="V289" s="472"/>
      <c r="W289" s="67">
        <f>H289+F289+G289+I289+0</f>
        <v>0</v>
      </c>
      <c r="X289" s="68" t="e">
        <f>W289/J289*100</f>
        <v>#DIV/0!</v>
      </c>
      <c r="Y289" s="470" t="e">
        <f t="shared" si="683"/>
        <v>#DIV/0!</v>
      </c>
      <c r="Z289" s="471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38"/>
      <c r="G290" s="36"/>
      <c r="H290" s="36"/>
      <c r="I290" s="37"/>
      <c r="J290" s="40"/>
      <c r="K290" s="16"/>
      <c r="L290" s="17" t="e">
        <f>K290/J289*100</f>
        <v>#DIV/0!</v>
      </c>
      <c r="M290" s="470"/>
      <c r="N290" s="471"/>
      <c r="O290" s="16"/>
      <c r="P290" s="17" t="e">
        <f>O290/J289*100</f>
        <v>#DIV/0!</v>
      </c>
      <c r="Q290" s="470"/>
      <c r="R290" s="471"/>
      <c r="S290" s="19"/>
      <c r="T290" s="17" t="e">
        <f>S290/J289*100</f>
        <v>#DIV/0!</v>
      </c>
      <c r="U290" s="470"/>
      <c r="V290" s="472"/>
      <c r="W290" s="16"/>
      <c r="X290" s="17" t="e">
        <f>W290/J289*100</f>
        <v>#DIV/0!</v>
      </c>
      <c r="Y290" s="470"/>
      <c r="Z290" s="471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27">+C291+D291</f>
        <v>0</v>
      </c>
      <c r="F291" s="63"/>
      <c r="G291" s="64"/>
      <c r="H291" s="64"/>
      <c r="I291" s="65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470" t="e">
        <f t="shared" si="678"/>
        <v>#DIV/0!</v>
      </c>
      <c r="N291" s="471"/>
      <c r="O291" s="67">
        <f>G291+F291+0</f>
        <v>0</v>
      </c>
      <c r="P291" s="68" t="e">
        <f t="shared" ref="P291" si="728">O291/J291*100</f>
        <v>#DIV/0!</v>
      </c>
      <c r="Q291" s="470" t="e">
        <f t="shared" si="680"/>
        <v>#DIV/0!</v>
      </c>
      <c r="R291" s="471"/>
      <c r="S291" s="70">
        <f>H291+F291+G291+0</f>
        <v>0</v>
      </c>
      <c r="T291" s="68" t="e">
        <f t="shared" ref="T291" si="729">S291/J291*100</f>
        <v>#DIV/0!</v>
      </c>
      <c r="U291" s="470" t="e">
        <f t="shared" si="682"/>
        <v>#DIV/0!</v>
      </c>
      <c r="V291" s="472"/>
      <c r="W291" s="67">
        <f>H291+F291+G291+I291+0</f>
        <v>0</v>
      </c>
      <c r="X291" s="68" t="e">
        <f>W291/J291*100</f>
        <v>#DIV/0!</v>
      </c>
      <c r="Y291" s="470" t="e">
        <f t="shared" si="683"/>
        <v>#DIV/0!</v>
      </c>
      <c r="Z291" s="471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38"/>
      <c r="G292" s="36"/>
      <c r="H292" s="36"/>
      <c r="I292" s="37"/>
      <c r="J292" s="40"/>
      <c r="K292" s="16"/>
      <c r="L292" s="17" t="e">
        <f>K292/J291*100</f>
        <v>#DIV/0!</v>
      </c>
      <c r="M292" s="470"/>
      <c r="N292" s="471"/>
      <c r="O292" s="16"/>
      <c r="P292" s="17" t="e">
        <f>O292/J291*100</f>
        <v>#DIV/0!</v>
      </c>
      <c r="Q292" s="470"/>
      <c r="R292" s="471"/>
      <c r="S292" s="19"/>
      <c r="T292" s="17" t="e">
        <f>S292/J291*100</f>
        <v>#DIV/0!</v>
      </c>
      <c r="U292" s="470"/>
      <c r="V292" s="472"/>
      <c r="W292" s="16"/>
      <c r="X292" s="17" t="e">
        <f>W292/J291*100</f>
        <v>#DIV/0!</v>
      </c>
      <c r="Y292" s="470"/>
      <c r="Z292" s="471"/>
      <c r="AA292" s="74"/>
      <c r="AB292" s="74"/>
    </row>
    <row r="293" spans="1:28" s="251" customFormat="1" ht="21.75" hidden="1" customHeight="1" x14ac:dyDescent="0.2">
      <c r="A293" s="480" t="s">
        <v>45</v>
      </c>
      <c r="B293" s="54" t="s">
        <v>29</v>
      </c>
      <c r="C293" s="55">
        <f t="shared" ref="C293:K294" si="730">SUM(C295,C301,C311,C317,C319)</f>
        <v>0</v>
      </c>
      <c r="D293" s="56">
        <f t="shared" si="730"/>
        <v>0</v>
      </c>
      <c r="E293" s="57">
        <f t="shared" si="730"/>
        <v>0</v>
      </c>
      <c r="F293" s="58">
        <f t="shared" si="730"/>
        <v>0</v>
      </c>
      <c r="G293" s="56">
        <f t="shared" si="730"/>
        <v>0</v>
      </c>
      <c r="H293" s="56">
        <f t="shared" si="730"/>
        <v>0</v>
      </c>
      <c r="I293" s="59">
        <f t="shared" si="730"/>
        <v>0</v>
      </c>
      <c r="J293" s="60">
        <f t="shared" si="730"/>
        <v>0</v>
      </c>
      <c r="K293" s="55">
        <f t="shared" si="730"/>
        <v>0</v>
      </c>
      <c r="L293" s="56" t="e">
        <f>K293/J293*100</f>
        <v>#DIV/0!</v>
      </c>
      <c r="M293" s="482" t="e">
        <f t="shared" si="678"/>
        <v>#DIV/0!</v>
      </c>
      <c r="N293" s="476"/>
      <c r="O293" s="55">
        <f>SUM(O295,O301,O311,O317,O319)</f>
        <v>0</v>
      </c>
      <c r="P293" s="56" t="e">
        <f t="shared" ref="P293" si="731">O293/J293*100</f>
        <v>#DIV/0!</v>
      </c>
      <c r="Q293" s="482" t="e">
        <f t="shared" si="680"/>
        <v>#DIV/0!</v>
      </c>
      <c r="R293" s="476"/>
      <c r="S293" s="58">
        <f>SUM(S295,S301,S311,S317,S319)</f>
        <v>0</v>
      </c>
      <c r="T293" s="56" t="e">
        <f t="shared" ref="T293" si="732">S293/J293*100</f>
        <v>#DIV/0!</v>
      </c>
      <c r="U293" s="482" t="e">
        <f t="shared" si="682"/>
        <v>#DIV/0!</v>
      </c>
      <c r="V293" s="484"/>
      <c r="W293" s="55">
        <f>SUM(W295,W301,W311,W317,W319)</f>
        <v>0</v>
      </c>
      <c r="X293" s="56" t="e">
        <f t="shared" ref="X293" si="733">W293/J293*100</f>
        <v>#DIV/0!</v>
      </c>
      <c r="Y293" s="482" t="e">
        <f t="shared" si="683"/>
        <v>#DIV/0!</v>
      </c>
      <c r="Z293" s="476"/>
      <c r="AA293" s="250"/>
      <c r="AB293" s="250"/>
    </row>
    <row r="294" spans="1:28" s="251" customFormat="1" ht="21.75" hidden="1" customHeight="1" x14ac:dyDescent="0.2">
      <c r="A294" s="481"/>
      <c r="B294" s="54" t="s">
        <v>30</v>
      </c>
      <c r="C294" s="16"/>
      <c r="D294" s="17"/>
      <c r="E294" s="18"/>
      <c r="F294" s="19"/>
      <c r="G294" s="17"/>
      <c r="H294" s="17"/>
      <c r="I294" s="20"/>
      <c r="J294" s="21"/>
      <c r="K294" s="55">
        <f t="shared" si="730"/>
        <v>0</v>
      </c>
      <c r="L294" s="56" t="e">
        <f t="shared" ref="L294" si="734">K294/J293*100</f>
        <v>#DIV/0!</v>
      </c>
      <c r="M294" s="483"/>
      <c r="N294" s="477"/>
      <c r="O294" s="55">
        <f>SUM(O296,O302,O312,O318,O320)</f>
        <v>0</v>
      </c>
      <c r="P294" s="56" t="e">
        <f t="shared" ref="P294" si="735">O294/J293*100</f>
        <v>#DIV/0!</v>
      </c>
      <c r="Q294" s="483"/>
      <c r="R294" s="477"/>
      <c r="S294" s="58">
        <f>SUM(S296,S302,S312,S318,S320)</f>
        <v>0</v>
      </c>
      <c r="T294" s="56" t="e">
        <f t="shared" ref="T294" si="736">S294/J293*100</f>
        <v>#DIV/0!</v>
      </c>
      <c r="U294" s="483"/>
      <c r="V294" s="485"/>
      <c r="W294" s="55">
        <f>SUM(W296,W302,W312,W318,W320)</f>
        <v>0</v>
      </c>
      <c r="X294" s="56" t="e">
        <f t="shared" ref="X294" si="737">W294/J293*100</f>
        <v>#DIV/0!</v>
      </c>
      <c r="Y294" s="483"/>
      <c r="Z294" s="477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27">
        <f>SUM(F297,F299)</f>
        <v>0</v>
      </c>
      <c r="G295" s="25">
        <f>SUM(G297,G299)</f>
        <v>0</v>
      </c>
      <c r="H295" s="25">
        <f t="shared" ref="H295:I295" si="738">SUM(H297,H299)</f>
        <v>0</v>
      </c>
      <c r="I295" s="28">
        <f t="shared" si="738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39">K295/J295*100</f>
        <v>#DIV/0!</v>
      </c>
      <c r="M295" s="478" t="e">
        <f t="shared" si="678"/>
        <v>#DIV/0!</v>
      </c>
      <c r="N295" s="474"/>
      <c r="O295" s="30">
        <f>SUM(O297,O299)</f>
        <v>0</v>
      </c>
      <c r="P295" s="31" t="e">
        <f t="shared" ref="P295" si="740">O295/J295*100</f>
        <v>#DIV/0!</v>
      </c>
      <c r="Q295" s="478" t="e">
        <f t="shared" si="680"/>
        <v>#DIV/0!</v>
      </c>
      <c r="R295" s="474"/>
      <c r="S295" s="32">
        <f>SUM(S297,S299)</f>
        <v>0</v>
      </c>
      <c r="T295" s="31" t="e">
        <f t="shared" ref="T295" si="741">S295/J295*100</f>
        <v>#DIV/0!</v>
      </c>
      <c r="U295" s="478" t="e">
        <f t="shared" si="682"/>
        <v>#DIV/0!</v>
      </c>
      <c r="V295" s="475"/>
      <c r="W295" s="30">
        <f>SUM(W297,W299)</f>
        <v>0</v>
      </c>
      <c r="X295" s="31" t="e">
        <f t="shared" ref="X295" si="742">W295/J295*100</f>
        <v>#DIV/0!</v>
      </c>
      <c r="Y295" s="478" t="e">
        <f t="shared" si="683"/>
        <v>#DIV/0!</v>
      </c>
      <c r="Z295" s="474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38"/>
      <c r="G296" s="36"/>
      <c r="H296" s="36"/>
      <c r="I296" s="37"/>
      <c r="J296" s="40"/>
      <c r="K296" s="30">
        <f>SUM(K298,K300)</f>
        <v>0</v>
      </c>
      <c r="L296" s="31" t="e">
        <f>K296/J295*100</f>
        <v>#DIV/0!</v>
      </c>
      <c r="M296" s="479"/>
      <c r="N296" s="474"/>
      <c r="O296" s="30">
        <f>SUM(O298,O300)</f>
        <v>0</v>
      </c>
      <c r="P296" s="31" t="e">
        <f t="shared" ref="P296" si="743">O296/J295*100</f>
        <v>#DIV/0!</v>
      </c>
      <c r="Q296" s="479"/>
      <c r="R296" s="474"/>
      <c r="S296" s="32">
        <f>SUM(S298,S300)</f>
        <v>0</v>
      </c>
      <c r="T296" s="31" t="e">
        <f t="shared" ref="T296" si="744">S296/J295*100</f>
        <v>#DIV/0!</v>
      </c>
      <c r="U296" s="479"/>
      <c r="V296" s="475"/>
      <c r="W296" s="30">
        <f>SUM(W298,W300)</f>
        <v>0</v>
      </c>
      <c r="X296" s="31" t="e">
        <f t="shared" ref="X296" si="745">W296/J295*100</f>
        <v>#DIV/0!</v>
      </c>
      <c r="Y296" s="479"/>
      <c r="Z296" s="474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46">+C297+D297</f>
        <v>0</v>
      </c>
      <c r="F297" s="63"/>
      <c r="G297" s="64"/>
      <c r="H297" s="64"/>
      <c r="I297" s="65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470" t="e">
        <f t="shared" si="678"/>
        <v>#DIV/0!</v>
      </c>
      <c r="N297" s="471"/>
      <c r="O297" s="67">
        <f>G297+F297+0</f>
        <v>0</v>
      </c>
      <c r="P297" s="69" t="e">
        <f t="shared" ref="P297" si="747">O297/J297*100</f>
        <v>#DIV/0!</v>
      </c>
      <c r="Q297" s="470" t="e">
        <f t="shared" si="680"/>
        <v>#DIV/0!</v>
      </c>
      <c r="R297" s="471"/>
      <c r="S297" s="70">
        <f>H297+F297+G297+0</f>
        <v>0</v>
      </c>
      <c r="T297" s="69" t="e">
        <f t="shared" ref="T297" si="748">S297/J297*100</f>
        <v>#DIV/0!</v>
      </c>
      <c r="U297" s="470" t="e">
        <f t="shared" si="682"/>
        <v>#DIV/0!</v>
      </c>
      <c r="V297" s="472"/>
      <c r="W297" s="67">
        <f>H297+F297+G297+I297+0</f>
        <v>0</v>
      </c>
      <c r="X297" s="69" t="e">
        <f>W297/J297*100</f>
        <v>#DIV/0!</v>
      </c>
      <c r="Y297" s="470" t="e">
        <f t="shared" si="683"/>
        <v>#DIV/0!</v>
      </c>
      <c r="Z297" s="471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38"/>
      <c r="G298" s="36"/>
      <c r="H298" s="36"/>
      <c r="I298" s="39"/>
      <c r="J298" s="40"/>
      <c r="K298" s="16"/>
      <c r="L298" s="17" t="e">
        <f>K298/J297*100</f>
        <v>#DIV/0!</v>
      </c>
      <c r="M298" s="470"/>
      <c r="N298" s="471"/>
      <c r="O298" s="16"/>
      <c r="P298" s="73" t="e">
        <f>O298/J297*100</f>
        <v>#DIV/0!</v>
      </c>
      <c r="Q298" s="470"/>
      <c r="R298" s="471"/>
      <c r="S298" s="19"/>
      <c r="T298" s="73" t="e">
        <f>S298/J297*100</f>
        <v>#DIV/0!</v>
      </c>
      <c r="U298" s="470"/>
      <c r="V298" s="472"/>
      <c r="W298" s="16"/>
      <c r="X298" s="73" t="e">
        <f>W298/J297*100</f>
        <v>#DIV/0!</v>
      </c>
      <c r="Y298" s="470"/>
      <c r="Z298" s="471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749">+C299+D299</f>
        <v>0</v>
      </c>
      <c r="F299" s="63"/>
      <c r="G299" s="64"/>
      <c r="H299" s="64"/>
      <c r="I299" s="65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470" t="e">
        <f t="shared" si="678"/>
        <v>#DIV/0!</v>
      </c>
      <c r="N299" s="471"/>
      <c r="O299" s="67">
        <f>G299+F299+0</f>
        <v>0</v>
      </c>
      <c r="P299" s="69" t="e">
        <f t="shared" ref="P299" si="750">O299/J299*100</f>
        <v>#DIV/0!</v>
      </c>
      <c r="Q299" s="470" t="e">
        <f t="shared" si="680"/>
        <v>#DIV/0!</v>
      </c>
      <c r="R299" s="471"/>
      <c r="S299" s="70">
        <f>H299+F299+G299+0</f>
        <v>0</v>
      </c>
      <c r="T299" s="69" t="e">
        <f t="shared" ref="T299" si="751">S299/J299*100</f>
        <v>#DIV/0!</v>
      </c>
      <c r="U299" s="470" t="e">
        <f t="shared" si="682"/>
        <v>#DIV/0!</v>
      </c>
      <c r="V299" s="472"/>
      <c r="W299" s="67">
        <f>H299+F299+G299+I299+0</f>
        <v>0</v>
      </c>
      <c r="X299" s="69" t="e">
        <f>W299/J299*100</f>
        <v>#DIV/0!</v>
      </c>
      <c r="Y299" s="470" t="e">
        <f t="shared" si="683"/>
        <v>#DIV/0!</v>
      </c>
      <c r="Z299" s="471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38"/>
      <c r="G300" s="36"/>
      <c r="H300" s="36"/>
      <c r="I300" s="39"/>
      <c r="J300" s="40"/>
      <c r="K300" s="16"/>
      <c r="L300" s="17" t="e">
        <f>K300/J299*100</f>
        <v>#DIV/0!</v>
      </c>
      <c r="M300" s="470"/>
      <c r="N300" s="471"/>
      <c r="O300" s="16"/>
      <c r="P300" s="73" t="e">
        <f>O300/J299*100</f>
        <v>#DIV/0!</v>
      </c>
      <c r="Q300" s="470"/>
      <c r="R300" s="471"/>
      <c r="S300" s="19"/>
      <c r="T300" s="73" t="e">
        <f>S300/J299*100</f>
        <v>#DIV/0!</v>
      </c>
      <c r="U300" s="470"/>
      <c r="V300" s="472"/>
      <c r="W300" s="16"/>
      <c r="X300" s="73" t="e">
        <f>W300/J299*100</f>
        <v>#DIV/0!</v>
      </c>
      <c r="Y300" s="470"/>
      <c r="Z300" s="471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27">
        <f>SUM(F303,F305,F307,F309)</f>
        <v>0</v>
      </c>
      <c r="G301" s="25">
        <f t="shared" ref="G301:I301" si="752">SUM(G303,G305,G307,G309)</f>
        <v>0</v>
      </c>
      <c r="H301" s="25">
        <f t="shared" si="752"/>
        <v>0</v>
      </c>
      <c r="I301" s="28">
        <f t="shared" si="752"/>
        <v>0</v>
      </c>
      <c r="J301" s="29">
        <f t="shared" ref="J301" si="753">+E301+I301+F301+G301+H301</f>
        <v>0</v>
      </c>
      <c r="K301" s="30">
        <f>SUM(K303,K305,K307,K309)</f>
        <v>0</v>
      </c>
      <c r="L301" s="31" t="e">
        <f t="shared" ref="L301" si="754">K301/J301*100</f>
        <v>#DIV/0!</v>
      </c>
      <c r="M301" s="473" t="e">
        <f t="shared" si="678"/>
        <v>#DIV/0!</v>
      </c>
      <c r="N301" s="474"/>
      <c r="O301" s="30">
        <f>SUM(O303,O305,O307,O309)</f>
        <v>0</v>
      </c>
      <c r="P301" s="31" t="e">
        <f t="shared" ref="P301" si="755">O301/J301*100</f>
        <v>#DIV/0!</v>
      </c>
      <c r="Q301" s="473" t="e">
        <f t="shared" si="680"/>
        <v>#DIV/0!</v>
      </c>
      <c r="R301" s="474"/>
      <c r="S301" s="32">
        <f>SUM(S303,S305,S307,S309)</f>
        <v>0</v>
      </c>
      <c r="T301" s="31" t="e">
        <f t="shared" ref="T301" si="756">S301/J301*100</f>
        <v>#DIV/0!</v>
      </c>
      <c r="U301" s="473" t="e">
        <f t="shared" si="682"/>
        <v>#DIV/0!</v>
      </c>
      <c r="V301" s="475"/>
      <c r="W301" s="30">
        <f>SUM(W303,W305,W307,W309)</f>
        <v>0</v>
      </c>
      <c r="X301" s="31" t="e">
        <f t="shared" ref="X301" si="757">W301/J301*100</f>
        <v>#DIV/0!</v>
      </c>
      <c r="Y301" s="473" t="e">
        <f t="shared" si="683"/>
        <v>#DIV/0!</v>
      </c>
      <c r="Z301" s="474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38"/>
      <c r="G302" s="36"/>
      <c r="H302" s="36"/>
      <c r="I302" s="37"/>
      <c r="J302" s="40"/>
      <c r="K302" s="30">
        <f>SUM(K304,K306,K308,K310)</f>
        <v>0</v>
      </c>
      <c r="L302" s="31" t="e">
        <f t="shared" ref="L302" si="758">K302/J301*100</f>
        <v>#DIV/0!</v>
      </c>
      <c r="M302" s="473"/>
      <c r="N302" s="474"/>
      <c r="O302" s="30">
        <f>SUM(O304,O306,O308,O310)</f>
        <v>0</v>
      </c>
      <c r="P302" s="31" t="e">
        <f t="shared" ref="P302" si="759">O302/J301*100</f>
        <v>#DIV/0!</v>
      </c>
      <c r="Q302" s="473"/>
      <c r="R302" s="474"/>
      <c r="S302" s="32">
        <f>SUM(S304,S306,S308,S310)</f>
        <v>0</v>
      </c>
      <c r="T302" s="31" t="e">
        <f t="shared" ref="T302" si="760">S302/J301*100</f>
        <v>#DIV/0!</v>
      </c>
      <c r="U302" s="473"/>
      <c r="V302" s="475"/>
      <c r="W302" s="30">
        <f>SUM(W304,W306,W308,W310)</f>
        <v>0</v>
      </c>
      <c r="X302" s="31" t="e">
        <f t="shared" ref="X302" si="761">W302/J301*100</f>
        <v>#DIV/0!</v>
      </c>
      <c r="Y302" s="473"/>
      <c r="Z302" s="474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762">+C303+D303</f>
        <v>0</v>
      </c>
      <c r="F303" s="63"/>
      <c r="G303" s="64"/>
      <c r="H303" s="64"/>
      <c r="I303" s="65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470" t="e">
        <f t="shared" si="678"/>
        <v>#DIV/0!</v>
      </c>
      <c r="N303" s="471"/>
      <c r="O303" s="67">
        <f>G303+F303+0</f>
        <v>0</v>
      </c>
      <c r="P303" s="68" t="e">
        <f t="shared" ref="P303" si="763">O303/J303*100</f>
        <v>#DIV/0!</v>
      </c>
      <c r="Q303" s="470" t="e">
        <f t="shared" si="680"/>
        <v>#DIV/0!</v>
      </c>
      <c r="R303" s="471"/>
      <c r="S303" s="70">
        <f>H303+F303+G303+0</f>
        <v>0</v>
      </c>
      <c r="T303" s="68" t="e">
        <f t="shared" ref="T303" si="764">S303/J303*100</f>
        <v>#DIV/0!</v>
      </c>
      <c r="U303" s="470" t="e">
        <f t="shared" si="682"/>
        <v>#DIV/0!</v>
      </c>
      <c r="V303" s="472"/>
      <c r="W303" s="67">
        <f>H303+F303+G303+I303+0</f>
        <v>0</v>
      </c>
      <c r="X303" s="68" t="e">
        <f>W303/J303*100</f>
        <v>#DIV/0!</v>
      </c>
      <c r="Y303" s="470" t="e">
        <f t="shared" si="683"/>
        <v>#DIV/0!</v>
      </c>
      <c r="Z303" s="471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38"/>
      <c r="G304" s="36"/>
      <c r="H304" s="36"/>
      <c r="I304" s="39"/>
      <c r="J304" s="40"/>
      <c r="K304" s="16"/>
      <c r="L304" s="17" t="e">
        <f>K304/J303*100</f>
        <v>#DIV/0!</v>
      </c>
      <c r="M304" s="470"/>
      <c r="N304" s="471"/>
      <c r="O304" s="16"/>
      <c r="P304" s="17" t="e">
        <f>O304/J303*100</f>
        <v>#DIV/0!</v>
      </c>
      <c r="Q304" s="470"/>
      <c r="R304" s="471"/>
      <c r="S304" s="19"/>
      <c r="T304" s="17" t="e">
        <f>S304/J303*100</f>
        <v>#DIV/0!</v>
      </c>
      <c r="U304" s="470"/>
      <c r="V304" s="472"/>
      <c r="W304" s="16"/>
      <c r="X304" s="17" t="e">
        <f>W304/J303*100</f>
        <v>#DIV/0!</v>
      </c>
      <c r="Y304" s="470"/>
      <c r="Z304" s="471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765">+C305+D305</f>
        <v>0</v>
      </c>
      <c r="F305" s="63"/>
      <c r="G305" s="64"/>
      <c r="H305" s="64"/>
      <c r="I305" s="65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470" t="e">
        <f t="shared" si="678"/>
        <v>#DIV/0!</v>
      </c>
      <c r="N305" s="471"/>
      <c r="O305" s="67">
        <f>G305+F305+0</f>
        <v>0</v>
      </c>
      <c r="P305" s="68" t="e">
        <f t="shared" ref="P305" si="766">O305/J305*100</f>
        <v>#DIV/0!</v>
      </c>
      <c r="Q305" s="470" t="e">
        <f t="shared" si="680"/>
        <v>#DIV/0!</v>
      </c>
      <c r="R305" s="471"/>
      <c r="S305" s="70">
        <f>H305+F305+G305+0</f>
        <v>0</v>
      </c>
      <c r="T305" s="68" t="e">
        <f t="shared" ref="T305" si="767">S305/J305*100</f>
        <v>#DIV/0!</v>
      </c>
      <c r="U305" s="470" t="e">
        <f t="shared" si="682"/>
        <v>#DIV/0!</v>
      </c>
      <c r="V305" s="472"/>
      <c r="W305" s="67">
        <f>H305+F305+G305+I305+0</f>
        <v>0</v>
      </c>
      <c r="X305" s="68" t="e">
        <f>W305/J305*100</f>
        <v>#DIV/0!</v>
      </c>
      <c r="Y305" s="470" t="e">
        <f t="shared" si="683"/>
        <v>#DIV/0!</v>
      </c>
      <c r="Z305" s="471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38"/>
      <c r="G306" s="36"/>
      <c r="H306" s="36"/>
      <c r="I306" s="39"/>
      <c r="J306" s="40"/>
      <c r="K306" s="16"/>
      <c r="L306" s="17" t="e">
        <f>K306/J305*100</f>
        <v>#DIV/0!</v>
      </c>
      <c r="M306" s="470"/>
      <c r="N306" s="471"/>
      <c r="O306" s="16"/>
      <c r="P306" s="17" t="e">
        <f>O306/J305*100</f>
        <v>#DIV/0!</v>
      </c>
      <c r="Q306" s="470"/>
      <c r="R306" s="471"/>
      <c r="S306" s="19"/>
      <c r="T306" s="17" t="e">
        <f>S306/J305*100</f>
        <v>#DIV/0!</v>
      </c>
      <c r="U306" s="470"/>
      <c r="V306" s="472"/>
      <c r="W306" s="16"/>
      <c r="X306" s="17" t="e">
        <f>W306/J305*100</f>
        <v>#DIV/0!</v>
      </c>
      <c r="Y306" s="470"/>
      <c r="Z306" s="471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768">+C307+D307</f>
        <v>0</v>
      </c>
      <c r="F307" s="63"/>
      <c r="G307" s="64"/>
      <c r="H307" s="64"/>
      <c r="I307" s="65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470" t="e">
        <f t="shared" si="678"/>
        <v>#DIV/0!</v>
      </c>
      <c r="N307" s="471"/>
      <c r="O307" s="67">
        <f>G307+F307+0</f>
        <v>0</v>
      </c>
      <c r="P307" s="68" t="e">
        <f t="shared" ref="P307" si="769">O307/J307*100</f>
        <v>#DIV/0!</v>
      </c>
      <c r="Q307" s="470" t="e">
        <f t="shared" si="680"/>
        <v>#DIV/0!</v>
      </c>
      <c r="R307" s="471"/>
      <c r="S307" s="70">
        <f>H307+F307+G307+0</f>
        <v>0</v>
      </c>
      <c r="T307" s="68" t="e">
        <f t="shared" ref="T307" si="770">S307/J307*100</f>
        <v>#DIV/0!</v>
      </c>
      <c r="U307" s="470" t="e">
        <f t="shared" si="682"/>
        <v>#DIV/0!</v>
      </c>
      <c r="V307" s="472"/>
      <c r="W307" s="67">
        <f>H307+F307+G307+I307+0</f>
        <v>0</v>
      </c>
      <c r="X307" s="68" t="e">
        <f>W307/J307*100</f>
        <v>#DIV/0!</v>
      </c>
      <c r="Y307" s="470" t="e">
        <f t="shared" si="683"/>
        <v>#DIV/0!</v>
      </c>
      <c r="Z307" s="471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38"/>
      <c r="G308" s="36"/>
      <c r="H308" s="36"/>
      <c r="I308" s="39"/>
      <c r="J308" s="40"/>
      <c r="K308" s="16"/>
      <c r="L308" s="17" t="e">
        <f>K308/J307*100</f>
        <v>#DIV/0!</v>
      </c>
      <c r="M308" s="470"/>
      <c r="N308" s="471"/>
      <c r="O308" s="16"/>
      <c r="P308" s="17" t="e">
        <f>O308/J307*100</f>
        <v>#DIV/0!</v>
      </c>
      <c r="Q308" s="470"/>
      <c r="R308" s="471"/>
      <c r="S308" s="19"/>
      <c r="T308" s="17" t="e">
        <f>S308/J307*100</f>
        <v>#DIV/0!</v>
      </c>
      <c r="U308" s="470"/>
      <c r="V308" s="472"/>
      <c r="W308" s="16"/>
      <c r="X308" s="17" t="e">
        <f>W308/J307*100</f>
        <v>#DIV/0!</v>
      </c>
      <c r="Y308" s="470"/>
      <c r="Z308" s="471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771">+C309+D309</f>
        <v>0</v>
      </c>
      <c r="F309" s="63"/>
      <c r="G309" s="64"/>
      <c r="H309" s="64"/>
      <c r="I309" s="65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470" t="e">
        <f t="shared" si="678"/>
        <v>#DIV/0!</v>
      </c>
      <c r="N309" s="471"/>
      <c r="O309" s="67">
        <f>G309+F309+0</f>
        <v>0</v>
      </c>
      <c r="P309" s="68" t="e">
        <f t="shared" ref="P309" si="772">O309/J309*100</f>
        <v>#DIV/0!</v>
      </c>
      <c r="Q309" s="470" t="e">
        <f t="shared" si="680"/>
        <v>#DIV/0!</v>
      </c>
      <c r="R309" s="471"/>
      <c r="S309" s="70">
        <f>H309+F309+G309+0</f>
        <v>0</v>
      </c>
      <c r="T309" s="68" t="e">
        <f t="shared" ref="T309" si="773">S309/J309*100</f>
        <v>#DIV/0!</v>
      </c>
      <c r="U309" s="470" t="e">
        <f t="shared" si="682"/>
        <v>#DIV/0!</v>
      </c>
      <c r="V309" s="472"/>
      <c r="W309" s="67">
        <f>H309+F309+G309+I309+0</f>
        <v>0</v>
      </c>
      <c r="X309" s="68" t="e">
        <f>W309/J309*100</f>
        <v>#DIV/0!</v>
      </c>
      <c r="Y309" s="470" t="e">
        <f t="shared" si="683"/>
        <v>#DIV/0!</v>
      </c>
      <c r="Z309" s="471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38"/>
      <c r="G310" s="36"/>
      <c r="H310" s="36"/>
      <c r="I310" s="39"/>
      <c r="J310" s="40"/>
      <c r="K310" s="16"/>
      <c r="L310" s="17" t="e">
        <f>K310/J309*100</f>
        <v>#DIV/0!</v>
      </c>
      <c r="M310" s="470"/>
      <c r="N310" s="471"/>
      <c r="O310" s="16"/>
      <c r="P310" s="17" t="e">
        <f>O310/J309*100</f>
        <v>#DIV/0!</v>
      </c>
      <c r="Q310" s="470"/>
      <c r="R310" s="471"/>
      <c r="S310" s="19"/>
      <c r="T310" s="17" t="e">
        <f>S310/J309*100</f>
        <v>#DIV/0!</v>
      </c>
      <c r="U310" s="470"/>
      <c r="V310" s="472"/>
      <c r="W310" s="16"/>
      <c r="X310" s="17" t="e">
        <f>W310/J309*100</f>
        <v>#DIV/0!</v>
      </c>
      <c r="Y310" s="470"/>
      <c r="Z310" s="471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27">
        <f>SUM(F313,F315)</f>
        <v>0</v>
      </c>
      <c r="G311" s="25">
        <f t="shared" ref="G311:I311" si="774">SUM(G313,G315)</f>
        <v>0</v>
      </c>
      <c r="H311" s="25">
        <f t="shared" si="774"/>
        <v>0</v>
      </c>
      <c r="I311" s="28">
        <f t="shared" si="774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775">K311/J311*100</f>
        <v>#DIV/0!</v>
      </c>
      <c r="M311" s="473" t="e">
        <f t="shared" si="678"/>
        <v>#DIV/0!</v>
      </c>
      <c r="N311" s="474"/>
      <c r="O311" s="30">
        <f>SUM(O313,O315)</f>
        <v>0</v>
      </c>
      <c r="P311" s="31" t="e">
        <f t="shared" ref="P311" si="776">O311/J311*100</f>
        <v>#DIV/0!</v>
      </c>
      <c r="Q311" s="473" t="e">
        <f t="shared" si="680"/>
        <v>#DIV/0!</v>
      </c>
      <c r="R311" s="474"/>
      <c r="S311" s="32">
        <f>SUM(S313,S315)</f>
        <v>0</v>
      </c>
      <c r="T311" s="31" t="e">
        <f t="shared" ref="T311" si="777">S311/J311*100</f>
        <v>#DIV/0!</v>
      </c>
      <c r="U311" s="473" t="e">
        <f t="shared" si="682"/>
        <v>#DIV/0!</v>
      </c>
      <c r="V311" s="475"/>
      <c r="W311" s="30">
        <f>SUM(W313,W315)</f>
        <v>0</v>
      </c>
      <c r="X311" s="31" t="e">
        <f t="shared" ref="X311" si="778">W311/J311*100</f>
        <v>#DIV/0!</v>
      </c>
      <c r="Y311" s="473" t="e">
        <f t="shared" si="683"/>
        <v>#DIV/0!</v>
      </c>
      <c r="Z311" s="474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38"/>
      <c r="G312" s="36"/>
      <c r="H312" s="36"/>
      <c r="I312" s="37"/>
      <c r="J312" s="40"/>
      <c r="K312" s="30">
        <f>SUM(K314,K316)</f>
        <v>0</v>
      </c>
      <c r="L312" s="31" t="e">
        <f t="shared" ref="L312" si="779">K312/J311*100</f>
        <v>#DIV/0!</v>
      </c>
      <c r="M312" s="473"/>
      <c r="N312" s="474"/>
      <c r="O312" s="30">
        <f>SUM(O314,O316)</f>
        <v>0</v>
      </c>
      <c r="P312" s="31" t="e">
        <f t="shared" ref="P312" si="780">O312/J311*100</f>
        <v>#DIV/0!</v>
      </c>
      <c r="Q312" s="473"/>
      <c r="R312" s="474"/>
      <c r="S312" s="32">
        <f>SUM(S314,S316)</f>
        <v>0</v>
      </c>
      <c r="T312" s="31" t="e">
        <f t="shared" ref="T312" si="781">S312/J311*100</f>
        <v>#DIV/0!</v>
      </c>
      <c r="U312" s="473"/>
      <c r="V312" s="475"/>
      <c r="W312" s="30">
        <f>SUM(W314,W316)</f>
        <v>0</v>
      </c>
      <c r="X312" s="31" t="e">
        <f t="shared" ref="X312" si="782">W312/J311*100</f>
        <v>#DIV/0!</v>
      </c>
      <c r="Y312" s="473"/>
      <c r="Z312" s="474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783">+C313+D313</f>
        <v>0</v>
      </c>
      <c r="F313" s="63"/>
      <c r="G313" s="64"/>
      <c r="H313" s="64"/>
      <c r="I313" s="65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470" t="e">
        <f t="shared" si="678"/>
        <v>#DIV/0!</v>
      </c>
      <c r="N313" s="471"/>
      <c r="O313" s="67">
        <f>G313+F313+0</f>
        <v>0</v>
      </c>
      <c r="P313" s="68" t="e">
        <f t="shared" ref="P313" si="784">O313/J313*100</f>
        <v>#DIV/0!</v>
      </c>
      <c r="Q313" s="470" t="e">
        <f t="shared" si="680"/>
        <v>#DIV/0!</v>
      </c>
      <c r="R313" s="471"/>
      <c r="S313" s="70">
        <f>H313+F313+G313+0</f>
        <v>0</v>
      </c>
      <c r="T313" s="68" t="e">
        <f t="shared" ref="T313" si="785">S313/J313*100</f>
        <v>#DIV/0!</v>
      </c>
      <c r="U313" s="470" t="e">
        <f t="shared" si="682"/>
        <v>#DIV/0!</v>
      </c>
      <c r="V313" s="472"/>
      <c r="W313" s="67">
        <f>H313+F313+G313+I313+0</f>
        <v>0</v>
      </c>
      <c r="X313" s="68" t="e">
        <f>W313/J313*100</f>
        <v>#DIV/0!</v>
      </c>
      <c r="Y313" s="470" t="e">
        <f t="shared" si="683"/>
        <v>#DIV/0!</v>
      </c>
      <c r="Z313" s="471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38"/>
      <c r="G314" s="36"/>
      <c r="H314" s="36"/>
      <c r="I314" s="39"/>
      <c r="J314" s="40"/>
      <c r="K314" s="16"/>
      <c r="L314" s="17" t="e">
        <f>K314/J313*100</f>
        <v>#DIV/0!</v>
      </c>
      <c r="M314" s="470"/>
      <c r="N314" s="471"/>
      <c r="O314" s="16"/>
      <c r="P314" s="17" t="e">
        <f>O314/J313*100</f>
        <v>#DIV/0!</v>
      </c>
      <c r="Q314" s="470"/>
      <c r="R314" s="471"/>
      <c r="S314" s="19"/>
      <c r="T314" s="17" t="e">
        <f>S314/J313*100</f>
        <v>#DIV/0!</v>
      </c>
      <c r="U314" s="470"/>
      <c r="V314" s="472"/>
      <c r="W314" s="16"/>
      <c r="X314" s="17" t="e">
        <f>W314/J313*100</f>
        <v>#DIV/0!</v>
      </c>
      <c r="Y314" s="470"/>
      <c r="Z314" s="471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786">+C315+D315</f>
        <v>0</v>
      </c>
      <c r="F315" s="63"/>
      <c r="G315" s="64"/>
      <c r="H315" s="64"/>
      <c r="I315" s="65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470" t="e">
        <f t="shared" si="678"/>
        <v>#DIV/0!</v>
      </c>
      <c r="N315" s="471"/>
      <c r="O315" s="67">
        <f>G315+F315+0</f>
        <v>0</v>
      </c>
      <c r="P315" s="68" t="e">
        <f t="shared" ref="P315" si="787">O315/J315*100</f>
        <v>#DIV/0!</v>
      </c>
      <c r="Q315" s="470" t="e">
        <f t="shared" si="680"/>
        <v>#DIV/0!</v>
      </c>
      <c r="R315" s="471"/>
      <c r="S315" s="70">
        <f>H315+F315+G315+0</f>
        <v>0</v>
      </c>
      <c r="T315" s="68" t="e">
        <f t="shared" ref="T315" si="788">S315/J315*100</f>
        <v>#DIV/0!</v>
      </c>
      <c r="U315" s="470" t="e">
        <f t="shared" si="682"/>
        <v>#DIV/0!</v>
      </c>
      <c r="V315" s="472"/>
      <c r="W315" s="67">
        <f>H315+F315+G315+I315+0</f>
        <v>0</v>
      </c>
      <c r="X315" s="68" t="e">
        <f>W315/J315*100</f>
        <v>#DIV/0!</v>
      </c>
      <c r="Y315" s="470" t="e">
        <f t="shared" si="683"/>
        <v>#DIV/0!</v>
      </c>
      <c r="Z315" s="471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38"/>
      <c r="G316" s="36"/>
      <c r="H316" s="36"/>
      <c r="I316" s="39"/>
      <c r="J316" s="40"/>
      <c r="K316" s="16"/>
      <c r="L316" s="17" t="e">
        <f>K316/J315*100</f>
        <v>#DIV/0!</v>
      </c>
      <c r="M316" s="470"/>
      <c r="N316" s="471"/>
      <c r="O316" s="16"/>
      <c r="P316" s="17" t="e">
        <f>O316/J315*100</f>
        <v>#DIV/0!</v>
      </c>
      <c r="Q316" s="470"/>
      <c r="R316" s="471"/>
      <c r="S316" s="19"/>
      <c r="T316" s="17" t="e">
        <f>S316/J315*100</f>
        <v>#DIV/0!</v>
      </c>
      <c r="U316" s="470"/>
      <c r="V316" s="472"/>
      <c r="W316" s="16"/>
      <c r="X316" s="17" t="e">
        <f>W316/J315*100</f>
        <v>#DIV/0!</v>
      </c>
      <c r="Y316" s="470"/>
      <c r="Z316" s="471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789">+C317+D317</f>
        <v>0</v>
      </c>
      <c r="F317" s="63"/>
      <c r="G317" s="64"/>
      <c r="H317" s="64"/>
      <c r="I317" s="65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470" t="e">
        <f t="shared" si="678"/>
        <v>#DIV/0!</v>
      </c>
      <c r="N317" s="471"/>
      <c r="O317" s="67">
        <f>G317+F317+0</f>
        <v>0</v>
      </c>
      <c r="P317" s="68" t="e">
        <f t="shared" ref="P317" si="790">O317/J317*100</f>
        <v>#DIV/0!</v>
      </c>
      <c r="Q317" s="470" t="e">
        <f t="shared" si="680"/>
        <v>#DIV/0!</v>
      </c>
      <c r="R317" s="471"/>
      <c r="S317" s="70">
        <f>H317+F317+G317+0</f>
        <v>0</v>
      </c>
      <c r="T317" s="68" t="e">
        <f t="shared" ref="T317" si="791">S317/J317*100</f>
        <v>#DIV/0!</v>
      </c>
      <c r="U317" s="470" t="e">
        <f t="shared" si="682"/>
        <v>#DIV/0!</v>
      </c>
      <c r="V317" s="472"/>
      <c r="W317" s="67">
        <f>H317+F317+G317+I317+0</f>
        <v>0</v>
      </c>
      <c r="X317" s="68" t="e">
        <f>W317/J317*100</f>
        <v>#DIV/0!</v>
      </c>
      <c r="Y317" s="470" t="e">
        <f t="shared" si="683"/>
        <v>#DIV/0!</v>
      </c>
      <c r="Z317" s="471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38"/>
      <c r="G318" s="36"/>
      <c r="H318" s="36"/>
      <c r="I318" s="37"/>
      <c r="J318" s="40"/>
      <c r="K318" s="16"/>
      <c r="L318" s="17" t="e">
        <f>K318/J317*100</f>
        <v>#DIV/0!</v>
      </c>
      <c r="M318" s="470"/>
      <c r="N318" s="471"/>
      <c r="O318" s="16"/>
      <c r="P318" s="17" t="e">
        <f>O318/J317*100</f>
        <v>#DIV/0!</v>
      </c>
      <c r="Q318" s="470"/>
      <c r="R318" s="471"/>
      <c r="S318" s="19"/>
      <c r="T318" s="17" t="e">
        <f>S318/J317*100</f>
        <v>#DIV/0!</v>
      </c>
      <c r="U318" s="470"/>
      <c r="V318" s="472"/>
      <c r="W318" s="16"/>
      <c r="X318" s="17" t="e">
        <f>W318/J317*100</f>
        <v>#DIV/0!</v>
      </c>
      <c r="Y318" s="470"/>
      <c r="Z318" s="471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792">+C319+D319</f>
        <v>0</v>
      </c>
      <c r="F319" s="63"/>
      <c r="G319" s="64"/>
      <c r="H319" s="64"/>
      <c r="I319" s="65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470" t="e">
        <f t="shared" si="678"/>
        <v>#DIV/0!</v>
      </c>
      <c r="N319" s="471"/>
      <c r="O319" s="67">
        <f>G319+F319+0</f>
        <v>0</v>
      </c>
      <c r="P319" s="68" t="e">
        <f t="shared" ref="P319" si="793">O319/J319*100</f>
        <v>#DIV/0!</v>
      </c>
      <c r="Q319" s="470" t="e">
        <f t="shared" si="680"/>
        <v>#DIV/0!</v>
      </c>
      <c r="R319" s="471"/>
      <c r="S319" s="70">
        <f>H319+F319+G319+0</f>
        <v>0</v>
      </c>
      <c r="T319" s="68" t="e">
        <f t="shared" ref="T319" si="794">S319/J319*100</f>
        <v>#DIV/0!</v>
      </c>
      <c r="U319" s="470" t="e">
        <f t="shared" si="682"/>
        <v>#DIV/0!</v>
      </c>
      <c r="V319" s="472"/>
      <c r="W319" s="67">
        <f>H319+F319+G319+I319+0</f>
        <v>0</v>
      </c>
      <c r="X319" s="68" t="e">
        <f>W319/J319*100</f>
        <v>#DIV/0!</v>
      </c>
      <c r="Y319" s="470" t="e">
        <f t="shared" si="683"/>
        <v>#DIV/0!</v>
      </c>
      <c r="Z319" s="471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38"/>
      <c r="G320" s="36"/>
      <c r="H320" s="36"/>
      <c r="I320" s="37"/>
      <c r="J320" s="40"/>
      <c r="K320" s="16"/>
      <c r="L320" s="17" t="e">
        <f>K320/J319*100</f>
        <v>#DIV/0!</v>
      </c>
      <c r="M320" s="470"/>
      <c r="N320" s="471"/>
      <c r="O320" s="16"/>
      <c r="P320" s="17" t="e">
        <f>O320/J319*100</f>
        <v>#DIV/0!</v>
      </c>
      <c r="Q320" s="470"/>
      <c r="R320" s="471"/>
      <c r="S320" s="19"/>
      <c r="T320" s="17" t="e">
        <f>S320/J319*100</f>
        <v>#DIV/0!</v>
      </c>
      <c r="U320" s="470"/>
      <c r="V320" s="472"/>
      <c r="W320" s="16"/>
      <c r="X320" s="17" t="e">
        <f>W320/J319*100</f>
        <v>#DIV/0!</v>
      </c>
      <c r="Y320" s="470"/>
      <c r="Z320" s="471"/>
      <c r="AA320" s="74"/>
      <c r="AB320" s="74"/>
    </row>
    <row r="321" spans="1:28" s="251" customFormat="1" ht="21.75" hidden="1" customHeight="1" x14ac:dyDescent="0.2">
      <c r="A321" s="480" t="s">
        <v>45</v>
      </c>
      <c r="B321" s="54" t="s">
        <v>29</v>
      </c>
      <c r="C321" s="55">
        <f t="shared" ref="C321:K322" si="795">SUM(C323,C329,C339,C345,C347)</f>
        <v>0</v>
      </c>
      <c r="D321" s="56">
        <f t="shared" si="795"/>
        <v>0</v>
      </c>
      <c r="E321" s="57">
        <f t="shared" si="795"/>
        <v>0</v>
      </c>
      <c r="F321" s="58">
        <f t="shared" si="795"/>
        <v>0</v>
      </c>
      <c r="G321" s="56">
        <f t="shared" si="795"/>
        <v>0</v>
      </c>
      <c r="H321" s="56">
        <f t="shared" si="795"/>
        <v>0</v>
      </c>
      <c r="I321" s="59">
        <f t="shared" si="795"/>
        <v>0</v>
      </c>
      <c r="J321" s="60">
        <f t="shared" si="795"/>
        <v>0</v>
      </c>
      <c r="K321" s="55">
        <f t="shared" si="795"/>
        <v>0</v>
      </c>
      <c r="L321" s="56" t="e">
        <f>K321/J321*100</f>
        <v>#DIV/0!</v>
      </c>
      <c r="M321" s="482" t="e">
        <f t="shared" si="678"/>
        <v>#DIV/0!</v>
      </c>
      <c r="N321" s="476"/>
      <c r="O321" s="55">
        <f>SUM(O323,O329,O339,O345,O347)</f>
        <v>0</v>
      </c>
      <c r="P321" s="56" t="e">
        <f t="shared" ref="P321" si="796">O321/J321*100</f>
        <v>#DIV/0!</v>
      </c>
      <c r="Q321" s="482" t="e">
        <f t="shared" si="680"/>
        <v>#DIV/0!</v>
      </c>
      <c r="R321" s="476"/>
      <c r="S321" s="58">
        <f>SUM(S323,S329,S339,S345,S347)</f>
        <v>0</v>
      </c>
      <c r="T321" s="56" t="e">
        <f t="shared" ref="T321" si="797">S321/J321*100</f>
        <v>#DIV/0!</v>
      </c>
      <c r="U321" s="482" t="e">
        <f t="shared" si="682"/>
        <v>#DIV/0!</v>
      </c>
      <c r="V321" s="484"/>
      <c r="W321" s="55">
        <f>SUM(W323,W329,W339,W345,W347)</f>
        <v>0</v>
      </c>
      <c r="X321" s="56" t="e">
        <f t="shared" ref="X321" si="798">W321/J321*100</f>
        <v>#DIV/0!</v>
      </c>
      <c r="Y321" s="482" t="e">
        <f t="shared" si="683"/>
        <v>#DIV/0!</v>
      </c>
      <c r="Z321" s="476"/>
      <c r="AA321" s="250"/>
      <c r="AB321" s="250"/>
    </row>
    <row r="322" spans="1:28" s="251" customFormat="1" ht="21.75" hidden="1" customHeight="1" x14ac:dyDescent="0.2">
      <c r="A322" s="481"/>
      <c r="B322" s="54" t="s">
        <v>30</v>
      </c>
      <c r="C322" s="16"/>
      <c r="D322" s="17"/>
      <c r="E322" s="18"/>
      <c r="F322" s="19"/>
      <c r="G322" s="17"/>
      <c r="H322" s="17"/>
      <c r="I322" s="20"/>
      <c r="J322" s="21"/>
      <c r="K322" s="55">
        <f t="shared" si="795"/>
        <v>0</v>
      </c>
      <c r="L322" s="56" t="e">
        <f t="shared" ref="L322" si="799">K322/J321*100</f>
        <v>#DIV/0!</v>
      </c>
      <c r="M322" s="483"/>
      <c r="N322" s="477"/>
      <c r="O322" s="55">
        <f>SUM(O324,O330,O340,O346,O348)</f>
        <v>0</v>
      </c>
      <c r="P322" s="56" t="e">
        <f t="shared" ref="P322" si="800">O322/J321*100</f>
        <v>#DIV/0!</v>
      </c>
      <c r="Q322" s="483"/>
      <c r="R322" s="477"/>
      <c r="S322" s="58">
        <f>SUM(S324,S330,S340,S346,S348)</f>
        <v>0</v>
      </c>
      <c r="T322" s="56" t="e">
        <f t="shared" ref="T322" si="801">S322/J321*100</f>
        <v>#DIV/0!</v>
      </c>
      <c r="U322" s="483"/>
      <c r="V322" s="485"/>
      <c r="W322" s="55">
        <f>SUM(W324,W330,W340,W346,W348)</f>
        <v>0</v>
      </c>
      <c r="X322" s="56" t="e">
        <f t="shared" ref="X322" si="802">W322/J321*100</f>
        <v>#DIV/0!</v>
      </c>
      <c r="Y322" s="483"/>
      <c r="Z322" s="477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27">
        <f>SUM(F325,F327)</f>
        <v>0</v>
      </c>
      <c r="G323" s="25">
        <f>SUM(G325,G327)</f>
        <v>0</v>
      </c>
      <c r="H323" s="25">
        <f t="shared" ref="H323:I323" si="803">SUM(H325,H327)</f>
        <v>0</v>
      </c>
      <c r="I323" s="28">
        <f t="shared" si="803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04">K323/J323*100</f>
        <v>#DIV/0!</v>
      </c>
      <c r="M323" s="478" t="e">
        <f t="shared" si="678"/>
        <v>#DIV/0!</v>
      </c>
      <c r="N323" s="474"/>
      <c r="O323" s="30">
        <f>SUM(O325,O327)</f>
        <v>0</v>
      </c>
      <c r="P323" s="31" t="e">
        <f t="shared" ref="P323" si="805">O323/J323*100</f>
        <v>#DIV/0!</v>
      </c>
      <c r="Q323" s="478" t="e">
        <f t="shared" si="680"/>
        <v>#DIV/0!</v>
      </c>
      <c r="R323" s="474"/>
      <c r="S323" s="32">
        <f>SUM(S325,S327)</f>
        <v>0</v>
      </c>
      <c r="T323" s="31" t="e">
        <f t="shared" ref="T323" si="806">S323/J323*100</f>
        <v>#DIV/0!</v>
      </c>
      <c r="U323" s="478" t="e">
        <f t="shared" si="682"/>
        <v>#DIV/0!</v>
      </c>
      <c r="V323" s="475"/>
      <c r="W323" s="30">
        <f>SUM(W325,W327)</f>
        <v>0</v>
      </c>
      <c r="X323" s="31" t="e">
        <f t="shared" ref="X323" si="807">W323/J323*100</f>
        <v>#DIV/0!</v>
      </c>
      <c r="Y323" s="478" t="e">
        <f t="shared" si="683"/>
        <v>#DIV/0!</v>
      </c>
      <c r="Z323" s="474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38"/>
      <c r="G324" s="36"/>
      <c r="H324" s="36"/>
      <c r="I324" s="37"/>
      <c r="J324" s="40"/>
      <c r="K324" s="30">
        <f>SUM(K326,K328)</f>
        <v>0</v>
      </c>
      <c r="L324" s="31" t="e">
        <f>K324/J323*100</f>
        <v>#DIV/0!</v>
      </c>
      <c r="M324" s="479"/>
      <c r="N324" s="474"/>
      <c r="O324" s="30">
        <f>SUM(O326,O328)</f>
        <v>0</v>
      </c>
      <c r="P324" s="31" t="e">
        <f t="shared" ref="P324" si="808">O324/J323*100</f>
        <v>#DIV/0!</v>
      </c>
      <c r="Q324" s="479"/>
      <c r="R324" s="474"/>
      <c r="S324" s="32">
        <f>SUM(S326,S328)</f>
        <v>0</v>
      </c>
      <c r="T324" s="31" t="e">
        <f t="shared" ref="T324" si="809">S324/J323*100</f>
        <v>#DIV/0!</v>
      </c>
      <c r="U324" s="479"/>
      <c r="V324" s="475"/>
      <c r="W324" s="30">
        <f>SUM(W326,W328)</f>
        <v>0</v>
      </c>
      <c r="X324" s="31" t="e">
        <f t="shared" ref="X324" si="810">W324/J323*100</f>
        <v>#DIV/0!</v>
      </c>
      <c r="Y324" s="479"/>
      <c r="Z324" s="474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11">+C325+D325</f>
        <v>0</v>
      </c>
      <c r="F325" s="63"/>
      <c r="G325" s="64"/>
      <c r="H325" s="64"/>
      <c r="I325" s="65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470" t="e">
        <f t="shared" si="678"/>
        <v>#DIV/0!</v>
      </c>
      <c r="N325" s="471"/>
      <c r="O325" s="67">
        <f>G325+F325+0</f>
        <v>0</v>
      </c>
      <c r="P325" s="69" t="e">
        <f t="shared" ref="P325" si="812">O325/J325*100</f>
        <v>#DIV/0!</v>
      </c>
      <c r="Q325" s="470" t="e">
        <f t="shared" si="680"/>
        <v>#DIV/0!</v>
      </c>
      <c r="R325" s="471"/>
      <c r="S325" s="70">
        <f>H325+F325+G325+0</f>
        <v>0</v>
      </c>
      <c r="T325" s="69" t="e">
        <f t="shared" ref="T325" si="813">S325/J325*100</f>
        <v>#DIV/0!</v>
      </c>
      <c r="U325" s="470" t="e">
        <f t="shared" si="682"/>
        <v>#DIV/0!</v>
      </c>
      <c r="V325" s="472"/>
      <c r="W325" s="67">
        <f>H325+F325+G325+I325+0</f>
        <v>0</v>
      </c>
      <c r="X325" s="69" t="e">
        <f>W325/J325*100</f>
        <v>#DIV/0!</v>
      </c>
      <c r="Y325" s="470" t="e">
        <f t="shared" si="683"/>
        <v>#DIV/0!</v>
      </c>
      <c r="Z325" s="471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38"/>
      <c r="G326" s="36"/>
      <c r="H326" s="36"/>
      <c r="I326" s="39"/>
      <c r="J326" s="40"/>
      <c r="K326" s="16"/>
      <c r="L326" s="17" t="e">
        <f>K326/J325*100</f>
        <v>#DIV/0!</v>
      </c>
      <c r="M326" s="470"/>
      <c r="N326" s="471"/>
      <c r="O326" s="16"/>
      <c r="P326" s="73" t="e">
        <f>O326/J325*100</f>
        <v>#DIV/0!</v>
      </c>
      <c r="Q326" s="470"/>
      <c r="R326" s="471"/>
      <c r="S326" s="19"/>
      <c r="T326" s="73" t="e">
        <f>S326/J325*100</f>
        <v>#DIV/0!</v>
      </c>
      <c r="U326" s="470"/>
      <c r="V326" s="472"/>
      <c r="W326" s="16"/>
      <c r="X326" s="73" t="e">
        <f>W326/J325*100</f>
        <v>#DIV/0!</v>
      </c>
      <c r="Y326" s="470"/>
      <c r="Z326" s="471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14">+C327+D327</f>
        <v>0</v>
      </c>
      <c r="F327" s="63"/>
      <c r="G327" s="64"/>
      <c r="H327" s="64"/>
      <c r="I327" s="65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470" t="e">
        <f t="shared" si="678"/>
        <v>#DIV/0!</v>
      </c>
      <c r="N327" s="471"/>
      <c r="O327" s="67">
        <f>G327+F327+0</f>
        <v>0</v>
      </c>
      <c r="P327" s="69" t="e">
        <f t="shared" ref="P327" si="815">O327/J327*100</f>
        <v>#DIV/0!</v>
      </c>
      <c r="Q327" s="470" t="e">
        <f t="shared" si="680"/>
        <v>#DIV/0!</v>
      </c>
      <c r="R327" s="471"/>
      <c r="S327" s="70">
        <f>H327+F327+G327+0</f>
        <v>0</v>
      </c>
      <c r="T327" s="69" t="e">
        <f t="shared" ref="T327" si="816">S327/J327*100</f>
        <v>#DIV/0!</v>
      </c>
      <c r="U327" s="470" t="e">
        <f t="shared" si="682"/>
        <v>#DIV/0!</v>
      </c>
      <c r="V327" s="472"/>
      <c r="W327" s="67">
        <f>H327+F327+G327+I327+0</f>
        <v>0</v>
      </c>
      <c r="X327" s="69" t="e">
        <f>W327/J327*100</f>
        <v>#DIV/0!</v>
      </c>
      <c r="Y327" s="470" t="e">
        <f t="shared" si="683"/>
        <v>#DIV/0!</v>
      </c>
      <c r="Z327" s="471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38"/>
      <c r="G328" s="36"/>
      <c r="H328" s="36"/>
      <c r="I328" s="39"/>
      <c r="J328" s="40"/>
      <c r="K328" s="16"/>
      <c r="L328" s="17" t="e">
        <f>K328/J327*100</f>
        <v>#DIV/0!</v>
      </c>
      <c r="M328" s="470"/>
      <c r="N328" s="471"/>
      <c r="O328" s="16"/>
      <c r="P328" s="73" t="e">
        <f>O328/J327*100</f>
        <v>#DIV/0!</v>
      </c>
      <c r="Q328" s="470"/>
      <c r="R328" s="471"/>
      <c r="S328" s="19"/>
      <c r="T328" s="73" t="e">
        <f>S328/J327*100</f>
        <v>#DIV/0!</v>
      </c>
      <c r="U328" s="470"/>
      <c r="V328" s="472"/>
      <c r="W328" s="16"/>
      <c r="X328" s="73" t="e">
        <f>W328/J327*100</f>
        <v>#DIV/0!</v>
      </c>
      <c r="Y328" s="470"/>
      <c r="Z328" s="471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27">
        <f>SUM(F331,F333,F335,F337)</f>
        <v>0</v>
      </c>
      <c r="G329" s="25">
        <f t="shared" ref="G329:I329" si="817">SUM(G331,G333,G335,G337)</f>
        <v>0</v>
      </c>
      <c r="H329" s="25">
        <f t="shared" si="817"/>
        <v>0</v>
      </c>
      <c r="I329" s="28">
        <f t="shared" si="817"/>
        <v>0</v>
      </c>
      <c r="J329" s="29">
        <f t="shared" ref="J329" si="818">+E329+I329+F329+G329+H329</f>
        <v>0</v>
      </c>
      <c r="K329" s="30">
        <f>SUM(K331,K333,K335,K337)</f>
        <v>0</v>
      </c>
      <c r="L329" s="31" t="e">
        <f t="shared" ref="L329" si="819">K329/J329*100</f>
        <v>#DIV/0!</v>
      </c>
      <c r="M329" s="473" t="e">
        <f t="shared" si="678"/>
        <v>#DIV/0!</v>
      </c>
      <c r="N329" s="474"/>
      <c r="O329" s="30">
        <f>SUM(O331,O333,O335,O337)</f>
        <v>0</v>
      </c>
      <c r="P329" s="31" t="e">
        <f t="shared" ref="P329" si="820">O329/J329*100</f>
        <v>#DIV/0!</v>
      </c>
      <c r="Q329" s="473" t="e">
        <f t="shared" si="680"/>
        <v>#DIV/0!</v>
      </c>
      <c r="R329" s="474"/>
      <c r="S329" s="32">
        <f>SUM(S331,S333,S335,S337)</f>
        <v>0</v>
      </c>
      <c r="T329" s="31" t="e">
        <f t="shared" ref="T329" si="821">S329/J329*100</f>
        <v>#DIV/0!</v>
      </c>
      <c r="U329" s="473" t="e">
        <f t="shared" si="682"/>
        <v>#DIV/0!</v>
      </c>
      <c r="V329" s="475"/>
      <c r="W329" s="30">
        <f>SUM(W331,W333,W335,W337)</f>
        <v>0</v>
      </c>
      <c r="X329" s="31" t="e">
        <f t="shared" ref="X329" si="822">W329/J329*100</f>
        <v>#DIV/0!</v>
      </c>
      <c r="Y329" s="473" t="e">
        <f t="shared" si="683"/>
        <v>#DIV/0!</v>
      </c>
      <c r="Z329" s="474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38"/>
      <c r="G330" s="36"/>
      <c r="H330" s="36"/>
      <c r="I330" s="37"/>
      <c r="J330" s="40"/>
      <c r="K330" s="30">
        <f>SUM(K332,K334,K336,K338)</f>
        <v>0</v>
      </c>
      <c r="L330" s="31" t="e">
        <f t="shared" ref="L330" si="823">K330/J329*100</f>
        <v>#DIV/0!</v>
      </c>
      <c r="M330" s="473"/>
      <c r="N330" s="474"/>
      <c r="O330" s="30">
        <f>SUM(O332,O334,O336,O338)</f>
        <v>0</v>
      </c>
      <c r="P330" s="31" t="e">
        <f t="shared" ref="P330" si="824">O330/J329*100</f>
        <v>#DIV/0!</v>
      </c>
      <c r="Q330" s="473"/>
      <c r="R330" s="474"/>
      <c r="S330" s="32">
        <f>SUM(S332,S334,S336,S338)</f>
        <v>0</v>
      </c>
      <c r="T330" s="31" t="e">
        <f t="shared" ref="T330" si="825">S330/J329*100</f>
        <v>#DIV/0!</v>
      </c>
      <c r="U330" s="473"/>
      <c r="V330" s="475"/>
      <c r="W330" s="30">
        <f>SUM(W332,W334,W336,W338)</f>
        <v>0</v>
      </c>
      <c r="X330" s="31" t="e">
        <f t="shared" ref="X330" si="826">W330/J329*100</f>
        <v>#DIV/0!</v>
      </c>
      <c r="Y330" s="473"/>
      <c r="Z330" s="474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27">+C331+D331</f>
        <v>0</v>
      </c>
      <c r="F331" s="63"/>
      <c r="G331" s="64"/>
      <c r="H331" s="64"/>
      <c r="I331" s="65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470" t="e">
        <f t="shared" si="678"/>
        <v>#DIV/0!</v>
      </c>
      <c r="N331" s="471"/>
      <c r="O331" s="67">
        <f>G331+F331+0</f>
        <v>0</v>
      </c>
      <c r="P331" s="68" t="e">
        <f t="shared" ref="P331" si="828">O331/J331*100</f>
        <v>#DIV/0!</v>
      </c>
      <c r="Q331" s="470" t="e">
        <f t="shared" si="680"/>
        <v>#DIV/0!</v>
      </c>
      <c r="R331" s="471"/>
      <c r="S331" s="70">
        <f>H331+F331+G331+0</f>
        <v>0</v>
      </c>
      <c r="T331" s="68" t="e">
        <f t="shared" ref="T331" si="829">S331/J331*100</f>
        <v>#DIV/0!</v>
      </c>
      <c r="U331" s="470" t="e">
        <f t="shared" si="682"/>
        <v>#DIV/0!</v>
      </c>
      <c r="V331" s="472"/>
      <c r="W331" s="67">
        <f>H331+F331+G331+I331+0</f>
        <v>0</v>
      </c>
      <c r="X331" s="68" t="e">
        <f>W331/J331*100</f>
        <v>#DIV/0!</v>
      </c>
      <c r="Y331" s="470" t="e">
        <f t="shared" si="683"/>
        <v>#DIV/0!</v>
      </c>
      <c r="Z331" s="471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38"/>
      <c r="G332" s="36"/>
      <c r="H332" s="36"/>
      <c r="I332" s="39"/>
      <c r="J332" s="40"/>
      <c r="K332" s="16"/>
      <c r="L332" s="17" t="e">
        <f>K332/J331*100</f>
        <v>#DIV/0!</v>
      </c>
      <c r="M332" s="470"/>
      <c r="N332" s="471"/>
      <c r="O332" s="16"/>
      <c r="P332" s="17" t="e">
        <f>O332/J331*100</f>
        <v>#DIV/0!</v>
      </c>
      <c r="Q332" s="470"/>
      <c r="R332" s="471"/>
      <c r="S332" s="19"/>
      <c r="T332" s="17" t="e">
        <f>S332/J331*100</f>
        <v>#DIV/0!</v>
      </c>
      <c r="U332" s="470"/>
      <c r="V332" s="472"/>
      <c r="W332" s="16"/>
      <c r="X332" s="17" t="e">
        <f>W332/J331*100</f>
        <v>#DIV/0!</v>
      </c>
      <c r="Y332" s="470"/>
      <c r="Z332" s="471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30">+C333+D333</f>
        <v>0</v>
      </c>
      <c r="F333" s="63"/>
      <c r="G333" s="64"/>
      <c r="H333" s="64"/>
      <c r="I333" s="65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470" t="e">
        <f t="shared" ref="M333:M395" si="831">L334-L333</f>
        <v>#DIV/0!</v>
      </c>
      <c r="N333" s="471"/>
      <c r="O333" s="67">
        <f>G333+F333+0</f>
        <v>0</v>
      </c>
      <c r="P333" s="68" t="e">
        <f t="shared" ref="P333" si="832">O333/J333*100</f>
        <v>#DIV/0!</v>
      </c>
      <c r="Q333" s="470" t="e">
        <f t="shared" ref="Q333:Q395" si="833">P334-P333</f>
        <v>#DIV/0!</v>
      </c>
      <c r="R333" s="471"/>
      <c r="S333" s="70">
        <f>H333+F333+G333+0</f>
        <v>0</v>
      </c>
      <c r="T333" s="68" t="e">
        <f t="shared" ref="T333" si="834">S333/J333*100</f>
        <v>#DIV/0!</v>
      </c>
      <c r="U333" s="470" t="e">
        <f t="shared" ref="U333:U395" si="835">T334-T333</f>
        <v>#DIV/0!</v>
      </c>
      <c r="V333" s="472"/>
      <c r="W333" s="67">
        <f>H333+F333+G333+I333+0</f>
        <v>0</v>
      </c>
      <c r="X333" s="68" t="e">
        <f>W333/J333*100</f>
        <v>#DIV/0!</v>
      </c>
      <c r="Y333" s="470" t="e">
        <f t="shared" ref="Y333:Y395" si="836">X334-X333</f>
        <v>#DIV/0!</v>
      </c>
      <c r="Z333" s="471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38"/>
      <c r="G334" s="36"/>
      <c r="H334" s="36"/>
      <c r="I334" s="39"/>
      <c r="J334" s="40"/>
      <c r="K334" s="16"/>
      <c r="L334" s="17" t="e">
        <f>K334/J333*100</f>
        <v>#DIV/0!</v>
      </c>
      <c r="M334" s="470"/>
      <c r="N334" s="471"/>
      <c r="O334" s="16"/>
      <c r="P334" s="17" t="e">
        <f>O334/J333*100</f>
        <v>#DIV/0!</v>
      </c>
      <c r="Q334" s="470"/>
      <c r="R334" s="471"/>
      <c r="S334" s="19"/>
      <c r="T334" s="17" t="e">
        <f>S334/J333*100</f>
        <v>#DIV/0!</v>
      </c>
      <c r="U334" s="470"/>
      <c r="V334" s="472"/>
      <c r="W334" s="16"/>
      <c r="X334" s="17" t="e">
        <f>W334/J333*100</f>
        <v>#DIV/0!</v>
      </c>
      <c r="Y334" s="470"/>
      <c r="Z334" s="471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37">+C335+D335</f>
        <v>0</v>
      </c>
      <c r="F335" s="63"/>
      <c r="G335" s="64"/>
      <c r="H335" s="64"/>
      <c r="I335" s="65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470" t="e">
        <f t="shared" si="831"/>
        <v>#DIV/0!</v>
      </c>
      <c r="N335" s="471"/>
      <c r="O335" s="67">
        <f>G335+F335+0</f>
        <v>0</v>
      </c>
      <c r="P335" s="68" t="e">
        <f t="shared" ref="P335" si="838">O335/J335*100</f>
        <v>#DIV/0!</v>
      </c>
      <c r="Q335" s="470" t="e">
        <f t="shared" si="833"/>
        <v>#DIV/0!</v>
      </c>
      <c r="R335" s="471"/>
      <c r="S335" s="70">
        <f>H335+F335+G335+0</f>
        <v>0</v>
      </c>
      <c r="T335" s="68" t="e">
        <f t="shared" ref="T335" si="839">S335/J335*100</f>
        <v>#DIV/0!</v>
      </c>
      <c r="U335" s="470" t="e">
        <f t="shared" si="835"/>
        <v>#DIV/0!</v>
      </c>
      <c r="V335" s="472"/>
      <c r="W335" s="67">
        <f>H335+F335+G335+I335+0</f>
        <v>0</v>
      </c>
      <c r="X335" s="68" t="e">
        <f>W335/J335*100</f>
        <v>#DIV/0!</v>
      </c>
      <c r="Y335" s="470" t="e">
        <f t="shared" si="836"/>
        <v>#DIV/0!</v>
      </c>
      <c r="Z335" s="471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38"/>
      <c r="G336" s="36"/>
      <c r="H336" s="36"/>
      <c r="I336" s="39"/>
      <c r="J336" s="40"/>
      <c r="K336" s="16"/>
      <c r="L336" s="17" t="e">
        <f>K336/J335*100</f>
        <v>#DIV/0!</v>
      </c>
      <c r="M336" s="470"/>
      <c r="N336" s="471"/>
      <c r="O336" s="16"/>
      <c r="P336" s="17" t="e">
        <f>O336/J335*100</f>
        <v>#DIV/0!</v>
      </c>
      <c r="Q336" s="470"/>
      <c r="R336" s="471"/>
      <c r="S336" s="19"/>
      <c r="T336" s="17" t="e">
        <f>S336/J335*100</f>
        <v>#DIV/0!</v>
      </c>
      <c r="U336" s="470"/>
      <c r="V336" s="472"/>
      <c r="W336" s="16"/>
      <c r="X336" s="17" t="e">
        <f>W336/J335*100</f>
        <v>#DIV/0!</v>
      </c>
      <c r="Y336" s="470"/>
      <c r="Z336" s="471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40">+C337+D337</f>
        <v>0</v>
      </c>
      <c r="F337" s="63"/>
      <c r="G337" s="64"/>
      <c r="H337" s="64"/>
      <c r="I337" s="65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470" t="e">
        <f t="shared" si="831"/>
        <v>#DIV/0!</v>
      </c>
      <c r="N337" s="471"/>
      <c r="O337" s="67">
        <f>G337+F337+0</f>
        <v>0</v>
      </c>
      <c r="P337" s="68" t="e">
        <f t="shared" ref="P337" si="841">O337/J337*100</f>
        <v>#DIV/0!</v>
      </c>
      <c r="Q337" s="470" t="e">
        <f t="shared" si="833"/>
        <v>#DIV/0!</v>
      </c>
      <c r="R337" s="471"/>
      <c r="S337" s="70">
        <f>H337+F337+G337+0</f>
        <v>0</v>
      </c>
      <c r="T337" s="68" t="e">
        <f t="shared" ref="T337" si="842">S337/J337*100</f>
        <v>#DIV/0!</v>
      </c>
      <c r="U337" s="470" t="e">
        <f t="shared" si="835"/>
        <v>#DIV/0!</v>
      </c>
      <c r="V337" s="472"/>
      <c r="W337" s="67">
        <f>H337+F337+G337+I337+0</f>
        <v>0</v>
      </c>
      <c r="X337" s="68" t="e">
        <f>W337/J337*100</f>
        <v>#DIV/0!</v>
      </c>
      <c r="Y337" s="470" t="e">
        <f t="shared" si="836"/>
        <v>#DIV/0!</v>
      </c>
      <c r="Z337" s="471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38"/>
      <c r="G338" s="36"/>
      <c r="H338" s="36"/>
      <c r="I338" s="39"/>
      <c r="J338" s="40"/>
      <c r="K338" s="16"/>
      <c r="L338" s="17" t="e">
        <f>K338/J337*100</f>
        <v>#DIV/0!</v>
      </c>
      <c r="M338" s="470"/>
      <c r="N338" s="471"/>
      <c r="O338" s="16"/>
      <c r="P338" s="17" t="e">
        <f>O338/J337*100</f>
        <v>#DIV/0!</v>
      </c>
      <c r="Q338" s="470"/>
      <c r="R338" s="471"/>
      <c r="S338" s="19"/>
      <c r="T338" s="17" t="e">
        <f>S338/J337*100</f>
        <v>#DIV/0!</v>
      </c>
      <c r="U338" s="470"/>
      <c r="V338" s="472"/>
      <c r="W338" s="16"/>
      <c r="X338" s="17" t="e">
        <f>W338/J337*100</f>
        <v>#DIV/0!</v>
      </c>
      <c r="Y338" s="470"/>
      <c r="Z338" s="471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27">
        <f>SUM(F341,F343)</f>
        <v>0</v>
      </c>
      <c r="G339" s="25">
        <f t="shared" ref="G339:I339" si="843">SUM(G341,G343)</f>
        <v>0</v>
      </c>
      <c r="H339" s="25">
        <f t="shared" si="843"/>
        <v>0</v>
      </c>
      <c r="I339" s="28">
        <f t="shared" si="843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44">K339/J339*100</f>
        <v>#DIV/0!</v>
      </c>
      <c r="M339" s="473" t="e">
        <f t="shared" si="831"/>
        <v>#DIV/0!</v>
      </c>
      <c r="N339" s="474"/>
      <c r="O339" s="30">
        <f>SUM(O341,O343)</f>
        <v>0</v>
      </c>
      <c r="P339" s="31" t="e">
        <f t="shared" ref="P339" si="845">O339/J339*100</f>
        <v>#DIV/0!</v>
      </c>
      <c r="Q339" s="473" t="e">
        <f t="shared" si="833"/>
        <v>#DIV/0!</v>
      </c>
      <c r="R339" s="474"/>
      <c r="S339" s="32">
        <f>SUM(S341,S343)</f>
        <v>0</v>
      </c>
      <c r="T339" s="31" t="e">
        <f t="shared" ref="T339" si="846">S339/J339*100</f>
        <v>#DIV/0!</v>
      </c>
      <c r="U339" s="473" t="e">
        <f t="shared" si="835"/>
        <v>#DIV/0!</v>
      </c>
      <c r="V339" s="475"/>
      <c r="W339" s="30">
        <f>SUM(W341,W343)</f>
        <v>0</v>
      </c>
      <c r="X339" s="31" t="e">
        <f t="shared" ref="X339" si="847">W339/J339*100</f>
        <v>#DIV/0!</v>
      </c>
      <c r="Y339" s="473" t="e">
        <f t="shared" si="836"/>
        <v>#DIV/0!</v>
      </c>
      <c r="Z339" s="474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38"/>
      <c r="G340" s="36"/>
      <c r="H340" s="36"/>
      <c r="I340" s="37"/>
      <c r="J340" s="40"/>
      <c r="K340" s="30">
        <f>SUM(K342,K344)</f>
        <v>0</v>
      </c>
      <c r="L340" s="31" t="e">
        <f t="shared" ref="L340" si="848">K340/J339*100</f>
        <v>#DIV/0!</v>
      </c>
      <c r="M340" s="473"/>
      <c r="N340" s="474"/>
      <c r="O340" s="30">
        <f>SUM(O342,O344)</f>
        <v>0</v>
      </c>
      <c r="P340" s="31" t="e">
        <f t="shared" ref="P340" si="849">O340/J339*100</f>
        <v>#DIV/0!</v>
      </c>
      <c r="Q340" s="473"/>
      <c r="R340" s="474"/>
      <c r="S340" s="32">
        <f>SUM(S342,S344)</f>
        <v>0</v>
      </c>
      <c r="T340" s="31" t="e">
        <f t="shared" ref="T340" si="850">S340/J339*100</f>
        <v>#DIV/0!</v>
      </c>
      <c r="U340" s="473"/>
      <c r="V340" s="475"/>
      <c r="W340" s="30">
        <f>SUM(W342,W344)</f>
        <v>0</v>
      </c>
      <c r="X340" s="31" t="e">
        <f t="shared" ref="X340" si="851">W340/J339*100</f>
        <v>#DIV/0!</v>
      </c>
      <c r="Y340" s="473"/>
      <c r="Z340" s="474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852">+C341+D341</f>
        <v>0</v>
      </c>
      <c r="F341" s="63"/>
      <c r="G341" s="64"/>
      <c r="H341" s="64"/>
      <c r="I341" s="65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470" t="e">
        <f t="shared" si="831"/>
        <v>#DIV/0!</v>
      </c>
      <c r="N341" s="471"/>
      <c r="O341" s="67">
        <f>G341+F341+0</f>
        <v>0</v>
      </c>
      <c r="P341" s="68" t="e">
        <f t="shared" ref="P341" si="853">O341/J341*100</f>
        <v>#DIV/0!</v>
      </c>
      <c r="Q341" s="470" t="e">
        <f t="shared" si="833"/>
        <v>#DIV/0!</v>
      </c>
      <c r="R341" s="471"/>
      <c r="S341" s="70">
        <f>H341+F341+G341+0</f>
        <v>0</v>
      </c>
      <c r="T341" s="68" t="e">
        <f t="shared" ref="T341" si="854">S341/J341*100</f>
        <v>#DIV/0!</v>
      </c>
      <c r="U341" s="470" t="e">
        <f t="shared" si="835"/>
        <v>#DIV/0!</v>
      </c>
      <c r="V341" s="472"/>
      <c r="W341" s="67">
        <f>H341+F341+G341+I341+0</f>
        <v>0</v>
      </c>
      <c r="X341" s="68" t="e">
        <f>W341/J341*100</f>
        <v>#DIV/0!</v>
      </c>
      <c r="Y341" s="470" t="e">
        <f t="shared" si="836"/>
        <v>#DIV/0!</v>
      </c>
      <c r="Z341" s="471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38"/>
      <c r="G342" s="36"/>
      <c r="H342" s="36"/>
      <c r="I342" s="39"/>
      <c r="J342" s="40"/>
      <c r="K342" s="16"/>
      <c r="L342" s="17" t="e">
        <f>K342/J341*100</f>
        <v>#DIV/0!</v>
      </c>
      <c r="M342" s="470"/>
      <c r="N342" s="471"/>
      <c r="O342" s="16"/>
      <c r="P342" s="17" t="e">
        <f>O342/J341*100</f>
        <v>#DIV/0!</v>
      </c>
      <c r="Q342" s="470"/>
      <c r="R342" s="471"/>
      <c r="S342" s="19"/>
      <c r="T342" s="17" t="e">
        <f>S342/J341*100</f>
        <v>#DIV/0!</v>
      </c>
      <c r="U342" s="470"/>
      <c r="V342" s="472"/>
      <c r="W342" s="16"/>
      <c r="X342" s="17" t="e">
        <f>W342/J341*100</f>
        <v>#DIV/0!</v>
      </c>
      <c r="Y342" s="470"/>
      <c r="Z342" s="471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855">+C343+D343</f>
        <v>0</v>
      </c>
      <c r="F343" s="63"/>
      <c r="G343" s="64"/>
      <c r="H343" s="64"/>
      <c r="I343" s="65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470" t="e">
        <f t="shared" si="831"/>
        <v>#DIV/0!</v>
      </c>
      <c r="N343" s="471"/>
      <c r="O343" s="67">
        <f>G343+F343+0</f>
        <v>0</v>
      </c>
      <c r="P343" s="68" t="e">
        <f t="shared" ref="P343" si="856">O343/J343*100</f>
        <v>#DIV/0!</v>
      </c>
      <c r="Q343" s="470" t="e">
        <f t="shared" si="833"/>
        <v>#DIV/0!</v>
      </c>
      <c r="R343" s="471"/>
      <c r="S343" s="70">
        <f>H343+F343+G343+0</f>
        <v>0</v>
      </c>
      <c r="T343" s="68" t="e">
        <f t="shared" ref="T343" si="857">S343/J343*100</f>
        <v>#DIV/0!</v>
      </c>
      <c r="U343" s="470" t="e">
        <f t="shared" si="835"/>
        <v>#DIV/0!</v>
      </c>
      <c r="V343" s="472"/>
      <c r="W343" s="67">
        <f>H343+F343+G343+I343+0</f>
        <v>0</v>
      </c>
      <c r="X343" s="68" t="e">
        <f>W343/J343*100</f>
        <v>#DIV/0!</v>
      </c>
      <c r="Y343" s="470" t="e">
        <f t="shared" si="836"/>
        <v>#DIV/0!</v>
      </c>
      <c r="Z343" s="471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38"/>
      <c r="G344" s="36"/>
      <c r="H344" s="36"/>
      <c r="I344" s="39"/>
      <c r="J344" s="40"/>
      <c r="K344" s="16"/>
      <c r="L344" s="17" t="e">
        <f>K344/J343*100</f>
        <v>#DIV/0!</v>
      </c>
      <c r="M344" s="470"/>
      <c r="N344" s="471"/>
      <c r="O344" s="16"/>
      <c r="P344" s="17" t="e">
        <f>O344/J343*100</f>
        <v>#DIV/0!</v>
      </c>
      <c r="Q344" s="470"/>
      <c r="R344" s="471"/>
      <c r="S344" s="19"/>
      <c r="T344" s="17" t="e">
        <f>S344/J343*100</f>
        <v>#DIV/0!</v>
      </c>
      <c r="U344" s="470"/>
      <c r="V344" s="472"/>
      <c r="W344" s="16"/>
      <c r="X344" s="17" t="e">
        <f>W344/J343*100</f>
        <v>#DIV/0!</v>
      </c>
      <c r="Y344" s="470"/>
      <c r="Z344" s="471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858">+C345+D345</f>
        <v>0</v>
      </c>
      <c r="F345" s="63"/>
      <c r="G345" s="64"/>
      <c r="H345" s="64"/>
      <c r="I345" s="65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470" t="e">
        <f t="shared" si="831"/>
        <v>#DIV/0!</v>
      </c>
      <c r="N345" s="471"/>
      <c r="O345" s="67">
        <f>G345+F345+0</f>
        <v>0</v>
      </c>
      <c r="P345" s="68" t="e">
        <f t="shared" ref="P345" si="859">O345/J345*100</f>
        <v>#DIV/0!</v>
      </c>
      <c r="Q345" s="470" t="e">
        <f t="shared" si="833"/>
        <v>#DIV/0!</v>
      </c>
      <c r="R345" s="471"/>
      <c r="S345" s="70">
        <f>H345+F345+G345+0</f>
        <v>0</v>
      </c>
      <c r="T345" s="68" t="e">
        <f t="shared" ref="T345" si="860">S345/J345*100</f>
        <v>#DIV/0!</v>
      </c>
      <c r="U345" s="470" t="e">
        <f t="shared" si="835"/>
        <v>#DIV/0!</v>
      </c>
      <c r="V345" s="472"/>
      <c r="W345" s="67">
        <f>H345+F345+G345+I345+0</f>
        <v>0</v>
      </c>
      <c r="X345" s="68" t="e">
        <f>W345/J345*100</f>
        <v>#DIV/0!</v>
      </c>
      <c r="Y345" s="470" t="e">
        <f t="shared" si="836"/>
        <v>#DIV/0!</v>
      </c>
      <c r="Z345" s="471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38"/>
      <c r="G346" s="36"/>
      <c r="H346" s="36"/>
      <c r="I346" s="37"/>
      <c r="J346" s="40"/>
      <c r="K346" s="16"/>
      <c r="L346" s="17" t="e">
        <f>K346/J345*100</f>
        <v>#DIV/0!</v>
      </c>
      <c r="M346" s="470"/>
      <c r="N346" s="471"/>
      <c r="O346" s="16"/>
      <c r="P346" s="17" t="e">
        <f>O346/J345*100</f>
        <v>#DIV/0!</v>
      </c>
      <c r="Q346" s="470"/>
      <c r="R346" s="471"/>
      <c r="S346" s="19"/>
      <c r="T346" s="17" t="e">
        <f>S346/J345*100</f>
        <v>#DIV/0!</v>
      </c>
      <c r="U346" s="470"/>
      <c r="V346" s="472"/>
      <c r="W346" s="16"/>
      <c r="X346" s="17" t="e">
        <f>W346/J345*100</f>
        <v>#DIV/0!</v>
      </c>
      <c r="Y346" s="470"/>
      <c r="Z346" s="471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861">+C347+D347</f>
        <v>0</v>
      </c>
      <c r="F347" s="63"/>
      <c r="G347" s="64"/>
      <c r="H347" s="64"/>
      <c r="I347" s="65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470" t="e">
        <f t="shared" si="831"/>
        <v>#DIV/0!</v>
      </c>
      <c r="N347" s="471"/>
      <c r="O347" s="67">
        <f>G347+F347+0</f>
        <v>0</v>
      </c>
      <c r="P347" s="68" t="e">
        <f t="shared" ref="P347" si="862">O347/J347*100</f>
        <v>#DIV/0!</v>
      </c>
      <c r="Q347" s="470" t="e">
        <f t="shared" si="833"/>
        <v>#DIV/0!</v>
      </c>
      <c r="R347" s="471"/>
      <c r="S347" s="70">
        <f>H347+F347+G347+0</f>
        <v>0</v>
      </c>
      <c r="T347" s="68" t="e">
        <f t="shared" ref="T347" si="863">S347/J347*100</f>
        <v>#DIV/0!</v>
      </c>
      <c r="U347" s="470" t="e">
        <f t="shared" si="835"/>
        <v>#DIV/0!</v>
      </c>
      <c r="V347" s="472"/>
      <c r="W347" s="67">
        <f>H347+F347+G347+I347+0</f>
        <v>0</v>
      </c>
      <c r="X347" s="68" t="e">
        <f>W347/J347*100</f>
        <v>#DIV/0!</v>
      </c>
      <c r="Y347" s="470" t="e">
        <f t="shared" si="836"/>
        <v>#DIV/0!</v>
      </c>
      <c r="Z347" s="471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38"/>
      <c r="G348" s="36"/>
      <c r="H348" s="36"/>
      <c r="I348" s="37"/>
      <c r="J348" s="40"/>
      <c r="K348" s="16"/>
      <c r="L348" s="17" t="e">
        <f>K348/J347*100</f>
        <v>#DIV/0!</v>
      </c>
      <c r="M348" s="470"/>
      <c r="N348" s="471"/>
      <c r="O348" s="16"/>
      <c r="P348" s="17" t="e">
        <f>O348/J347*100</f>
        <v>#DIV/0!</v>
      </c>
      <c r="Q348" s="470"/>
      <c r="R348" s="471"/>
      <c r="S348" s="19"/>
      <c r="T348" s="17" t="e">
        <f>S348/J347*100</f>
        <v>#DIV/0!</v>
      </c>
      <c r="U348" s="470"/>
      <c r="V348" s="472"/>
      <c r="W348" s="16"/>
      <c r="X348" s="17" t="e">
        <f>W348/J347*100</f>
        <v>#DIV/0!</v>
      </c>
      <c r="Y348" s="470"/>
      <c r="Z348" s="471"/>
      <c r="AA348" s="74"/>
      <c r="AB348" s="74"/>
    </row>
    <row r="349" spans="1:28" s="251" customFormat="1" ht="21.75" hidden="1" customHeight="1" x14ac:dyDescent="0.2">
      <c r="A349" s="480" t="s">
        <v>45</v>
      </c>
      <c r="B349" s="54" t="s">
        <v>29</v>
      </c>
      <c r="C349" s="55">
        <f t="shared" ref="C349:K350" si="864">SUM(C351,C357,C367,C373,C375)</f>
        <v>0</v>
      </c>
      <c r="D349" s="56">
        <f t="shared" si="864"/>
        <v>0</v>
      </c>
      <c r="E349" s="57">
        <f t="shared" si="864"/>
        <v>0</v>
      </c>
      <c r="F349" s="58">
        <f t="shared" si="864"/>
        <v>0</v>
      </c>
      <c r="G349" s="56">
        <f t="shared" si="864"/>
        <v>0</v>
      </c>
      <c r="H349" s="56">
        <f t="shared" si="864"/>
        <v>0</v>
      </c>
      <c r="I349" s="59">
        <f t="shared" si="864"/>
        <v>0</v>
      </c>
      <c r="J349" s="60">
        <f t="shared" si="864"/>
        <v>0</v>
      </c>
      <c r="K349" s="55">
        <f t="shared" si="864"/>
        <v>0</v>
      </c>
      <c r="L349" s="56" t="e">
        <f>K349/J349*100</f>
        <v>#DIV/0!</v>
      </c>
      <c r="M349" s="482" t="e">
        <f t="shared" si="831"/>
        <v>#DIV/0!</v>
      </c>
      <c r="N349" s="476"/>
      <c r="O349" s="55">
        <f>SUM(O351,O357,O367,O373,O375)</f>
        <v>0</v>
      </c>
      <c r="P349" s="56" t="e">
        <f t="shared" ref="P349" si="865">O349/J349*100</f>
        <v>#DIV/0!</v>
      </c>
      <c r="Q349" s="482" t="e">
        <f t="shared" si="833"/>
        <v>#DIV/0!</v>
      </c>
      <c r="R349" s="476"/>
      <c r="S349" s="58">
        <f>SUM(S351,S357,S367,S373,S375)</f>
        <v>0</v>
      </c>
      <c r="T349" s="56" t="e">
        <f t="shared" ref="T349" si="866">S349/J349*100</f>
        <v>#DIV/0!</v>
      </c>
      <c r="U349" s="482" t="e">
        <f t="shared" si="835"/>
        <v>#DIV/0!</v>
      </c>
      <c r="V349" s="484"/>
      <c r="W349" s="55">
        <f>SUM(W351,W357,W367,W373,W375)</f>
        <v>0</v>
      </c>
      <c r="X349" s="56" t="e">
        <f t="shared" ref="X349" si="867">W349/J349*100</f>
        <v>#DIV/0!</v>
      </c>
      <c r="Y349" s="482" t="e">
        <f t="shared" si="836"/>
        <v>#DIV/0!</v>
      </c>
      <c r="Z349" s="476"/>
      <c r="AA349" s="250"/>
      <c r="AB349" s="250"/>
    </row>
    <row r="350" spans="1:28" s="251" customFormat="1" ht="21.75" hidden="1" customHeight="1" x14ac:dyDescent="0.2">
      <c r="A350" s="481"/>
      <c r="B350" s="54" t="s">
        <v>30</v>
      </c>
      <c r="C350" s="16"/>
      <c r="D350" s="17"/>
      <c r="E350" s="18"/>
      <c r="F350" s="19"/>
      <c r="G350" s="17"/>
      <c r="H350" s="17"/>
      <c r="I350" s="20"/>
      <c r="J350" s="21"/>
      <c r="K350" s="55">
        <f t="shared" si="864"/>
        <v>0</v>
      </c>
      <c r="L350" s="56" t="e">
        <f t="shared" ref="L350" si="868">K350/J349*100</f>
        <v>#DIV/0!</v>
      </c>
      <c r="M350" s="483"/>
      <c r="N350" s="477"/>
      <c r="O350" s="55">
        <f>SUM(O352,O358,O368,O374,O376)</f>
        <v>0</v>
      </c>
      <c r="P350" s="56" t="e">
        <f t="shared" ref="P350" si="869">O350/J349*100</f>
        <v>#DIV/0!</v>
      </c>
      <c r="Q350" s="483"/>
      <c r="R350" s="477"/>
      <c r="S350" s="58">
        <f>SUM(S352,S358,S368,S374,S376)</f>
        <v>0</v>
      </c>
      <c r="T350" s="56" t="e">
        <f t="shared" ref="T350" si="870">S350/J349*100</f>
        <v>#DIV/0!</v>
      </c>
      <c r="U350" s="483"/>
      <c r="V350" s="485"/>
      <c r="W350" s="55">
        <f>SUM(W352,W358,W368,W374,W376)</f>
        <v>0</v>
      </c>
      <c r="X350" s="56" t="e">
        <f t="shared" ref="X350" si="871">W350/J349*100</f>
        <v>#DIV/0!</v>
      </c>
      <c r="Y350" s="483"/>
      <c r="Z350" s="477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27">
        <f>SUM(F353,F355)</f>
        <v>0</v>
      </c>
      <c r="G351" s="25">
        <f>SUM(G353,G355)</f>
        <v>0</v>
      </c>
      <c r="H351" s="25">
        <f t="shared" ref="H351:I351" si="872">SUM(H353,H355)</f>
        <v>0</v>
      </c>
      <c r="I351" s="28">
        <f t="shared" si="872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873">K351/J351*100</f>
        <v>#DIV/0!</v>
      </c>
      <c r="M351" s="478" t="e">
        <f t="shared" si="831"/>
        <v>#DIV/0!</v>
      </c>
      <c r="N351" s="474"/>
      <c r="O351" s="30">
        <f>SUM(O353,O355)</f>
        <v>0</v>
      </c>
      <c r="P351" s="31" t="e">
        <f t="shared" ref="P351" si="874">O351/J351*100</f>
        <v>#DIV/0!</v>
      </c>
      <c r="Q351" s="478" t="e">
        <f t="shared" si="833"/>
        <v>#DIV/0!</v>
      </c>
      <c r="R351" s="474"/>
      <c r="S351" s="32">
        <f>SUM(S353,S355)</f>
        <v>0</v>
      </c>
      <c r="T351" s="31" t="e">
        <f t="shared" ref="T351" si="875">S351/J351*100</f>
        <v>#DIV/0!</v>
      </c>
      <c r="U351" s="478" t="e">
        <f t="shared" si="835"/>
        <v>#DIV/0!</v>
      </c>
      <c r="V351" s="475"/>
      <c r="W351" s="30">
        <f>SUM(W353,W355)</f>
        <v>0</v>
      </c>
      <c r="X351" s="31" t="e">
        <f t="shared" ref="X351" si="876">W351/J351*100</f>
        <v>#DIV/0!</v>
      </c>
      <c r="Y351" s="478" t="e">
        <f t="shared" si="836"/>
        <v>#DIV/0!</v>
      </c>
      <c r="Z351" s="474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38"/>
      <c r="G352" s="36"/>
      <c r="H352" s="36"/>
      <c r="I352" s="37"/>
      <c r="J352" s="40"/>
      <c r="K352" s="30">
        <f>SUM(K354,K356)</f>
        <v>0</v>
      </c>
      <c r="L352" s="31" t="e">
        <f>K352/J351*100</f>
        <v>#DIV/0!</v>
      </c>
      <c r="M352" s="479"/>
      <c r="N352" s="474"/>
      <c r="O352" s="30">
        <f>SUM(O354,O356)</f>
        <v>0</v>
      </c>
      <c r="P352" s="31" t="e">
        <f t="shared" ref="P352" si="877">O352/J351*100</f>
        <v>#DIV/0!</v>
      </c>
      <c r="Q352" s="479"/>
      <c r="R352" s="474"/>
      <c r="S352" s="32">
        <f>SUM(S354,S356)</f>
        <v>0</v>
      </c>
      <c r="T352" s="31" t="e">
        <f t="shared" ref="T352" si="878">S352/J351*100</f>
        <v>#DIV/0!</v>
      </c>
      <c r="U352" s="479"/>
      <c r="V352" s="475"/>
      <c r="W352" s="30">
        <f>SUM(W354,W356)</f>
        <v>0</v>
      </c>
      <c r="X352" s="31" t="e">
        <f t="shared" ref="X352" si="879">W352/J351*100</f>
        <v>#DIV/0!</v>
      </c>
      <c r="Y352" s="479"/>
      <c r="Z352" s="474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880">+C353+D353</f>
        <v>0</v>
      </c>
      <c r="F353" s="63"/>
      <c r="G353" s="64"/>
      <c r="H353" s="64"/>
      <c r="I353" s="65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470" t="e">
        <f t="shared" si="831"/>
        <v>#DIV/0!</v>
      </c>
      <c r="N353" s="471"/>
      <c r="O353" s="67">
        <f>G353+F353+0</f>
        <v>0</v>
      </c>
      <c r="P353" s="69" t="e">
        <f t="shared" ref="P353" si="881">O353/J353*100</f>
        <v>#DIV/0!</v>
      </c>
      <c r="Q353" s="470" t="e">
        <f t="shared" si="833"/>
        <v>#DIV/0!</v>
      </c>
      <c r="R353" s="471"/>
      <c r="S353" s="70">
        <f>H353+F353+G353+0</f>
        <v>0</v>
      </c>
      <c r="T353" s="69" t="e">
        <f t="shared" ref="T353" si="882">S353/J353*100</f>
        <v>#DIV/0!</v>
      </c>
      <c r="U353" s="470" t="e">
        <f t="shared" si="835"/>
        <v>#DIV/0!</v>
      </c>
      <c r="V353" s="472"/>
      <c r="W353" s="67">
        <f>H353+F353+G353+I353+0</f>
        <v>0</v>
      </c>
      <c r="X353" s="69" t="e">
        <f>W353/J353*100</f>
        <v>#DIV/0!</v>
      </c>
      <c r="Y353" s="470" t="e">
        <f t="shared" si="836"/>
        <v>#DIV/0!</v>
      </c>
      <c r="Z353" s="471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38"/>
      <c r="G354" s="36"/>
      <c r="H354" s="36"/>
      <c r="I354" s="39"/>
      <c r="J354" s="40"/>
      <c r="K354" s="16"/>
      <c r="L354" s="17" t="e">
        <f>K354/J353*100</f>
        <v>#DIV/0!</v>
      </c>
      <c r="M354" s="470"/>
      <c r="N354" s="471"/>
      <c r="O354" s="16"/>
      <c r="P354" s="73" t="e">
        <f>O354/J353*100</f>
        <v>#DIV/0!</v>
      </c>
      <c r="Q354" s="470"/>
      <c r="R354" s="471"/>
      <c r="S354" s="19"/>
      <c r="T354" s="73" t="e">
        <f>S354/J353*100</f>
        <v>#DIV/0!</v>
      </c>
      <c r="U354" s="470"/>
      <c r="V354" s="472"/>
      <c r="W354" s="16"/>
      <c r="X354" s="73" t="e">
        <f>W354/J353*100</f>
        <v>#DIV/0!</v>
      </c>
      <c r="Y354" s="470"/>
      <c r="Z354" s="471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883">+C355+D355</f>
        <v>0</v>
      </c>
      <c r="F355" s="63"/>
      <c r="G355" s="64"/>
      <c r="H355" s="64"/>
      <c r="I355" s="65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470" t="e">
        <f t="shared" si="831"/>
        <v>#DIV/0!</v>
      </c>
      <c r="N355" s="471"/>
      <c r="O355" s="67">
        <f>G355+F355+0</f>
        <v>0</v>
      </c>
      <c r="P355" s="69" t="e">
        <f t="shared" ref="P355" si="884">O355/J355*100</f>
        <v>#DIV/0!</v>
      </c>
      <c r="Q355" s="470" t="e">
        <f t="shared" si="833"/>
        <v>#DIV/0!</v>
      </c>
      <c r="R355" s="471"/>
      <c r="S355" s="70">
        <f>H355+F355+G355+0</f>
        <v>0</v>
      </c>
      <c r="T355" s="69" t="e">
        <f t="shared" ref="T355" si="885">S355/J355*100</f>
        <v>#DIV/0!</v>
      </c>
      <c r="U355" s="470" t="e">
        <f t="shared" si="835"/>
        <v>#DIV/0!</v>
      </c>
      <c r="V355" s="472"/>
      <c r="W355" s="67">
        <f>H355+F355+G355+I355+0</f>
        <v>0</v>
      </c>
      <c r="X355" s="69" t="e">
        <f>W355/J355*100</f>
        <v>#DIV/0!</v>
      </c>
      <c r="Y355" s="470" t="e">
        <f t="shared" si="836"/>
        <v>#DIV/0!</v>
      </c>
      <c r="Z355" s="471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38"/>
      <c r="G356" s="36"/>
      <c r="H356" s="36"/>
      <c r="I356" s="39"/>
      <c r="J356" s="40"/>
      <c r="K356" s="16"/>
      <c r="L356" s="17" t="e">
        <f>K356/J355*100</f>
        <v>#DIV/0!</v>
      </c>
      <c r="M356" s="470"/>
      <c r="N356" s="471"/>
      <c r="O356" s="16"/>
      <c r="P356" s="73" t="e">
        <f>O356/J355*100</f>
        <v>#DIV/0!</v>
      </c>
      <c r="Q356" s="470"/>
      <c r="R356" s="471"/>
      <c r="S356" s="19"/>
      <c r="T356" s="73" t="e">
        <f>S356/J355*100</f>
        <v>#DIV/0!</v>
      </c>
      <c r="U356" s="470"/>
      <c r="V356" s="472"/>
      <c r="W356" s="16"/>
      <c r="X356" s="73" t="e">
        <f>W356/J355*100</f>
        <v>#DIV/0!</v>
      </c>
      <c r="Y356" s="470"/>
      <c r="Z356" s="471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27">
        <f>SUM(F359,F361,F363,F365)</f>
        <v>0</v>
      </c>
      <c r="G357" s="25">
        <f t="shared" ref="G357:I357" si="886">SUM(G359,G361,G363,G365)</f>
        <v>0</v>
      </c>
      <c r="H357" s="25">
        <f t="shared" si="886"/>
        <v>0</v>
      </c>
      <c r="I357" s="28">
        <f t="shared" si="886"/>
        <v>0</v>
      </c>
      <c r="J357" s="29">
        <f t="shared" ref="J357" si="887">+E357+I357+F357+G357+H357</f>
        <v>0</v>
      </c>
      <c r="K357" s="30">
        <f>SUM(K359,K361,K363,K365)</f>
        <v>0</v>
      </c>
      <c r="L357" s="31" t="e">
        <f t="shared" ref="L357" si="888">K357/J357*100</f>
        <v>#DIV/0!</v>
      </c>
      <c r="M357" s="473" t="e">
        <f t="shared" si="831"/>
        <v>#DIV/0!</v>
      </c>
      <c r="N357" s="474"/>
      <c r="O357" s="30">
        <f>SUM(O359,O361,O363,O365)</f>
        <v>0</v>
      </c>
      <c r="P357" s="31" t="e">
        <f t="shared" ref="P357" si="889">O357/J357*100</f>
        <v>#DIV/0!</v>
      </c>
      <c r="Q357" s="473" t="e">
        <f t="shared" si="833"/>
        <v>#DIV/0!</v>
      </c>
      <c r="R357" s="474"/>
      <c r="S357" s="32">
        <f>SUM(S359,S361,S363,S365)</f>
        <v>0</v>
      </c>
      <c r="T357" s="31" t="e">
        <f t="shared" ref="T357" si="890">S357/J357*100</f>
        <v>#DIV/0!</v>
      </c>
      <c r="U357" s="473" t="e">
        <f t="shared" si="835"/>
        <v>#DIV/0!</v>
      </c>
      <c r="V357" s="475"/>
      <c r="W357" s="30">
        <f>SUM(W359,W361,W363,W365)</f>
        <v>0</v>
      </c>
      <c r="X357" s="31" t="e">
        <f t="shared" ref="X357" si="891">W357/J357*100</f>
        <v>#DIV/0!</v>
      </c>
      <c r="Y357" s="473" t="e">
        <f t="shared" si="836"/>
        <v>#DIV/0!</v>
      </c>
      <c r="Z357" s="474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38"/>
      <c r="G358" s="36"/>
      <c r="H358" s="36"/>
      <c r="I358" s="37"/>
      <c r="J358" s="40"/>
      <c r="K358" s="30">
        <f>SUM(K360,K362,K364,K366)</f>
        <v>0</v>
      </c>
      <c r="L358" s="31" t="e">
        <f t="shared" ref="L358" si="892">K358/J357*100</f>
        <v>#DIV/0!</v>
      </c>
      <c r="M358" s="473"/>
      <c r="N358" s="474"/>
      <c r="O358" s="30">
        <f>SUM(O360,O362,O364,O366)</f>
        <v>0</v>
      </c>
      <c r="P358" s="31" t="e">
        <f t="shared" ref="P358" si="893">O358/J357*100</f>
        <v>#DIV/0!</v>
      </c>
      <c r="Q358" s="473"/>
      <c r="R358" s="474"/>
      <c r="S358" s="32">
        <f>SUM(S360,S362,S364,S366)</f>
        <v>0</v>
      </c>
      <c r="T358" s="31" t="e">
        <f t="shared" ref="T358" si="894">S358/J357*100</f>
        <v>#DIV/0!</v>
      </c>
      <c r="U358" s="473"/>
      <c r="V358" s="475"/>
      <c r="W358" s="30">
        <f>SUM(W360,W362,W364,W366)</f>
        <v>0</v>
      </c>
      <c r="X358" s="31" t="e">
        <f t="shared" ref="X358" si="895">W358/J357*100</f>
        <v>#DIV/0!</v>
      </c>
      <c r="Y358" s="473"/>
      <c r="Z358" s="474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896">+C359+D359</f>
        <v>0</v>
      </c>
      <c r="F359" s="63"/>
      <c r="G359" s="64"/>
      <c r="H359" s="64"/>
      <c r="I359" s="65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470" t="e">
        <f t="shared" si="831"/>
        <v>#DIV/0!</v>
      </c>
      <c r="N359" s="471"/>
      <c r="O359" s="67">
        <f>G359+F359+0</f>
        <v>0</v>
      </c>
      <c r="P359" s="68" t="e">
        <f t="shared" ref="P359" si="897">O359/J359*100</f>
        <v>#DIV/0!</v>
      </c>
      <c r="Q359" s="470" t="e">
        <f t="shared" si="833"/>
        <v>#DIV/0!</v>
      </c>
      <c r="R359" s="471"/>
      <c r="S359" s="70">
        <f>H359+F359+G359+0</f>
        <v>0</v>
      </c>
      <c r="T359" s="68" t="e">
        <f t="shared" ref="T359" si="898">S359/J359*100</f>
        <v>#DIV/0!</v>
      </c>
      <c r="U359" s="470" t="e">
        <f t="shared" si="835"/>
        <v>#DIV/0!</v>
      </c>
      <c r="V359" s="472"/>
      <c r="W359" s="67">
        <f>H359+F359+G359+I359+0</f>
        <v>0</v>
      </c>
      <c r="X359" s="68" t="e">
        <f>W359/J359*100</f>
        <v>#DIV/0!</v>
      </c>
      <c r="Y359" s="470" t="e">
        <f t="shared" si="836"/>
        <v>#DIV/0!</v>
      </c>
      <c r="Z359" s="471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38"/>
      <c r="G360" s="36"/>
      <c r="H360" s="36"/>
      <c r="I360" s="39"/>
      <c r="J360" s="40"/>
      <c r="K360" s="16"/>
      <c r="L360" s="17" t="e">
        <f>K360/J359*100</f>
        <v>#DIV/0!</v>
      </c>
      <c r="M360" s="470"/>
      <c r="N360" s="471"/>
      <c r="O360" s="16"/>
      <c r="P360" s="17" t="e">
        <f>O360/J359*100</f>
        <v>#DIV/0!</v>
      </c>
      <c r="Q360" s="470"/>
      <c r="R360" s="471"/>
      <c r="S360" s="19"/>
      <c r="T360" s="17" t="e">
        <f>S360/J359*100</f>
        <v>#DIV/0!</v>
      </c>
      <c r="U360" s="470"/>
      <c r="V360" s="472"/>
      <c r="W360" s="16"/>
      <c r="X360" s="17" t="e">
        <f>W360/J359*100</f>
        <v>#DIV/0!</v>
      </c>
      <c r="Y360" s="470"/>
      <c r="Z360" s="471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899">+C361+D361</f>
        <v>0</v>
      </c>
      <c r="F361" s="63"/>
      <c r="G361" s="64"/>
      <c r="H361" s="64"/>
      <c r="I361" s="65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470" t="e">
        <f t="shared" si="831"/>
        <v>#DIV/0!</v>
      </c>
      <c r="N361" s="471"/>
      <c r="O361" s="67">
        <f>G361+F361+0</f>
        <v>0</v>
      </c>
      <c r="P361" s="68" t="e">
        <f t="shared" ref="P361" si="900">O361/J361*100</f>
        <v>#DIV/0!</v>
      </c>
      <c r="Q361" s="470" t="e">
        <f t="shared" si="833"/>
        <v>#DIV/0!</v>
      </c>
      <c r="R361" s="471"/>
      <c r="S361" s="70">
        <f>H361+F361+G361+0</f>
        <v>0</v>
      </c>
      <c r="T361" s="68" t="e">
        <f t="shared" ref="T361" si="901">S361/J361*100</f>
        <v>#DIV/0!</v>
      </c>
      <c r="U361" s="470" t="e">
        <f t="shared" si="835"/>
        <v>#DIV/0!</v>
      </c>
      <c r="V361" s="472"/>
      <c r="W361" s="67">
        <f>H361+F361+G361+I361+0</f>
        <v>0</v>
      </c>
      <c r="X361" s="68" t="e">
        <f>W361/J361*100</f>
        <v>#DIV/0!</v>
      </c>
      <c r="Y361" s="470" t="e">
        <f t="shared" si="836"/>
        <v>#DIV/0!</v>
      </c>
      <c r="Z361" s="471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38"/>
      <c r="G362" s="36"/>
      <c r="H362" s="36"/>
      <c r="I362" s="39"/>
      <c r="J362" s="40"/>
      <c r="K362" s="16"/>
      <c r="L362" s="17" t="e">
        <f>K362/J361*100</f>
        <v>#DIV/0!</v>
      </c>
      <c r="M362" s="470"/>
      <c r="N362" s="471"/>
      <c r="O362" s="16"/>
      <c r="P362" s="17" t="e">
        <f>O362/J361*100</f>
        <v>#DIV/0!</v>
      </c>
      <c r="Q362" s="470"/>
      <c r="R362" s="471"/>
      <c r="S362" s="19"/>
      <c r="T362" s="17" t="e">
        <f>S362/J361*100</f>
        <v>#DIV/0!</v>
      </c>
      <c r="U362" s="470"/>
      <c r="V362" s="472"/>
      <c r="W362" s="16"/>
      <c r="X362" s="17" t="e">
        <f>W362/J361*100</f>
        <v>#DIV/0!</v>
      </c>
      <c r="Y362" s="470"/>
      <c r="Z362" s="471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02">+C363+D363</f>
        <v>0</v>
      </c>
      <c r="F363" s="63"/>
      <c r="G363" s="64"/>
      <c r="H363" s="64"/>
      <c r="I363" s="65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470" t="e">
        <f t="shared" si="831"/>
        <v>#DIV/0!</v>
      </c>
      <c r="N363" s="471"/>
      <c r="O363" s="67">
        <f>G363+F363+0</f>
        <v>0</v>
      </c>
      <c r="P363" s="68" t="e">
        <f t="shared" ref="P363" si="903">O363/J363*100</f>
        <v>#DIV/0!</v>
      </c>
      <c r="Q363" s="470" t="e">
        <f t="shared" si="833"/>
        <v>#DIV/0!</v>
      </c>
      <c r="R363" s="471"/>
      <c r="S363" s="70">
        <f>H363+F363+G363+0</f>
        <v>0</v>
      </c>
      <c r="T363" s="68" t="e">
        <f t="shared" ref="T363" si="904">S363/J363*100</f>
        <v>#DIV/0!</v>
      </c>
      <c r="U363" s="470" t="e">
        <f t="shared" si="835"/>
        <v>#DIV/0!</v>
      </c>
      <c r="V363" s="472"/>
      <c r="W363" s="67">
        <f>H363+F363+G363+I363+0</f>
        <v>0</v>
      </c>
      <c r="X363" s="68" t="e">
        <f>W363/J363*100</f>
        <v>#DIV/0!</v>
      </c>
      <c r="Y363" s="470" t="e">
        <f t="shared" si="836"/>
        <v>#DIV/0!</v>
      </c>
      <c r="Z363" s="471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38"/>
      <c r="G364" s="36"/>
      <c r="H364" s="36"/>
      <c r="I364" s="39"/>
      <c r="J364" s="40"/>
      <c r="K364" s="16"/>
      <c r="L364" s="17" t="e">
        <f>K364/J363*100</f>
        <v>#DIV/0!</v>
      </c>
      <c r="M364" s="470"/>
      <c r="N364" s="471"/>
      <c r="O364" s="16"/>
      <c r="P364" s="17" t="e">
        <f>O364/J363*100</f>
        <v>#DIV/0!</v>
      </c>
      <c r="Q364" s="470"/>
      <c r="R364" s="471"/>
      <c r="S364" s="19"/>
      <c r="T364" s="17" t="e">
        <f>S364/J363*100</f>
        <v>#DIV/0!</v>
      </c>
      <c r="U364" s="470"/>
      <c r="V364" s="472"/>
      <c r="W364" s="16"/>
      <c r="X364" s="17" t="e">
        <f>W364/J363*100</f>
        <v>#DIV/0!</v>
      </c>
      <c r="Y364" s="470"/>
      <c r="Z364" s="471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05">+C365+D365</f>
        <v>0</v>
      </c>
      <c r="F365" s="63"/>
      <c r="G365" s="64"/>
      <c r="H365" s="64"/>
      <c r="I365" s="65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470" t="e">
        <f t="shared" si="831"/>
        <v>#DIV/0!</v>
      </c>
      <c r="N365" s="471"/>
      <c r="O365" s="67">
        <f>G365+F365+0</f>
        <v>0</v>
      </c>
      <c r="P365" s="68" t="e">
        <f t="shared" ref="P365" si="906">O365/J365*100</f>
        <v>#DIV/0!</v>
      </c>
      <c r="Q365" s="470" t="e">
        <f t="shared" si="833"/>
        <v>#DIV/0!</v>
      </c>
      <c r="R365" s="471"/>
      <c r="S365" s="70">
        <f>H365+F365+G365+0</f>
        <v>0</v>
      </c>
      <c r="T365" s="68" t="e">
        <f t="shared" ref="T365" si="907">S365/J365*100</f>
        <v>#DIV/0!</v>
      </c>
      <c r="U365" s="470" t="e">
        <f t="shared" si="835"/>
        <v>#DIV/0!</v>
      </c>
      <c r="V365" s="472"/>
      <c r="W365" s="67">
        <f>H365+F365+G365+I365+0</f>
        <v>0</v>
      </c>
      <c r="X365" s="68" t="e">
        <f>W365/J365*100</f>
        <v>#DIV/0!</v>
      </c>
      <c r="Y365" s="470" t="e">
        <f t="shared" si="836"/>
        <v>#DIV/0!</v>
      </c>
      <c r="Z365" s="471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38"/>
      <c r="G366" s="36"/>
      <c r="H366" s="36"/>
      <c r="I366" s="39"/>
      <c r="J366" s="40"/>
      <c r="K366" s="16"/>
      <c r="L366" s="17" t="e">
        <f>K366/J365*100</f>
        <v>#DIV/0!</v>
      </c>
      <c r="M366" s="470"/>
      <c r="N366" s="471"/>
      <c r="O366" s="16"/>
      <c r="P366" s="17" t="e">
        <f>O366/J365*100</f>
        <v>#DIV/0!</v>
      </c>
      <c r="Q366" s="470"/>
      <c r="R366" s="471"/>
      <c r="S366" s="19"/>
      <c r="T366" s="17" t="e">
        <f>S366/J365*100</f>
        <v>#DIV/0!</v>
      </c>
      <c r="U366" s="470"/>
      <c r="V366" s="472"/>
      <c r="W366" s="16"/>
      <c r="X366" s="17" t="e">
        <f>W366/J365*100</f>
        <v>#DIV/0!</v>
      </c>
      <c r="Y366" s="470"/>
      <c r="Z366" s="471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27">
        <f>SUM(F369,F371)</f>
        <v>0</v>
      </c>
      <c r="G367" s="25">
        <f t="shared" ref="G367:I367" si="908">SUM(G369,G371)</f>
        <v>0</v>
      </c>
      <c r="H367" s="25">
        <f t="shared" si="908"/>
        <v>0</v>
      </c>
      <c r="I367" s="28">
        <f t="shared" si="908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09">K367/J367*100</f>
        <v>#DIV/0!</v>
      </c>
      <c r="M367" s="473" t="e">
        <f t="shared" si="831"/>
        <v>#DIV/0!</v>
      </c>
      <c r="N367" s="474"/>
      <c r="O367" s="30">
        <f>SUM(O369,O371)</f>
        <v>0</v>
      </c>
      <c r="P367" s="31" t="e">
        <f t="shared" ref="P367" si="910">O367/J367*100</f>
        <v>#DIV/0!</v>
      </c>
      <c r="Q367" s="473" t="e">
        <f t="shared" si="833"/>
        <v>#DIV/0!</v>
      </c>
      <c r="R367" s="474"/>
      <c r="S367" s="32">
        <f>SUM(S369,S371)</f>
        <v>0</v>
      </c>
      <c r="T367" s="31" t="e">
        <f t="shared" ref="T367" si="911">S367/J367*100</f>
        <v>#DIV/0!</v>
      </c>
      <c r="U367" s="473" t="e">
        <f t="shared" si="835"/>
        <v>#DIV/0!</v>
      </c>
      <c r="V367" s="475"/>
      <c r="W367" s="30">
        <f>SUM(W369,W371)</f>
        <v>0</v>
      </c>
      <c r="X367" s="31" t="e">
        <f t="shared" ref="X367" si="912">W367/J367*100</f>
        <v>#DIV/0!</v>
      </c>
      <c r="Y367" s="473" t="e">
        <f t="shared" si="836"/>
        <v>#DIV/0!</v>
      </c>
      <c r="Z367" s="474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38"/>
      <c r="G368" s="36"/>
      <c r="H368" s="36"/>
      <c r="I368" s="37"/>
      <c r="J368" s="40"/>
      <c r="K368" s="30">
        <f>SUM(K370,K372)</f>
        <v>0</v>
      </c>
      <c r="L368" s="31" t="e">
        <f t="shared" ref="L368" si="913">K368/J367*100</f>
        <v>#DIV/0!</v>
      </c>
      <c r="M368" s="473"/>
      <c r="N368" s="474"/>
      <c r="O368" s="30">
        <f>SUM(O370,O372)</f>
        <v>0</v>
      </c>
      <c r="P368" s="31" t="e">
        <f t="shared" ref="P368" si="914">O368/J367*100</f>
        <v>#DIV/0!</v>
      </c>
      <c r="Q368" s="473"/>
      <c r="R368" s="474"/>
      <c r="S368" s="32">
        <f>SUM(S370,S372)</f>
        <v>0</v>
      </c>
      <c r="T368" s="31" t="e">
        <f t="shared" ref="T368" si="915">S368/J367*100</f>
        <v>#DIV/0!</v>
      </c>
      <c r="U368" s="473"/>
      <c r="V368" s="475"/>
      <c r="W368" s="30">
        <f>SUM(W370,W372)</f>
        <v>0</v>
      </c>
      <c r="X368" s="31" t="e">
        <f t="shared" ref="X368" si="916">W368/J367*100</f>
        <v>#DIV/0!</v>
      </c>
      <c r="Y368" s="473"/>
      <c r="Z368" s="474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17">+C369+D369</f>
        <v>0</v>
      </c>
      <c r="F369" s="63"/>
      <c r="G369" s="64"/>
      <c r="H369" s="64"/>
      <c r="I369" s="65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470" t="e">
        <f t="shared" si="831"/>
        <v>#DIV/0!</v>
      </c>
      <c r="N369" s="471"/>
      <c r="O369" s="67">
        <f>G369+F369+0</f>
        <v>0</v>
      </c>
      <c r="P369" s="68" t="e">
        <f t="shared" ref="P369" si="918">O369/J369*100</f>
        <v>#DIV/0!</v>
      </c>
      <c r="Q369" s="470" t="e">
        <f t="shared" si="833"/>
        <v>#DIV/0!</v>
      </c>
      <c r="R369" s="471"/>
      <c r="S369" s="70">
        <f>H369+F369+G369+0</f>
        <v>0</v>
      </c>
      <c r="T369" s="68" t="e">
        <f t="shared" ref="T369" si="919">S369/J369*100</f>
        <v>#DIV/0!</v>
      </c>
      <c r="U369" s="470" t="e">
        <f t="shared" si="835"/>
        <v>#DIV/0!</v>
      </c>
      <c r="V369" s="472"/>
      <c r="W369" s="67">
        <f>H369+F369+G369+I369+0</f>
        <v>0</v>
      </c>
      <c r="X369" s="68" t="e">
        <f>W369/J369*100</f>
        <v>#DIV/0!</v>
      </c>
      <c r="Y369" s="470" t="e">
        <f t="shared" si="836"/>
        <v>#DIV/0!</v>
      </c>
      <c r="Z369" s="471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38"/>
      <c r="G370" s="36"/>
      <c r="H370" s="36"/>
      <c r="I370" s="39"/>
      <c r="J370" s="40"/>
      <c r="K370" s="16"/>
      <c r="L370" s="17" t="e">
        <f>K370/J369*100</f>
        <v>#DIV/0!</v>
      </c>
      <c r="M370" s="470"/>
      <c r="N370" s="471"/>
      <c r="O370" s="16"/>
      <c r="P370" s="17" t="e">
        <f>O370/J369*100</f>
        <v>#DIV/0!</v>
      </c>
      <c r="Q370" s="470"/>
      <c r="R370" s="471"/>
      <c r="S370" s="19"/>
      <c r="T370" s="17" t="e">
        <f>S370/J369*100</f>
        <v>#DIV/0!</v>
      </c>
      <c r="U370" s="470"/>
      <c r="V370" s="472"/>
      <c r="W370" s="16"/>
      <c r="X370" s="17" t="e">
        <f>W370/J369*100</f>
        <v>#DIV/0!</v>
      </c>
      <c r="Y370" s="470"/>
      <c r="Z370" s="471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20">+C371+D371</f>
        <v>0</v>
      </c>
      <c r="F371" s="63"/>
      <c r="G371" s="64"/>
      <c r="H371" s="64"/>
      <c r="I371" s="65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470" t="e">
        <f t="shared" si="831"/>
        <v>#DIV/0!</v>
      </c>
      <c r="N371" s="471"/>
      <c r="O371" s="67">
        <f>G371+F371+0</f>
        <v>0</v>
      </c>
      <c r="P371" s="68" t="e">
        <f t="shared" ref="P371" si="921">O371/J371*100</f>
        <v>#DIV/0!</v>
      </c>
      <c r="Q371" s="470" t="e">
        <f t="shared" si="833"/>
        <v>#DIV/0!</v>
      </c>
      <c r="R371" s="471"/>
      <c r="S371" s="70">
        <f>H371+F371+G371+0</f>
        <v>0</v>
      </c>
      <c r="T371" s="68" t="e">
        <f t="shared" ref="T371" si="922">S371/J371*100</f>
        <v>#DIV/0!</v>
      </c>
      <c r="U371" s="470" t="e">
        <f t="shared" si="835"/>
        <v>#DIV/0!</v>
      </c>
      <c r="V371" s="472"/>
      <c r="W371" s="67">
        <f>H371+F371+G371+I371+0</f>
        <v>0</v>
      </c>
      <c r="X371" s="68" t="e">
        <f>W371/J371*100</f>
        <v>#DIV/0!</v>
      </c>
      <c r="Y371" s="470" t="e">
        <f t="shared" si="836"/>
        <v>#DIV/0!</v>
      </c>
      <c r="Z371" s="471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38"/>
      <c r="G372" s="36"/>
      <c r="H372" s="36"/>
      <c r="I372" s="39"/>
      <c r="J372" s="40"/>
      <c r="K372" s="16"/>
      <c r="L372" s="17" t="e">
        <f>K372/J371*100</f>
        <v>#DIV/0!</v>
      </c>
      <c r="M372" s="470"/>
      <c r="N372" s="471"/>
      <c r="O372" s="16"/>
      <c r="P372" s="17" t="e">
        <f>O372/J371*100</f>
        <v>#DIV/0!</v>
      </c>
      <c r="Q372" s="470"/>
      <c r="R372" s="471"/>
      <c r="S372" s="19"/>
      <c r="T372" s="17" t="e">
        <f>S372/J371*100</f>
        <v>#DIV/0!</v>
      </c>
      <c r="U372" s="470"/>
      <c r="V372" s="472"/>
      <c r="W372" s="16"/>
      <c r="X372" s="17" t="e">
        <f>W372/J371*100</f>
        <v>#DIV/0!</v>
      </c>
      <c r="Y372" s="470"/>
      <c r="Z372" s="471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23">+C373+D373</f>
        <v>0</v>
      </c>
      <c r="F373" s="63"/>
      <c r="G373" s="64"/>
      <c r="H373" s="64"/>
      <c r="I373" s="65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470" t="e">
        <f t="shared" si="831"/>
        <v>#DIV/0!</v>
      </c>
      <c r="N373" s="471"/>
      <c r="O373" s="67">
        <f>G373+F373+0</f>
        <v>0</v>
      </c>
      <c r="P373" s="68" t="e">
        <f t="shared" ref="P373" si="924">O373/J373*100</f>
        <v>#DIV/0!</v>
      </c>
      <c r="Q373" s="470" t="e">
        <f t="shared" si="833"/>
        <v>#DIV/0!</v>
      </c>
      <c r="R373" s="471"/>
      <c r="S373" s="70">
        <f>H373+F373+G373+0</f>
        <v>0</v>
      </c>
      <c r="T373" s="68" t="e">
        <f t="shared" ref="T373" si="925">S373/J373*100</f>
        <v>#DIV/0!</v>
      </c>
      <c r="U373" s="470" t="e">
        <f t="shared" si="835"/>
        <v>#DIV/0!</v>
      </c>
      <c r="V373" s="472"/>
      <c r="W373" s="67">
        <f>H373+F373+G373+I373+0</f>
        <v>0</v>
      </c>
      <c r="X373" s="68" t="e">
        <f>W373/J373*100</f>
        <v>#DIV/0!</v>
      </c>
      <c r="Y373" s="470" t="e">
        <f t="shared" si="836"/>
        <v>#DIV/0!</v>
      </c>
      <c r="Z373" s="471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38"/>
      <c r="G374" s="36"/>
      <c r="H374" s="36"/>
      <c r="I374" s="37"/>
      <c r="J374" s="40"/>
      <c r="K374" s="16"/>
      <c r="L374" s="17" t="e">
        <f>K374/J373*100</f>
        <v>#DIV/0!</v>
      </c>
      <c r="M374" s="470"/>
      <c r="N374" s="471"/>
      <c r="O374" s="16"/>
      <c r="P374" s="17" t="e">
        <f>O374/J373*100</f>
        <v>#DIV/0!</v>
      </c>
      <c r="Q374" s="470"/>
      <c r="R374" s="471"/>
      <c r="S374" s="19"/>
      <c r="T374" s="17" t="e">
        <f>S374/J373*100</f>
        <v>#DIV/0!</v>
      </c>
      <c r="U374" s="470"/>
      <c r="V374" s="472"/>
      <c r="W374" s="16"/>
      <c r="X374" s="17" t="e">
        <f>W374/J373*100</f>
        <v>#DIV/0!</v>
      </c>
      <c r="Y374" s="470"/>
      <c r="Z374" s="471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26">+C375+D375</f>
        <v>0</v>
      </c>
      <c r="F375" s="63"/>
      <c r="G375" s="64"/>
      <c r="H375" s="64"/>
      <c r="I375" s="65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470" t="e">
        <f t="shared" si="831"/>
        <v>#DIV/0!</v>
      </c>
      <c r="N375" s="471"/>
      <c r="O375" s="67">
        <f>G375+F375+0</f>
        <v>0</v>
      </c>
      <c r="P375" s="68" t="e">
        <f t="shared" ref="P375" si="927">O375/J375*100</f>
        <v>#DIV/0!</v>
      </c>
      <c r="Q375" s="470" t="e">
        <f t="shared" si="833"/>
        <v>#DIV/0!</v>
      </c>
      <c r="R375" s="471"/>
      <c r="S375" s="70">
        <f>H375+F375+G375+0</f>
        <v>0</v>
      </c>
      <c r="T375" s="68" t="e">
        <f t="shared" ref="T375" si="928">S375/J375*100</f>
        <v>#DIV/0!</v>
      </c>
      <c r="U375" s="470" t="e">
        <f t="shared" si="835"/>
        <v>#DIV/0!</v>
      </c>
      <c r="V375" s="472"/>
      <c r="W375" s="67">
        <f>H375+F375+G375+I375+0</f>
        <v>0</v>
      </c>
      <c r="X375" s="68" t="e">
        <f>W375/J375*100</f>
        <v>#DIV/0!</v>
      </c>
      <c r="Y375" s="470" t="e">
        <f t="shared" si="836"/>
        <v>#DIV/0!</v>
      </c>
      <c r="Z375" s="471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38"/>
      <c r="G376" s="36"/>
      <c r="H376" s="36"/>
      <c r="I376" s="37"/>
      <c r="J376" s="40"/>
      <c r="K376" s="16"/>
      <c r="L376" s="17" t="e">
        <f>K376/J375*100</f>
        <v>#DIV/0!</v>
      </c>
      <c r="M376" s="470"/>
      <c r="N376" s="471"/>
      <c r="O376" s="16"/>
      <c r="P376" s="17" t="e">
        <f>O376/J375*100</f>
        <v>#DIV/0!</v>
      </c>
      <c r="Q376" s="470"/>
      <c r="R376" s="471"/>
      <c r="S376" s="19"/>
      <c r="T376" s="17" t="e">
        <f>S376/J375*100</f>
        <v>#DIV/0!</v>
      </c>
      <c r="U376" s="470"/>
      <c r="V376" s="472"/>
      <c r="W376" s="16"/>
      <c r="X376" s="17" t="e">
        <f>W376/J375*100</f>
        <v>#DIV/0!</v>
      </c>
      <c r="Y376" s="470"/>
      <c r="Z376" s="471"/>
      <c r="AA376" s="74"/>
      <c r="AB376" s="74"/>
    </row>
    <row r="377" spans="1:28" s="251" customFormat="1" ht="21.75" hidden="1" customHeight="1" x14ac:dyDescent="0.2">
      <c r="A377" s="480" t="s">
        <v>45</v>
      </c>
      <c r="B377" s="54" t="s">
        <v>29</v>
      </c>
      <c r="C377" s="55">
        <f t="shared" ref="C377:K378" si="929">SUM(C379,C385,C395,C401,C403)</f>
        <v>0</v>
      </c>
      <c r="D377" s="56">
        <f t="shared" si="929"/>
        <v>0</v>
      </c>
      <c r="E377" s="57">
        <f t="shared" si="929"/>
        <v>0</v>
      </c>
      <c r="F377" s="58">
        <f t="shared" si="929"/>
        <v>0</v>
      </c>
      <c r="G377" s="56">
        <f t="shared" si="929"/>
        <v>0</v>
      </c>
      <c r="H377" s="56">
        <f t="shared" si="929"/>
        <v>0</v>
      </c>
      <c r="I377" s="59">
        <f t="shared" si="929"/>
        <v>0</v>
      </c>
      <c r="J377" s="60">
        <f t="shared" si="929"/>
        <v>0</v>
      </c>
      <c r="K377" s="55">
        <f t="shared" si="929"/>
        <v>0</v>
      </c>
      <c r="L377" s="56" t="e">
        <f>K377/J377*100</f>
        <v>#DIV/0!</v>
      </c>
      <c r="M377" s="482" t="e">
        <f t="shared" si="831"/>
        <v>#DIV/0!</v>
      </c>
      <c r="N377" s="476"/>
      <c r="O377" s="55">
        <f>SUM(O379,O385,O395,O401,O403)</f>
        <v>0</v>
      </c>
      <c r="P377" s="56" t="e">
        <f t="shared" ref="P377" si="930">O377/J377*100</f>
        <v>#DIV/0!</v>
      </c>
      <c r="Q377" s="482" t="e">
        <f t="shared" si="833"/>
        <v>#DIV/0!</v>
      </c>
      <c r="R377" s="476"/>
      <c r="S377" s="58">
        <f>SUM(S379,S385,S395,S401,S403)</f>
        <v>0</v>
      </c>
      <c r="T377" s="56" t="e">
        <f t="shared" ref="T377" si="931">S377/J377*100</f>
        <v>#DIV/0!</v>
      </c>
      <c r="U377" s="482" t="e">
        <f t="shared" si="835"/>
        <v>#DIV/0!</v>
      </c>
      <c r="V377" s="484"/>
      <c r="W377" s="55">
        <f>SUM(W379,W385,W395,W401,W403)</f>
        <v>0</v>
      </c>
      <c r="X377" s="56" t="e">
        <f t="shared" ref="X377" si="932">W377/J377*100</f>
        <v>#DIV/0!</v>
      </c>
      <c r="Y377" s="482" t="e">
        <f t="shared" si="836"/>
        <v>#DIV/0!</v>
      </c>
      <c r="Z377" s="476"/>
      <c r="AA377" s="250"/>
      <c r="AB377" s="250"/>
    </row>
    <row r="378" spans="1:28" s="251" customFormat="1" ht="21.75" hidden="1" customHeight="1" x14ac:dyDescent="0.2">
      <c r="A378" s="481"/>
      <c r="B378" s="54" t="s">
        <v>30</v>
      </c>
      <c r="C378" s="16"/>
      <c r="D378" s="17"/>
      <c r="E378" s="18"/>
      <c r="F378" s="19"/>
      <c r="G378" s="17"/>
      <c r="H378" s="17"/>
      <c r="I378" s="20"/>
      <c r="J378" s="21"/>
      <c r="K378" s="55">
        <f t="shared" si="929"/>
        <v>0</v>
      </c>
      <c r="L378" s="56" t="e">
        <f t="shared" ref="L378" si="933">K378/J377*100</f>
        <v>#DIV/0!</v>
      </c>
      <c r="M378" s="483"/>
      <c r="N378" s="477"/>
      <c r="O378" s="55">
        <f>SUM(O380,O386,O396,O402,O404)</f>
        <v>0</v>
      </c>
      <c r="P378" s="56" t="e">
        <f t="shared" ref="P378" si="934">O378/J377*100</f>
        <v>#DIV/0!</v>
      </c>
      <c r="Q378" s="483"/>
      <c r="R378" s="477"/>
      <c r="S378" s="58">
        <f>SUM(S380,S386,S396,S402,S404)</f>
        <v>0</v>
      </c>
      <c r="T378" s="56" t="e">
        <f t="shared" ref="T378" si="935">S378/J377*100</f>
        <v>#DIV/0!</v>
      </c>
      <c r="U378" s="483"/>
      <c r="V378" s="485"/>
      <c r="W378" s="55">
        <f>SUM(W380,W386,W396,W402,W404)</f>
        <v>0</v>
      </c>
      <c r="X378" s="56" t="e">
        <f t="shared" ref="X378" si="936">W378/J377*100</f>
        <v>#DIV/0!</v>
      </c>
      <c r="Y378" s="483"/>
      <c r="Z378" s="477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27">
        <f>SUM(F381,F383)</f>
        <v>0</v>
      </c>
      <c r="G379" s="25">
        <f>SUM(G381,G383)</f>
        <v>0</v>
      </c>
      <c r="H379" s="25">
        <f t="shared" ref="H379:I379" si="937">SUM(H381,H383)</f>
        <v>0</v>
      </c>
      <c r="I379" s="28">
        <f t="shared" si="937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38">K379/J379*100</f>
        <v>#DIV/0!</v>
      </c>
      <c r="M379" s="478" t="e">
        <f t="shared" si="831"/>
        <v>#DIV/0!</v>
      </c>
      <c r="N379" s="474"/>
      <c r="O379" s="30">
        <f>SUM(O381,O383)</f>
        <v>0</v>
      </c>
      <c r="P379" s="31" t="e">
        <f t="shared" ref="P379" si="939">O379/J379*100</f>
        <v>#DIV/0!</v>
      </c>
      <c r="Q379" s="478" t="e">
        <f t="shared" si="833"/>
        <v>#DIV/0!</v>
      </c>
      <c r="R379" s="474"/>
      <c r="S379" s="32">
        <f>SUM(S381,S383)</f>
        <v>0</v>
      </c>
      <c r="T379" s="31" t="e">
        <f t="shared" ref="T379" si="940">S379/J379*100</f>
        <v>#DIV/0!</v>
      </c>
      <c r="U379" s="478" t="e">
        <f t="shared" si="835"/>
        <v>#DIV/0!</v>
      </c>
      <c r="V379" s="475"/>
      <c r="W379" s="30">
        <f>SUM(W381,W383)</f>
        <v>0</v>
      </c>
      <c r="X379" s="31" t="e">
        <f t="shared" ref="X379" si="941">W379/J379*100</f>
        <v>#DIV/0!</v>
      </c>
      <c r="Y379" s="478" t="e">
        <f t="shared" si="836"/>
        <v>#DIV/0!</v>
      </c>
      <c r="Z379" s="474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38"/>
      <c r="G380" s="36"/>
      <c r="H380" s="36"/>
      <c r="I380" s="37"/>
      <c r="J380" s="40"/>
      <c r="K380" s="30">
        <f>SUM(K382,K384)</f>
        <v>0</v>
      </c>
      <c r="L380" s="31" t="e">
        <f>K380/J379*100</f>
        <v>#DIV/0!</v>
      </c>
      <c r="M380" s="479"/>
      <c r="N380" s="474"/>
      <c r="O380" s="30">
        <f>SUM(O382,O384)</f>
        <v>0</v>
      </c>
      <c r="P380" s="31" t="e">
        <f t="shared" ref="P380" si="942">O380/J379*100</f>
        <v>#DIV/0!</v>
      </c>
      <c r="Q380" s="479"/>
      <c r="R380" s="474"/>
      <c r="S380" s="32">
        <f>SUM(S382,S384)</f>
        <v>0</v>
      </c>
      <c r="T380" s="31" t="e">
        <f t="shared" ref="T380" si="943">S380/J379*100</f>
        <v>#DIV/0!</v>
      </c>
      <c r="U380" s="479"/>
      <c r="V380" s="475"/>
      <c r="W380" s="30">
        <f>SUM(W382,W384)</f>
        <v>0</v>
      </c>
      <c r="X380" s="31" t="e">
        <f t="shared" ref="X380" si="944">W380/J379*100</f>
        <v>#DIV/0!</v>
      </c>
      <c r="Y380" s="479"/>
      <c r="Z380" s="474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45">+C381+D381</f>
        <v>0</v>
      </c>
      <c r="F381" s="63"/>
      <c r="G381" s="64"/>
      <c r="H381" s="64"/>
      <c r="I381" s="65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470" t="e">
        <f t="shared" si="831"/>
        <v>#DIV/0!</v>
      </c>
      <c r="N381" s="471"/>
      <c r="O381" s="67">
        <f>G381+F381+0</f>
        <v>0</v>
      </c>
      <c r="P381" s="69" t="e">
        <f t="shared" ref="P381" si="946">O381/J381*100</f>
        <v>#DIV/0!</v>
      </c>
      <c r="Q381" s="470" t="e">
        <f t="shared" si="833"/>
        <v>#DIV/0!</v>
      </c>
      <c r="R381" s="471"/>
      <c r="S381" s="70">
        <f>H381+F381+G381+0</f>
        <v>0</v>
      </c>
      <c r="T381" s="69" t="e">
        <f t="shared" ref="T381" si="947">S381/J381*100</f>
        <v>#DIV/0!</v>
      </c>
      <c r="U381" s="470" t="e">
        <f t="shared" si="835"/>
        <v>#DIV/0!</v>
      </c>
      <c r="V381" s="472"/>
      <c r="W381" s="67">
        <f>H381+F381+G381+I381+0</f>
        <v>0</v>
      </c>
      <c r="X381" s="69" t="e">
        <f>W381/J381*100</f>
        <v>#DIV/0!</v>
      </c>
      <c r="Y381" s="470" t="e">
        <f t="shared" si="836"/>
        <v>#DIV/0!</v>
      </c>
      <c r="Z381" s="471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38"/>
      <c r="G382" s="36"/>
      <c r="H382" s="36"/>
      <c r="I382" s="39"/>
      <c r="J382" s="40"/>
      <c r="K382" s="16"/>
      <c r="L382" s="17" t="e">
        <f>K382/J381*100</f>
        <v>#DIV/0!</v>
      </c>
      <c r="M382" s="470"/>
      <c r="N382" s="471"/>
      <c r="O382" s="16"/>
      <c r="P382" s="73" t="e">
        <f>O382/J381*100</f>
        <v>#DIV/0!</v>
      </c>
      <c r="Q382" s="470"/>
      <c r="R382" s="471"/>
      <c r="S382" s="19"/>
      <c r="T382" s="73" t="e">
        <f>S382/J381*100</f>
        <v>#DIV/0!</v>
      </c>
      <c r="U382" s="470"/>
      <c r="V382" s="472"/>
      <c r="W382" s="16"/>
      <c r="X382" s="73" t="e">
        <f>W382/J381*100</f>
        <v>#DIV/0!</v>
      </c>
      <c r="Y382" s="470"/>
      <c r="Z382" s="471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948">+C383+D383</f>
        <v>0</v>
      </c>
      <c r="F383" s="63"/>
      <c r="G383" s="64"/>
      <c r="H383" s="64"/>
      <c r="I383" s="65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470" t="e">
        <f t="shared" si="831"/>
        <v>#DIV/0!</v>
      </c>
      <c r="N383" s="471"/>
      <c r="O383" s="67">
        <f>G383+F383+0</f>
        <v>0</v>
      </c>
      <c r="P383" s="69" t="e">
        <f t="shared" ref="P383" si="949">O383/J383*100</f>
        <v>#DIV/0!</v>
      </c>
      <c r="Q383" s="470" t="e">
        <f t="shared" si="833"/>
        <v>#DIV/0!</v>
      </c>
      <c r="R383" s="471"/>
      <c r="S383" s="70">
        <f>H383+F383+G383+0</f>
        <v>0</v>
      </c>
      <c r="T383" s="69" t="e">
        <f t="shared" ref="T383" si="950">S383/J383*100</f>
        <v>#DIV/0!</v>
      </c>
      <c r="U383" s="470" t="e">
        <f t="shared" si="835"/>
        <v>#DIV/0!</v>
      </c>
      <c r="V383" s="472"/>
      <c r="W383" s="67">
        <f>H383+F383+G383+I383+0</f>
        <v>0</v>
      </c>
      <c r="X383" s="69" t="e">
        <f>W383/J383*100</f>
        <v>#DIV/0!</v>
      </c>
      <c r="Y383" s="470" t="e">
        <f t="shared" si="836"/>
        <v>#DIV/0!</v>
      </c>
      <c r="Z383" s="471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38"/>
      <c r="G384" s="36"/>
      <c r="H384" s="36"/>
      <c r="I384" s="39"/>
      <c r="J384" s="40"/>
      <c r="K384" s="16"/>
      <c r="L384" s="17" t="e">
        <f>K384/J383*100</f>
        <v>#DIV/0!</v>
      </c>
      <c r="M384" s="470"/>
      <c r="N384" s="471"/>
      <c r="O384" s="16"/>
      <c r="P384" s="73" t="e">
        <f>O384/J383*100</f>
        <v>#DIV/0!</v>
      </c>
      <c r="Q384" s="470"/>
      <c r="R384" s="471"/>
      <c r="S384" s="19"/>
      <c r="T384" s="73" t="e">
        <f>S384/J383*100</f>
        <v>#DIV/0!</v>
      </c>
      <c r="U384" s="470"/>
      <c r="V384" s="472"/>
      <c r="W384" s="16"/>
      <c r="X384" s="73" t="e">
        <f>W384/J383*100</f>
        <v>#DIV/0!</v>
      </c>
      <c r="Y384" s="470"/>
      <c r="Z384" s="471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27">
        <f>SUM(F387,F389,F391,F393)</f>
        <v>0</v>
      </c>
      <c r="G385" s="25">
        <f t="shared" ref="G385:I385" si="951">SUM(G387,G389,G391,G393)</f>
        <v>0</v>
      </c>
      <c r="H385" s="25">
        <f t="shared" si="951"/>
        <v>0</v>
      </c>
      <c r="I385" s="28">
        <f t="shared" si="951"/>
        <v>0</v>
      </c>
      <c r="J385" s="29">
        <f t="shared" ref="J385" si="952">+E385+I385+F385+G385+H385</f>
        <v>0</v>
      </c>
      <c r="K385" s="30">
        <f>SUM(K387,K389,K391,K393)</f>
        <v>0</v>
      </c>
      <c r="L385" s="31" t="e">
        <f t="shared" ref="L385" si="953">K385/J385*100</f>
        <v>#DIV/0!</v>
      </c>
      <c r="M385" s="473" t="e">
        <f t="shared" si="831"/>
        <v>#DIV/0!</v>
      </c>
      <c r="N385" s="474"/>
      <c r="O385" s="30">
        <f>SUM(O387,O389,O391,O393)</f>
        <v>0</v>
      </c>
      <c r="P385" s="31" t="e">
        <f t="shared" ref="P385" si="954">O385/J385*100</f>
        <v>#DIV/0!</v>
      </c>
      <c r="Q385" s="473" t="e">
        <f t="shared" si="833"/>
        <v>#DIV/0!</v>
      </c>
      <c r="R385" s="474"/>
      <c r="S385" s="32">
        <f>SUM(S387,S389,S391,S393)</f>
        <v>0</v>
      </c>
      <c r="T385" s="31" t="e">
        <f t="shared" ref="T385" si="955">S385/J385*100</f>
        <v>#DIV/0!</v>
      </c>
      <c r="U385" s="473" t="e">
        <f t="shared" si="835"/>
        <v>#DIV/0!</v>
      </c>
      <c r="V385" s="475"/>
      <c r="W385" s="30">
        <f>SUM(W387,W389,W391,W393)</f>
        <v>0</v>
      </c>
      <c r="X385" s="31" t="e">
        <f t="shared" ref="X385" si="956">W385/J385*100</f>
        <v>#DIV/0!</v>
      </c>
      <c r="Y385" s="473" t="e">
        <f t="shared" si="836"/>
        <v>#DIV/0!</v>
      </c>
      <c r="Z385" s="474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38"/>
      <c r="G386" s="36"/>
      <c r="H386" s="36"/>
      <c r="I386" s="37"/>
      <c r="J386" s="40"/>
      <c r="K386" s="30">
        <f>SUM(K388,K390,K392,K394)</f>
        <v>0</v>
      </c>
      <c r="L386" s="31" t="e">
        <f t="shared" ref="L386" si="957">K386/J385*100</f>
        <v>#DIV/0!</v>
      </c>
      <c r="M386" s="473"/>
      <c r="N386" s="474"/>
      <c r="O386" s="30">
        <f>SUM(O388,O390,O392,O394)</f>
        <v>0</v>
      </c>
      <c r="P386" s="31" t="e">
        <f t="shared" ref="P386" si="958">O386/J385*100</f>
        <v>#DIV/0!</v>
      </c>
      <c r="Q386" s="473"/>
      <c r="R386" s="474"/>
      <c r="S386" s="32">
        <f>SUM(S388,S390,S392,S394)</f>
        <v>0</v>
      </c>
      <c r="T386" s="31" t="e">
        <f t="shared" ref="T386" si="959">S386/J385*100</f>
        <v>#DIV/0!</v>
      </c>
      <c r="U386" s="473"/>
      <c r="V386" s="475"/>
      <c r="W386" s="30">
        <f>SUM(W388,W390,W392,W394)</f>
        <v>0</v>
      </c>
      <c r="X386" s="31" t="e">
        <f t="shared" ref="X386" si="960">W386/J385*100</f>
        <v>#DIV/0!</v>
      </c>
      <c r="Y386" s="473"/>
      <c r="Z386" s="474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961">+C387+D387</f>
        <v>0</v>
      </c>
      <c r="F387" s="63"/>
      <c r="G387" s="64"/>
      <c r="H387" s="64"/>
      <c r="I387" s="65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470" t="e">
        <f t="shared" si="831"/>
        <v>#DIV/0!</v>
      </c>
      <c r="N387" s="471"/>
      <c r="O387" s="67">
        <f>G387+F387+0</f>
        <v>0</v>
      </c>
      <c r="P387" s="68" t="e">
        <f t="shared" ref="P387" si="962">O387/J387*100</f>
        <v>#DIV/0!</v>
      </c>
      <c r="Q387" s="470" t="e">
        <f t="shared" si="833"/>
        <v>#DIV/0!</v>
      </c>
      <c r="R387" s="471"/>
      <c r="S387" s="70">
        <f>H387+F387+G387+0</f>
        <v>0</v>
      </c>
      <c r="T387" s="68" t="e">
        <f t="shared" ref="T387" si="963">S387/J387*100</f>
        <v>#DIV/0!</v>
      </c>
      <c r="U387" s="470" t="e">
        <f t="shared" si="835"/>
        <v>#DIV/0!</v>
      </c>
      <c r="V387" s="472"/>
      <c r="W387" s="67">
        <f>H387+F387+G387+I387+0</f>
        <v>0</v>
      </c>
      <c r="X387" s="68" t="e">
        <f>W387/J387*100</f>
        <v>#DIV/0!</v>
      </c>
      <c r="Y387" s="470" t="e">
        <f t="shared" si="836"/>
        <v>#DIV/0!</v>
      </c>
      <c r="Z387" s="471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38"/>
      <c r="G388" s="36"/>
      <c r="H388" s="36"/>
      <c r="I388" s="39"/>
      <c r="J388" s="40"/>
      <c r="K388" s="16"/>
      <c r="L388" s="17" t="e">
        <f>K388/J387*100</f>
        <v>#DIV/0!</v>
      </c>
      <c r="M388" s="470"/>
      <c r="N388" s="471"/>
      <c r="O388" s="16"/>
      <c r="P388" s="17" t="e">
        <f>O388/J387*100</f>
        <v>#DIV/0!</v>
      </c>
      <c r="Q388" s="470"/>
      <c r="R388" s="471"/>
      <c r="S388" s="19"/>
      <c r="T388" s="17" t="e">
        <f>S388/J387*100</f>
        <v>#DIV/0!</v>
      </c>
      <c r="U388" s="470"/>
      <c r="V388" s="472"/>
      <c r="W388" s="16"/>
      <c r="X388" s="17" t="e">
        <f>W388/J387*100</f>
        <v>#DIV/0!</v>
      </c>
      <c r="Y388" s="470"/>
      <c r="Z388" s="471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964">+C389+D389</f>
        <v>0</v>
      </c>
      <c r="F389" s="63"/>
      <c r="G389" s="64"/>
      <c r="H389" s="64"/>
      <c r="I389" s="65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470" t="e">
        <f t="shared" si="831"/>
        <v>#DIV/0!</v>
      </c>
      <c r="N389" s="471"/>
      <c r="O389" s="67">
        <f>G389+F389+0</f>
        <v>0</v>
      </c>
      <c r="P389" s="68" t="e">
        <f t="shared" ref="P389" si="965">O389/J389*100</f>
        <v>#DIV/0!</v>
      </c>
      <c r="Q389" s="470" t="e">
        <f t="shared" si="833"/>
        <v>#DIV/0!</v>
      </c>
      <c r="R389" s="471"/>
      <c r="S389" s="70">
        <f>H389+F389+G389+0</f>
        <v>0</v>
      </c>
      <c r="T389" s="68" t="e">
        <f t="shared" ref="T389" si="966">S389/J389*100</f>
        <v>#DIV/0!</v>
      </c>
      <c r="U389" s="470" t="e">
        <f t="shared" si="835"/>
        <v>#DIV/0!</v>
      </c>
      <c r="V389" s="472"/>
      <c r="W389" s="67">
        <f>H389+F389+G389+I389+0</f>
        <v>0</v>
      </c>
      <c r="X389" s="68" t="e">
        <f>W389/J389*100</f>
        <v>#DIV/0!</v>
      </c>
      <c r="Y389" s="470" t="e">
        <f t="shared" si="836"/>
        <v>#DIV/0!</v>
      </c>
      <c r="Z389" s="471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38"/>
      <c r="G390" s="36"/>
      <c r="H390" s="36"/>
      <c r="I390" s="39"/>
      <c r="J390" s="40"/>
      <c r="K390" s="16"/>
      <c r="L390" s="17" t="e">
        <f>K390/J389*100</f>
        <v>#DIV/0!</v>
      </c>
      <c r="M390" s="470"/>
      <c r="N390" s="471"/>
      <c r="O390" s="16"/>
      <c r="P390" s="17" t="e">
        <f>O390/J389*100</f>
        <v>#DIV/0!</v>
      </c>
      <c r="Q390" s="470"/>
      <c r="R390" s="471"/>
      <c r="S390" s="19"/>
      <c r="T390" s="17" t="e">
        <f>S390/J389*100</f>
        <v>#DIV/0!</v>
      </c>
      <c r="U390" s="470"/>
      <c r="V390" s="472"/>
      <c r="W390" s="16"/>
      <c r="X390" s="17" t="e">
        <f>W390/J389*100</f>
        <v>#DIV/0!</v>
      </c>
      <c r="Y390" s="470"/>
      <c r="Z390" s="471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967">+C391+D391</f>
        <v>0</v>
      </c>
      <c r="F391" s="63"/>
      <c r="G391" s="64"/>
      <c r="H391" s="64"/>
      <c r="I391" s="65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470" t="e">
        <f t="shared" si="831"/>
        <v>#DIV/0!</v>
      </c>
      <c r="N391" s="471"/>
      <c r="O391" s="67">
        <f>G391+F391+0</f>
        <v>0</v>
      </c>
      <c r="P391" s="68" t="e">
        <f t="shared" ref="P391" si="968">O391/J391*100</f>
        <v>#DIV/0!</v>
      </c>
      <c r="Q391" s="470" t="e">
        <f t="shared" si="833"/>
        <v>#DIV/0!</v>
      </c>
      <c r="R391" s="471"/>
      <c r="S391" s="70">
        <f>H391+F391+G391+0</f>
        <v>0</v>
      </c>
      <c r="T391" s="68" t="e">
        <f t="shared" ref="T391" si="969">S391/J391*100</f>
        <v>#DIV/0!</v>
      </c>
      <c r="U391" s="470" t="e">
        <f t="shared" si="835"/>
        <v>#DIV/0!</v>
      </c>
      <c r="V391" s="472"/>
      <c r="W391" s="67">
        <f>H391+F391+G391+I391+0</f>
        <v>0</v>
      </c>
      <c r="X391" s="68" t="e">
        <f>W391/J391*100</f>
        <v>#DIV/0!</v>
      </c>
      <c r="Y391" s="470" t="e">
        <f t="shared" si="836"/>
        <v>#DIV/0!</v>
      </c>
      <c r="Z391" s="471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38"/>
      <c r="G392" s="36"/>
      <c r="H392" s="36"/>
      <c r="I392" s="39"/>
      <c r="J392" s="40"/>
      <c r="K392" s="16"/>
      <c r="L392" s="17" t="e">
        <f>K392/J391*100</f>
        <v>#DIV/0!</v>
      </c>
      <c r="M392" s="470"/>
      <c r="N392" s="471"/>
      <c r="O392" s="16"/>
      <c r="P392" s="17" t="e">
        <f>O392/J391*100</f>
        <v>#DIV/0!</v>
      </c>
      <c r="Q392" s="470"/>
      <c r="R392" s="471"/>
      <c r="S392" s="19"/>
      <c r="T392" s="17" t="e">
        <f>S392/J391*100</f>
        <v>#DIV/0!</v>
      </c>
      <c r="U392" s="470"/>
      <c r="V392" s="472"/>
      <c r="W392" s="16"/>
      <c r="X392" s="17" t="e">
        <f>W392/J391*100</f>
        <v>#DIV/0!</v>
      </c>
      <c r="Y392" s="470"/>
      <c r="Z392" s="471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970">+C393+D393</f>
        <v>0</v>
      </c>
      <c r="F393" s="63"/>
      <c r="G393" s="64"/>
      <c r="H393" s="64"/>
      <c r="I393" s="65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470" t="e">
        <f t="shared" si="831"/>
        <v>#DIV/0!</v>
      </c>
      <c r="N393" s="471"/>
      <c r="O393" s="67">
        <f>G393+F393+0</f>
        <v>0</v>
      </c>
      <c r="P393" s="68" t="e">
        <f t="shared" ref="P393" si="971">O393/J393*100</f>
        <v>#DIV/0!</v>
      </c>
      <c r="Q393" s="470" t="e">
        <f t="shared" si="833"/>
        <v>#DIV/0!</v>
      </c>
      <c r="R393" s="471"/>
      <c r="S393" s="70">
        <f>H393+F393+G393+0</f>
        <v>0</v>
      </c>
      <c r="T393" s="68" t="e">
        <f t="shared" ref="T393" si="972">S393/J393*100</f>
        <v>#DIV/0!</v>
      </c>
      <c r="U393" s="470" t="e">
        <f t="shared" si="835"/>
        <v>#DIV/0!</v>
      </c>
      <c r="V393" s="472"/>
      <c r="W393" s="67">
        <f>H393+F393+G393+I393+0</f>
        <v>0</v>
      </c>
      <c r="X393" s="68" t="e">
        <f>W393/J393*100</f>
        <v>#DIV/0!</v>
      </c>
      <c r="Y393" s="470" t="e">
        <f t="shared" si="836"/>
        <v>#DIV/0!</v>
      </c>
      <c r="Z393" s="471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38"/>
      <c r="G394" s="36"/>
      <c r="H394" s="36"/>
      <c r="I394" s="39"/>
      <c r="J394" s="40"/>
      <c r="K394" s="16"/>
      <c r="L394" s="17" t="e">
        <f>K394/J393*100</f>
        <v>#DIV/0!</v>
      </c>
      <c r="M394" s="470"/>
      <c r="N394" s="471"/>
      <c r="O394" s="16"/>
      <c r="P394" s="17" t="e">
        <f>O394/J393*100</f>
        <v>#DIV/0!</v>
      </c>
      <c r="Q394" s="470"/>
      <c r="R394" s="471"/>
      <c r="S394" s="19"/>
      <c r="T394" s="17" t="e">
        <f>S394/J393*100</f>
        <v>#DIV/0!</v>
      </c>
      <c r="U394" s="470"/>
      <c r="V394" s="472"/>
      <c r="W394" s="16"/>
      <c r="X394" s="17" t="e">
        <f>W394/J393*100</f>
        <v>#DIV/0!</v>
      </c>
      <c r="Y394" s="470"/>
      <c r="Z394" s="471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27">
        <f>SUM(F397,F399)</f>
        <v>0</v>
      </c>
      <c r="G395" s="25">
        <f t="shared" ref="G395:I395" si="973">SUM(G397,G399)</f>
        <v>0</v>
      </c>
      <c r="H395" s="25">
        <f t="shared" si="973"/>
        <v>0</v>
      </c>
      <c r="I395" s="28">
        <f t="shared" si="973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974">K395/J395*100</f>
        <v>#DIV/0!</v>
      </c>
      <c r="M395" s="473" t="e">
        <f t="shared" si="831"/>
        <v>#DIV/0!</v>
      </c>
      <c r="N395" s="474"/>
      <c r="O395" s="30">
        <f>SUM(O397,O399)</f>
        <v>0</v>
      </c>
      <c r="P395" s="31" t="e">
        <f t="shared" ref="P395" si="975">O395/J395*100</f>
        <v>#DIV/0!</v>
      </c>
      <c r="Q395" s="473" t="e">
        <f t="shared" si="833"/>
        <v>#DIV/0!</v>
      </c>
      <c r="R395" s="474"/>
      <c r="S395" s="32">
        <f>SUM(S397,S399)</f>
        <v>0</v>
      </c>
      <c r="T395" s="31" t="e">
        <f t="shared" ref="T395" si="976">S395/J395*100</f>
        <v>#DIV/0!</v>
      </c>
      <c r="U395" s="473" t="e">
        <f t="shared" si="835"/>
        <v>#DIV/0!</v>
      </c>
      <c r="V395" s="475"/>
      <c r="W395" s="30">
        <f>SUM(W397,W399)</f>
        <v>0</v>
      </c>
      <c r="X395" s="31" t="e">
        <f t="shared" ref="X395" si="977">W395/J395*100</f>
        <v>#DIV/0!</v>
      </c>
      <c r="Y395" s="473" t="e">
        <f t="shared" si="836"/>
        <v>#DIV/0!</v>
      </c>
      <c r="Z395" s="474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38"/>
      <c r="G396" s="36"/>
      <c r="H396" s="36"/>
      <c r="I396" s="37"/>
      <c r="J396" s="40"/>
      <c r="K396" s="30">
        <f>SUM(K398,K400)</f>
        <v>0</v>
      </c>
      <c r="L396" s="31" t="e">
        <f t="shared" ref="L396" si="978">K396/J395*100</f>
        <v>#DIV/0!</v>
      </c>
      <c r="M396" s="473"/>
      <c r="N396" s="474"/>
      <c r="O396" s="30">
        <f>SUM(O398,O400)</f>
        <v>0</v>
      </c>
      <c r="P396" s="31" t="e">
        <f t="shared" ref="P396" si="979">O396/J395*100</f>
        <v>#DIV/0!</v>
      </c>
      <c r="Q396" s="473"/>
      <c r="R396" s="474"/>
      <c r="S396" s="32">
        <f>SUM(S398,S400)</f>
        <v>0</v>
      </c>
      <c r="T396" s="31" t="e">
        <f t="shared" ref="T396" si="980">S396/J395*100</f>
        <v>#DIV/0!</v>
      </c>
      <c r="U396" s="473"/>
      <c r="V396" s="475"/>
      <c r="W396" s="30">
        <f>SUM(W398,W400)</f>
        <v>0</v>
      </c>
      <c r="X396" s="31" t="e">
        <f t="shared" ref="X396" si="981">W396/J395*100</f>
        <v>#DIV/0!</v>
      </c>
      <c r="Y396" s="473"/>
      <c r="Z396" s="474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982">+C397+D397</f>
        <v>0</v>
      </c>
      <c r="F397" s="63"/>
      <c r="G397" s="64"/>
      <c r="H397" s="64"/>
      <c r="I397" s="65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470" t="e">
        <f t="shared" ref="M397:M459" si="983">L398-L397</f>
        <v>#DIV/0!</v>
      </c>
      <c r="N397" s="471"/>
      <c r="O397" s="67">
        <f>G397+F397+0</f>
        <v>0</v>
      </c>
      <c r="P397" s="68" t="e">
        <f t="shared" ref="P397" si="984">O397/J397*100</f>
        <v>#DIV/0!</v>
      </c>
      <c r="Q397" s="470" t="e">
        <f t="shared" ref="Q397:Q459" si="985">P398-P397</f>
        <v>#DIV/0!</v>
      </c>
      <c r="R397" s="471"/>
      <c r="S397" s="70">
        <f>H397+F397+G397+0</f>
        <v>0</v>
      </c>
      <c r="T397" s="68" t="e">
        <f t="shared" ref="T397" si="986">S397/J397*100</f>
        <v>#DIV/0!</v>
      </c>
      <c r="U397" s="470" t="e">
        <f t="shared" ref="U397:U459" si="987">T398-T397</f>
        <v>#DIV/0!</v>
      </c>
      <c r="V397" s="472"/>
      <c r="W397" s="67">
        <f>H397+F397+G397+I397+0</f>
        <v>0</v>
      </c>
      <c r="X397" s="68" t="e">
        <f>W397/J397*100</f>
        <v>#DIV/0!</v>
      </c>
      <c r="Y397" s="470" t="e">
        <f t="shared" ref="Y397:Y459" si="988">X398-X397</f>
        <v>#DIV/0!</v>
      </c>
      <c r="Z397" s="471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38"/>
      <c r="G398" s="36"/>
      <c r="H398" s="36"/>
      <c r="I398" s="39"/>
      <c r="J398" s="40"/>
      <c r="K398" s="16"/>
      <c r="L398" s="17" t="e">
        <f>K398/J397*100</f>
        <v>#DIV/0!</v>
      </c>
      <c r="M398" s="470"/>
      <c r="N398" s="471"/>
      <c r="O398" s="16"/>
      <c r="P398" s="17" t="e">
        <f>O398/J397*100</f>
        <v>#DIV/0!</v>
      </c>
      <c r="Q398" s="470"/>
      <c r="R398" s="471"/>
      <c r="S398" s="19"/>
      <c r="T398" s="17" t="e">
        <f>S398/J397*100</f>
        <v>#DIV/0!</v>
      </c>
      <c r="U398" s="470"/>
      <c r="V398" s="472"/>
      <c r="W398" s="16"/>
      <c r="X398" s="17" t="e">
        <f>W398/J397*100</f>
        <v>#DIV/0!</v>
      </c>
      <c r="Y398" s="470"/>
      <c r="Z398" s="471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989">+C399+D399</f>
        <v>0</v>
      </c>
      <c r="F399" s="63"/>
      <c r="G399" s="64"/>
      <c r="H399" s="64"/>
      <c r="I399" s="65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470" t="e">
        <f t="shared" si="983"/>
        <v>#DIV/0!</v>
      </c>
      <c r="N399" s="471"/>
      <c r="O399" s="67">
        <f>G399+F399+0</f>
        <v>0</v>
      </c>
      <c r="P399" s="68" t="e">
        <f t="shared" ref="P399" si="990">O399/J399*100</f>
        <v>#DIV/0!</v>
      </c>
      <c r="Q399" s="470" t="e">
        <f t="shared" si="985"/>
        <v>#DIV/0!</v>
      </c>
      <c r="R399" s="471"/>
      <c r="S399" s="70">
        <f>H399+F399+G399+0</f>
        <v>0</v>
      </c>
      <c r="T399" s="68" t="e">
        <f t="shared" ref="T399" si="991">S399/J399*100</f>
        <v>#DIV/0!</v>
      </c>
      <c r="U399" s="470" t="e">
        <f t="shared" si="987"/>
        <v>#DIV/0!</v>
      </c>
      <c r="V399" s="472"/>
      <c r="W399" s="67">
        <f>H399+F399+G399+I399+0</f>
        <v>0</v>
      </c>
      <c r="X399" s="68" t="e">
        <f>W399/J399*100</f>
        <v>#DIV/0!</v>
      </c>
      <c r="Y399" s="470" t="e">
        <f t="shared" si="988"/>
        <v>#DIV/0!</v>
      </c>
      <c r="Z399" s="471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38"/>
      <c r="G400" s="36"/>
      <c r="H400" s="36"/>
      <c r="I400" s="39"/>
      <c r="J400" s="40"/>
      <c r="K400" s="16"/>
      <c r="L400" s="17" t="e">
        <f>K400/J399*100</f>
        <v>#DIV/0!</v>
      </c>
      <c r="M400" s="470"/>
      <c r="N400" s="471"/>
      <c r="O400" s="16"/>
      <c r="P400" s="17" t="e">
        <f>O400/J399*100</f>
        <v>#DIV/0!</v>
      </c>
      <c r="Q400" s="470"/>
      <c r="R400" s="471"/>
      <c r="S400" s="19"/>
      <c r="T400" s="17" t="e">
        <f>S400/J399*100</f>
        <v>#DIV/0!</v>
      </c>
      <c r="U400" s="470"/>
      <c r="V400" s="472"/>
      <c r="W400" s="16"/>
      <c r="X400" s="17" t="e">
        <f>W400/J399*100</f>
        <v>#DIV/0!</v>
      </c>
      <c r="Y400" s="470"/>
      <c r="Z400" s="471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992">+C401+D401</f>
        <v>0</v>
      </c>
      <c r="F401" s="63"/>
      <c r="G401" s="64"/>
      <c r="H401" s="64"/>
      <c r="I401" s="65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470" t="e">
        <f t="shared" si="983"/>
        <v>#DIV/0!</v>
      </c>
      <c r="N401" s="471"/>
      <c r="O401" s="67">
        <f>G401+F401+0</f>
        <v>0</v>
      </c>
      <c r="P401" s="68" t="e">
        <f t="shared" ref="P401" si="993">O401/J401*100</f>
        <v>#DIV/0!</v>
      </c>
      <c r="Q401" s="470" t="e">
        <f t="shared" si="985"/>
        <v>#DIV/0!</v>
      </c>
      <c r="R401" s="471"/>
      <c r="S401" s="70">
        <f>H401+F401+G401+0</f>
        <v>0</v>
      </c>
      <c r="T401" s="68" t="e">
        <f t="shared" ref="T401" si="994">S401/J401*100</f>
        <v>#DIV/0!</v>
      </c>
      <c r="U401" s="470" t="e">
        <f t="shared" si="987"/>
        <v>#DIV/0!</v>
      </c>
      <c r="V401" s="472"/>
      <c r="W401" s="67">
        <f>H401+F401+G401+I401+0</f>
        <v>0</v>
      </c>
      <c r="X401" s="68" t="e">
        <f>W401/J401*100</f>
        <v>#DIV/0!</v>
      </c>
      <c r="Y401" s="470" t="e">
        <f t="shared" si="988"/>
        <v>#DIV/0!</v>
      </c>
      <c r="Z401" s="471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38"/>
      <c r="G402" s="36"/>
      <c r="H402" s="36"/>
      <c r="I402" s="37"/>
      <c r="J402" s="40"/>
      <c r="K402" s="16"/>
      <c r="L402" s="17" t="e">
        <f>K402/J401*100</f>
        <v>#DIV/0!</v>
      </c>
      <c r="M402" s="470"/>
      <c r="N402" s="471"/>
      <c r="O402" s="16"/>
      <c r="P402" s="17" t="e">
        <f>O402/J401*100</f>
        <v>#DIV/0!</v>
      </c>
      <c r="Q402" s="470"/>
      <c r="R402" s="471"/>
      <c r="S402" s="19"/>
      <c r="T402" s="17" t="e">
        <f>S402/J401*100</f>
        <v>#DIV/0!</v>
      </c>
      <c r="U402" s="470"/>
      <c r="V402" s="472"/>
      <c r="W402" s="16"/>
      <c r="X402" s="17" t="e">
        <f>W402/J401*100</f>
        <v>#DIV/0!</v>
      </c>
      <c r="Y402" s="470"/>
      <c r="Z402" s="471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995">+C403+D403</f>
        <v>0</v>
      </c>
      <c r="F403" s="63"/>
      <c r="G403" s="64"/>
      <c r="H403" s="64"/>
      <c r="I403" s="65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470" t="e">
        <f t="shared" si="983"/>
        <v>#DIV/0!</v>
      </c>
      <c r="N403" s="471"/>
      <c r="O403" s="67">
        <f>G403+F403+0</f>
        <v>0</v>
      </c>
      <c r="P403" s="68" t="e">
        <f t="shared" ref="P403" si="996">O403/J403*100</f>
        <v>#DIV/0!</v>
      </c>
      <c r="Q403" s="470" t="e">
        <f t="shared" si="985"/>
        <v>#DIV/0!</v>
      </c>
      <c r="R403" s="471"/>
      <c r="S403" s="70">
        <f>H403+F403+G403+0</f>
        <v>0</v>
      </c>
      <c r="T403" s="68" t="e">
        <f t="shared" ref="T403" si="997">S403/J403*100</f>
        <v>#DIV/0!</v>
      </c>
      <c r="U403" s="470" t="e">
        <f t="shared" si="987"/>
        <v>#DIV/0!</v>
      </c>
      <c r="V403" s="472"/>
      <c r="W403" s="67">
        <f>H403+F403+G403+I403+0</f>
        <v>0</v>
      </c>
      <c r="X403" s="68" t="e">
        <f>W403/J403*100</f>
        <v>#DIV/0!</v>
      </c>
      <c r="Y403" s="470" t="e">
        <f t="shared" si="988"/>
        <v>#DIV/0!</v>
      </c>
      <c r="Z403" s="471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38"/>
      <c r="G404" s="36"/>
      <c r="H404" s="36"/>
      <c r="I404" s="37"/>
      <c r="J404" s="40"/>
      <c r="K404" s="16"/>
      <c r="L404" s="17" t="e">
        <f>K404/J403*100</f>
        <v>#DIV/0!</v>
      </c>
      <c r="M404" s="470"/>
      <c r="N404" s="471"/>
      <c r="O404" s="16"/>
      <c r="P404" s="17" t="e">
        <f>O404/J403*100</f>
        <v>#DIV/0!</v>
      </c>
      <c r="Q404" s="470"/>
      <c r="R404" s="471"/>
      <c r="S404" s="19"/>
      <c r="T404" s="17" t="e">
        <f>S404/J403*100</f>
        <v>#DIV/0!</v>
      </c>
      <c r="U404" s="470"/>
      <c r="V404" s="472"/>
      <c r="W404" s="16"/>
      <c r="X404" s="17" t="e">
        <f>W404/J403*100</f>
        <v>#DIV/0!</v>
      </c>
      <c r="Y404" s="470"/>
      <c r="Z404" s="471"/>
      <c r="AA404" s="74"/>
      <c r="AB404" s="74"/>
    </row>
    <row r="405" spans="1:28" s="251" customFormat="1" ht="21.75" hidden="1" customHeight="1" x14ac:dyDescent="0.2">
      <c r="A405" s="480" t="s">
        <v>45</v>
      </c>
      <c r="B405" s="54" t="s">
        <v>29</v>
      </c>
      <c r="C405" s="55">
        <f t="shared" ref="C405:K406" si="998">SUM(C407,C413,C423,C429,C431)</f>
        <v>0</v>
      </c>
      <c r="D405" s="56">
        <f t="shared" si="998"/>
        <v>0</v>
      </c>
      <c r="E405" s="57">
        <f t="shared" si="998"/>
        <v>0</v>
      </c>
      <c r="F405" s="58">
        <f t="shared" si="998"/>
        <v>0</v>
      </c>
      <c r="G405" s="56">
        <f t="shared" si="998"/>
        <v>0</v>
      </c>
      <c r="H405" s="56">
        <f t="shared" si="998"/>
        <v>0</v>
      </c>
      <c r="I405" s="59">
        <f t="shared" si="998"/>
        <v>0</v>
      </c>
      <c r="J405" s="60">
        <f t="shared" si="998"/>
        <v>0</v>
      </c>
      <c r="K405" s="55">
        <f t="shared" si="998"/>
        <v>0</v>
      </c>
      <c r="L405" s="56" t="e">
        <f>K405/J405*100</f>
        <v>#DIV/0!</v>
      </c>
      <c r="M405" s="482" t="e">
        <f t="shared" si="983"/>
        <v>#DIV/0!</v>
      </c>
      <c r="N405" s="476"/>
      <c r="O405" s="55">
        <f>SUM(O407,O413,O423,O429,O431)</f>
        <v>0</v>
      </c>
      <c r="P405" s="56" t="e">
        <f t="shared" ref="P405" si="999">O405/J405*100</f>
        <v>#DIV/0!</v>
      </c>
      <c r="Q405" s="482" t="e">
        <f t="shared" si="985"/>
        <v>#DIV/0!</v>
      </c>
      <c r="R405" s="476"/>
      <c r="S405" s="58">
        <f>SUM(S407,S413,S423,S429,S431)</f>
        <v>0</v>
      </c>
      <c r="T405" s="56" t="e">
        <f t="shared" ref="T405" si="1000">S405/J405*100</f>
        <v>#DIV/0!</v>
      </c>
      <c r="U405" s="482" t="e">
        <f t="shared" si="987"/>
        <v>#DIV/0!</v>
      </c>
      <c r="V405" s="484"/>
      <c r="W405" s="55">
        <f>SUM(W407,W413,W423,W429,W431)</f>
        <v>0</v>
      </c>
      <c r="X405" s="56" t="e">
        <f t="shared" ref="X405" si="1001">W405/J405*100</f>
        <v>#DIV/0!</v>
      </c>
      <c r="Y405" s="482" t="e">
        <f t="shared" si="988"/>
        <v>#DIV/0!</v>
      </c>
      <c r="Z405" s="476"/>
      <c r="AA405" s="250"/>
      <c r="AB405" s="250"/>
    </row>
    <row r="406" spans="1:28" s="251" customFormat="1" ht="21.75" hidden="1" customHeight="1" x14ac:dyDescent="0.2">
      <c r="A406" s="481"/>
      <c r="B406" s="54" t="s">
        <v>30</v>
      </c>
      <c r="C406" s="16"/>
      <c r="D406" s="17"/>
      <c r="E406" s="18"/>
      <c r="F406" s="19"/>
      <c r="G406" s="17"/>
      <c r="H406" s="17"/>
      <c r="I406" s="20"/>
      <c r="J406" s="21"/>
      <c r="K406" s="55">
        <f t="shared" si="998"/>
        <v>0</v>
      </c>
      <c r="L406" s="56" t="e">
        <f t="shared" ref="L406" si="1002">K406/J405*100</f>
        <v>#DIV/0!</v>
      </c>
      <c r="M406" s="483"/>
      <c r="N406" s="477"/>
      <c r="O406" s="55">
        <f>SUM(O408,O414,O424,O430,O432)</f>
        <v>0</v>
      </c>
      <c r="P406" s="56" t="e">
        <f t="shared" ref="P406" si="1003">O406/J405*100</f>
        <v>#DIV/0!</v>
      </c>
      <c r="Q406" s="483"/>
      <c r="R406" s="477"/>
      <c r="S406" s="58">
        <f>SUM(S408,S414,S424,S430,S432)</f>
        <v>0</v>
      </c>
      <c r="T406" s="56" t="e">
        <f t="shared" ref="T406" si="1004">S406/J405*100</f>
        <v>#DIV/0!</v>
      </c>
      <c r="U406" s="483"/>
      <c r="V406" s="485"/>
      <c r="W406" s="55">
        <f>SUM(W408,W414,W424,W430,W432)</f>
        <v>0</v>
      </c>
      <c r="X406" s="56" t="e">
        <f t="shared" ref="X406" si="1005">W406/J405*100</f>
        <v>#DIV/0!</v>
      </c>
      <c r="Y406" s="483"/>
      <c r="Z406" s="477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27">
        <f>SUM(F409,F411)</f>
        <v>0</v>
      </c>
      <c r="G407" s="25">
        <f>SUM(G409,G411)</f>
        <v>0</v>
      </c>
      <c r="H407" s="25">
        <f t="shared" ref="H407:I407" si="1006">SUM(H409,H411)</f>
        <v>0</v>
      </c>
      <c r="I407" s="28">
        <f t="shared" si="1006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07">K407/J407*100</f>
        <v>#DIV/0!</v>
      </c>
      <c r="M407" s="478" t="e">
        <f t="shared" si="983"/>
        <v>#DIV/0!</v>
      </c>
      <c r="N407" s="474"/>
      <c r="O407" s="30">
        <f>SUM(O409,O411)</f>
        <v>0</v>
      </c>
      <c r="P407" s="31" t="e">
        <f t="shared" ref="P407" si="1008">O407/J407*100</f>
        <v>#DIV/0!</v>
      </c>
      <c r="Q407" s="478" t="e">
        <f t="shared" si="985"/>
        <v>#DIV/0!</v>
      </c>
      <c r="R407" s="474"/>
      <c r="S407" s="32">
        <f>SUM(S409,S411)</f>
        <v>0</v>
      </c>
      <c r="T407" s="31" t="e">
        <f t="shared" ref="T407" si="1009">S407/J407*100</f>
        <v>#DIV/0!</v>
      </c>
      <c r="U407" s="478" t="e">
        <f t="shared" si="987"/>
        <v>#DIV/0!</v>
      </c>
      <c r="V407" s="475"/>
      <c r="W407" s="30">
        <f>SUM(W409,W411)</f>
        <v>0</v>
      </c>
      <c r="X407" s="31" t="e">
        <f t="shared" ref="X407" si="1010">W407/J407*100</f>
        <v>#DIV/0!</v>
      </c>
      <c r="Y407" s="478" t="e">
        <f t="shared" si="988"/>
        <v>#DIV/0!</v>
      </c>
      <c r="Z407" s="474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38"/>
      <c r="G408" s="36"/>
      <c r="H408" s="36"/>
      <c r="I408" s="37"/>
      <c r="J408" s="40"/>
      <c r="K408" s="30">
        <f>SUM(K410,K412)</f>
        <v>0</v>
      </c>
      <c r="L408" s="31" t="e">
        <f>K408/J407*100</f>
        <v>#DIV/0!</v>
      </c>
      <c r="M408" s="479"/>
      <c r="N408" s="474"/>
      <c r="O408" s="30">
        <f>SUM(O410,O412)</f>
        <v>0</v>
      </c>
      <c r="P408" s="31" t="e">
        <f t="shared" ref="P408" si="1011">O408/J407*100</f>
        <v>#DIV/0!</v>
      </c>
      <c r="Q408" s="479"/>
      <c r="R408" s="474"/>
      <c r="S408" s="32">
        <f>SUM(S410,S412)</f>
        <v>0</v>
      </c>
      <c r="T408" s="31" t="e">
        <f t="shared" ref="T408" si="1012">S408/J407*100</f>
        <v>#DIV/0!</v>
      </c>
      <c r="U408" s="479"/>
      <c r="V408" s="475"/>
      <c r="W408" s="30">
        <f>SUM(W410,W412)</f>
        <v>0</v>
      </c>
      <c r="X408" s="31" t="e">
        <f t="shared" ref="X408" si="1013">W408/J407*100</f>
        <v>#DIV/0!</v>
      </c>
      <c r="Y408" s="479"/>
      <c r="Z408" s="474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14">+C409+D409</f>
        <v>0</v>
      </c>
      <c r="F409" s="63"/>
      <c r="G409" s="64"/>
      <c r="H409" s="64"/>
      <c r="I409" s="65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470" t="e">
        <f t="shared" si="983"/>
        <v>#DIV/0!</v>
      </c>
      <c r="N409" s="471"/>
      <c r="O409" s="67">
        <f>G409+F409+0</f>
        <v>0</v>
      </c>
      <c r="P409" s="69" t="e">
        <f t="shared" ref="P409" si="1015">O409/J409*100</f>
        <v>#DIV/0!</v>
      </c>
      <c r="Q409" s="470" t="e">
        <f t="shared" si="985"/>
        <v>#DIV/0!</v>
      </c>
      <c r="R409" s="471"/>
      <c r="S409" s="70">
        <f>H409+F409+G409+0</f>
        <v>0</v>
      </c>
      <c r="T409" s="69" t="e">
        <f t="shared" ref="T409" si="1016">S409/J409*100</f>
        <v>#DIV/0!</v>
      </c>
      <c r="U409" s="470" t="e">
        <f t="shared" si="987"/>
        <v>#DIV/0!</v>
      </c>
      <c r="V409" s="472"/>
      <c r="W409" s="67">
        <f>H409+F409+G409+I409+0</f>
        <v>0</v>
      </c>
      <c r="X409" s="69" t="e">
        <f>W409/J409*100</f>
        <v>#DIV/0!</v>
      </c>
      <c r="Y409" s="470" t="e">
        <f t="shared" si="988"/>
        <v>#DIV/0!</v>
      </c>
      <c r="Z409" s="471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38"/>
      <c r="G410" s="36"/>
      <c r="H410" s="36"/>
      <c r="I410" s="39"/>
      <c r="J410" s="40"/>
      <c r="K410" s="16"/>
      <c r="L410" s="17" t="e">
        <f>K410/J409*100</f>
        <v>#DIV/0!</v>
      </c>
      <c r="M410" s="470"/>
      <c r="N410" s="471"/>
      <c r="O410" s="16"/>
      <c r="P410" s="73" t="e">
        <f>O410/J409*100</f>
        <v>#DIV/0!</v>
      </c>
      <c r="Q410" s="470"/>
      <c r="R410" s="471"/>
      <c r="S410" s="19"/>
      <c r="T410" s="73" t="e">
        <f>S410/J409*100</f>
        <v>#DIV/0!</v>
      </c>
      <c r="U410" s="470"/>
      <c r="V410" s="472"/>
      <c r="W410" s="16"/>
      <c r="X410" s="73" t="e">
        <f>W410/J409*100</f>
        <v>#DIV/0!</v>
      </c>
      <c r="Y410" s="470"/>
      <c r="Z410" s="471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17">+C411+D411</f>
        <v>0</v>
      </c>
      <c r="F411" s="63"/>
      <c r="G411" s="64"/>
      <c r="H411" s="64"/>
      <c r="I411" s="65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470" t="e">
        <f t="shared" si="983"/>
        <v>#DIV/0!</v>
      </c>
      <c r="N411" s="471"/>
      <c r="O411" s="67">
        <f>G411+F411+0</f>
        <v>0</v>
      </c>
      <c r="P411" s="69" t="e">
        <f t="shared" ref="P411" si="1018">O411/J411*100</f>
        <v>#DIV/0!</v>
      </c>
      <c r="Q411" s="470" t="e">
        <f t="shared" si="985"/>
        <v>#DIV/0!</v>
      </c>
      <c r="R411" s="471"/>
      <c r="S411" s="70">
        <f>H411+F411+G411+0</f>
        <v>0</v>
      </c>
      <c r="T411" s="69" t="e">
        <f t="shared" ref="T411" si="1019">S411/J411*100</f>
        <v>#DIV/0!</v>
      </c>
      <c r="U411" s="470" t="e">
        <f t="shared" si="987"/>
        <v>#DIV/0!</v>
      </c>
      <c r="V411" s="472"/>
      <c r="W411" s="67">
        <f>H411+F411+G411+I411+0</f>
        <v>0</v>
      </c>
      <c r="X411" s="69" t="e">
        <f>W411/J411*100</f>
        <v>#DIV/0!</v>
      </c>
      <c r="Y411" s="470" t="e">
        <f t="shared" si="988"/>
        <v>#DIV/0!</v>
      </c>
      <c r="Z411" s="471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38"/>
      <c r="G412" s="36"/>
      <c r="H412" s="36"/>
      <c r="I412" s="39"/>
      <c r="J412" s="40"/>
      <c r="K412" s="16"/>
      <c r="L412" s="17" t="e">
        <f>K412/J411*100</f>
        <v>#DIV/0!</v>
      </c>
      <c r="M412" s="470"/>
      <c r="N412" s="471"/>
      <c r="O412" s="16"/>
      <c r="P412" s="73" t="e">
        <f>O412/J411*100</f>
        <v>#DIV/0!</v>
      </c>
      <c r="Q412" s="470"/>
      <c r="R412" s="471"/>
      <c r="S412" s="19"/>
      <c r="T412" s="73" t="e">
        <f>S412/J411*100</f>
        <v>#DIV/0!</v>
      </c>
      <c r="U412" s="470"/>
      <c r="V412" s="472"/>
      <c r="W412" s="16"/>
      <c r="X412" s="73" t="e">
        <f>W412/J411*100</f>
        <v>#DIV/0!</v>
      </c>
      <c r="Y412" s="470"/>
      <c r="Z412" s="471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27">
        <f>SUM(F415,F417,F419,F421)</f>
        <v>0</v>
      </c>
      <c r="G413" s="25">
        <f t="shared" ref="G413:I413" si="1020">SUM(G415,G417,G419,G421)</f>
        <v>0</v>
      </c>
      <c r="H413" s="25">
        <f t="shared" si="1020"/>
        <v>0</v>
      </c>
      <c r="I413" s="28">
        <f t="shared" si="1020"/>
        <v>0</v>
      </c>
      <c r="J413" s="29">
        <f t="shared" ref="J413" si="1021">+E413+I413+F413+G413+H413</f>
        <v>0</v>
      </c>
      <c r="K413" s="30">
        <f>SUM(K415,K417,K419,K421)</f>
        <v>0</v>
      </c>
      <c r="L413" s="31" t="e">
        <f t="shared" ref="L413" si="1022">K413/J413*100</f>
        <v>#DIV/0!</v>
      </c>
      <c r="M413" s="473" t="e">
        <f t="shared" si="983"/>
        <v>#DIV/0!</v>
      </c>
      <c r="N413" s="474"/>
      <c r="O413" s="30">
        <f>SUM(O415,O417,O419,O421)</f>
        <v>0</v>
      </c>
      <c r="P413" s="31" t="e">
        <f t="shared" ref="P413" si="1023">O413/J413*100</f>
        <v>#DIV/0!</v>
      </c>
      <c r="Q413" s="473" t="e">
        <f t="shared" si="985"/>
        <v>#DIV/0!</v>
      </c>
      <c r="R413" s="474"/>
      <c r="S413" s="32">
        <f>SUM(S415,S417,S419,S421)</f>
        <v>0</v>
      </c>
      <c r="T413" s="31" t="e">
        <f t="shared" ref="T413" si="1024">S413/J413*100</f>
        <v>#DIV/0!</v>
      </c>
      <c r="U413" s="473" t="e">
        <f t="shared" si="987"/>
        <v>#DIV/0!</v>
      </c>
      <c r="V413" s="475"/>
      <c r="W413" s="30">
        <f>SUM(W415,W417,W419,W421)</f>
        <v>0</v>
      </c>
      <c r="X413" s="31" t="e">
        <f t="shared" ref="X413" si="1025">W413/J413*100</f>
        <v>#DIV/0!</v>
      </c>
      <c r="Y413" s="473" t="e">
        <f t="shared" si="988"/>
        <v>#DIV/0!</v>
      </c>
      <c r="Z413" s="474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38"/>
      <c r="G414" s="36"/>
      <c r="H414" s="36"/>
      <c r="I414" s="37"/>
      <c r="J414" s="40"/>
      <c r="K414" s="30">
        <f>SUM(K416,K418,K420,K422)</f>
        <v>0</v>
      </c>
      <c r="L414" s="31" t="e">
        <f t="shared" ref="L414" si="1026">K414/J413*100</f>
        <v>#DIV/0!</v>
      </c>
      <c r="M414" s="473"/>
      <c r="N414" s="474"/>
      <c r="O414" s="30">
        <f>SUM(O416,O418,O420,O422)</f>
        <v>0</v>
      </c>
      <c r="P414" s="31" t="e">
        <f t="shared" ref="P414" si="1027">O414/J413*100</f>
        <v>#DIV/0!</v>
      </c>
      <c r="Q414" s="473"/>
      <c r="R414" s="474"/>
      <c r="S414" s="32">
        <f>SUM(S416,S418,S420,S422)</f>
        <v>0</v>
      </c>
      <c r="T414" s="31" t="e">
        <f t="shared" ref="T414" si="1028">S414/J413*100</f>
        <v>#DIV/0!</v>
      </c>
      <c r="U414" s="473"/>
      <c r="V414" s="475"/>
      <c r="W414" s="30">
        <f>SUM(W416,W418,W420,W422)</f>
        <v>0</v>
      </c>
      <c r="X414" s="31" t="e">
        <f t="shared" ref="X414" si="1029">W414/J413*100</f>
        <v>#DIV/0!</v>
      </c>
      <c r="Y414" s="473"/>
      <c r="Z414" s="474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30">+C415+D415</f>
        <v>0</v>
      </c>
      <c r="F415" s="63"/>
      <c r="G415" s="64"/>
      <c r="H415" s="64"/>
      <c r="I415" s="65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470" t="e">
        <f t="shared" si="983"/>
        <v>#DIV/0!</v>
      </c>
      <c r="N415" s="471"/>
      <c r="O415" s="67">
        <f>G415+F415+0</f>
        <v>0</v>
      </c>
      <c r="P415" s="68" t="e">
        <f t="shared" ref="P415" si="1031">O415/J415*100</f>
        <v>#DIV/0!</v>
      </c>
      <c r="Q415" s="470" t="e">
        <f t="shared" si="985"/>
        <v>#DIV/0!</v>
      </c>
      <c r="R415" s="471"/>
      <c r="S415" s="70">
        <f>H415+F415+G415+0</f>
        <v>0</v>
      </c>
      <c r="T415" s="68" t="e">
        <f t="shared" ref="T415" si="1032">S415/J415*100</f>
        <v>#DIV/0!</v>
      </c>
      <c r="U415" s="470" t="e">
        <f t="shared" si="987"/>
        <v>#DIV/0!</v>
      </c>
      <c r="V415" s="472"/>
      <c r="W415" s="67">
        <f>H415+F415+G415+I415+0</f>
        <v>0</v>
      </c>
      <c r="X415" s="68" t="e">
        <f>W415/J415*100</f>
        <v>#DIV/0!</v>
      </c>
      <c r="Y415" s="470" t="e">
        <f t="shared" si="988"/>
        <v>#DIV/0!</v>
      </c>
      <c r="Z415" s="471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38"/>
      <c r="G416" s="36"/>
      <c r="H416" s="36"/>
      <c r="I416" s="39"/>
      <c r="J416" s="40"/>
      <c r="K416" s="16"/>
      <c r="L416" s="17" t="e">
        <f>K416/J415*100</f>
        <v>#DIV/0!</v>
      </c>
      <c r="M416" s="470"/>
      <c r="N416" s="471"/>
      <c r="O416" s="16"/>
      <c r="P416" s="17" t="e">
        <f>O416/J415*100</f>
        <v>#DIV/0!</v>
      </c>
      <c r="Q416" s="470"/>
      <c r="R416" s="471"/>
      <c r="S416" s="19"/>
      <c r="T416" s="17" t="e">
        <f>S416/J415*100</f>
        <v>#DIV/0!</v>
      </c>
      <c r="U416" s="470"/>
      <c r="V416" s="472"/>
      <c r="W416" s="16"/>
      <c r="X416" s="17" t="e">
        <f>W416/J415*100</f>
        <v>#DIV/0!</v>
      </c>
      <c r="Y416" s="470"/>
      <c r="Z416" s="471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33">+C417+D417</f>
        <v>0</v>
      </c>
      <c r="F417" s="63"/>
      <c r="G417" s="64"/>
      <c r="H417" s="64"/>
      <c r="I417" s="65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470" t="e">
        <f t="shared" si="983"/>
        <v>#DIV/0!</v>
      </c>
      <c r="N417" s="471"/>
      <c r="O417" s="67">
        <f>G417+F417+0</f>
        <v>0</v>
      </c>
      <c r="P417" s="68" t="e">
        <f t="shared" ref="P417" si="1034">O417/J417*100</f>
        <v>#DIV/0!</v>
      </c>
      <c r="Q417" s="470" t="e">
        <f t="shared" si="985"/>
        <v>#DIV/0!</v>
      </c>
      <c r="R417" s="471"/>
      <c r="S417" s="70">
        <f>H417+F417+G417+0</f>
        <v>0</v>
      </c>
      <c r="T417" s="68" t="e">
        <f t="shared" ref="T417" si="1035">S417/J417*100</f>
        <v>#DIV/0!</v>
      </c>
      <c r="U417" s="470" t="e">
        <f t="shared" si="987"/>
        <v>#DIV/0!</v>
      </c>
      <c r="V417" s="472"/>
      <c r="W417" s="67">
        <f>H417+F417+G417+I417+0</f>
        <v>0</v>
      </c>
      <c r="X417" s="68" t="e">
        <f>W417/J417*100</f>
        <v>#DIV/0!</v>
      </c>
      <c r="Y417" s="470" t="e">
        <f t="shared" si="988"/>
        <v>#DIV/0!</v>
      </c>
      <c r="Z417" s="471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38"/>
      <c r="G418" s="36"/>
      <c r="H418" s="36"/>
      <c r="I418" s="39"/>
      <c r="J418" s="40"/>
      <c r="K418" s="16"/>
      <c r="L418" s="17" t="e">
        <f>K418/J417*100</f>
        <v>#DIV/0!</v>
      </c>
      <c r="M418" s="470"/>
      <c r="N418" s="471"/>
      <c r="O418" s="16"/>
      <c r="P418" s="17" t="e">
        <f>O418/J417*100</f>
        <v>#DIV/0!</v>
      </c>
      <c r="Q418" s="470"/>
      <c r="R418" s="471"/>
      <c r="S418" s="19"/>
      <c r="T418" s="17" t="e">
        <f>S418/J417*100</f>
        <v>#DIV/0!</v>
      </c>
      <c r="U418" s="470"/>
      <c r="V418" s="472"/>
      <c r="W418" s="16"/>
      <c r="X418" s="17" t="e">
        <f>W418/J417*100</f>
        <v>#DIV/0!</v>
      </c>
      <c r="Y418" s="470"/>
      <c r="Z418" s="471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36">+C419+D419</f>
        <v>0</v>
      </c>
      <c r="F419" s="63"/>
      <c r="G419" s="64"/>
      <c r="H419" s="64"/>
      <c r="I419" s="65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470" t="e">
        <f t="shared" si="983"/>
        <v>#DIV/0!</v>
      </c>
      <c r="N419" s="471"/>
      <c r="O419" s="67">
        <f>G419+F419+0</f>
        <v>0</v>
      </c>
      <c r="P419" s="68" t="e">
        <f t="shared" ref="P419" si="1037">O419/J419*100</f>
        <v>#DIV/0!</v>
      </c>
      <c r="Q419" s="470" t="e">
        <f t="shared" si="985"/>
        <v>#DIV/0!</v>
      </c>
      <c r="R419" s="471"/>
      <c r="S419" s="70">
        <f>H419+F419+G419+0</f>
        <v>0</v>
      </c>
      <c r="T419" s="68" t="e">
        <f t="shared" ref="T419" si="1038">S419/J419*100</f>
        <v>#DIV/0!</v>
      </c>
      <c r="U419" s="470" t="e">
        <f t="shared" si="987"/>
        <v>#DIV/0!</v>
      </c>
      <c r="V419" s="472"/>
      <c r="W419" s="67">
        <f>H419+F419+G419+I419+0</f>
        <v>0</v>
      </c>
      <c r="X419" s="68" t="e">
        <f>W419/J419*100</f>
        <v>#DIV/0!</v>
      </c>
      <c r="Y419" s="470" t="e">
        <f t="shared" si="988"/>
        <v>#DIV/0!</v>
      </c>
      <c r="Z419" s="471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38"/>
      <c r="G420" s="36"/>
      <c r="H420" s="36"/>
      <c r="I420" s="39"/>
      <c r="J420" s="40"/>
      <c r="K420" s="16"/>
      <c r="L420" s="17" t="e">
        <f>K420/J419*100</f>
        <v>#DIV/0!</v>
      </c>
      <c r="M420" s="470"/>
      <c r="N420" s="471"/>
      <c r="O420" s="16"/>
      <c r="P420" s="17" t="e">
        <f>O420/J419*100</f>
        <v>#DIV/0!</v>
      </c>
      <c r="Q420" s="470"/>
      <c r="R420" s="471"/>
      <c r="S420" s="19"/>
      <c r="T420" s="17" t="e">
        <f>S420/J419*100</f>
        <v>#DIV/0!</v>
      </c>
      <c r="U420" s="470"/>
      <c r="V420" s="472"/>
      <c r="W420" s="16"/>
      <c r="X420" s="17" t="e">
        <f>W420/J419*100</f>
        <v>#DIV/0!</v>
      </c>
      <c r="Y420" s="470"/>
      <c r="Z420" s="471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39">+C421+D421</f>
        <v>0</v>
      </c>
      <c r="F421" s="63"/>
      <c r="G421" s="64"/>
      <c r="H421" s="64"/>
      <c r="I421" s="65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470" t="e">
        <f t="shared" si="983"/>
        <v>#DIV/0!</v>
      </c>
      <c r="N421" s="471"/>
      <c r="O421" s="67">
        <f>G421+F421+0</f>
        <v>0</v>
      </c>
      <c r="P421" s="68" t="e">
        <f t="shared" ref="P421" si="1040">O421/J421*100</f>
        <v>#DIV/0!</v>
      </c>
      <c r="Q421" s="470" t="e">
        <f t="shared" si="985"/>
        <v>#DIV/0!</v>
      </c>
      <c r="R421" s="471"/>
      <c r="S421" s="70">
        <f>H421+F421+G421+0</f>
        <v>0</v>
      </c>
      <c r="T421" s="68" t="e">
        <f t="shared" ref="T421" si="1041">S421/J421*100</f>
        <v>#DIV/0!</v>
      </c>
      <c r="U421" s="470" t="e">
        <f t="shared" si="987"/>
        <v>#DIV/0!</v>
      </c>
      <c r="V421" s="472"/>
      <c r="W421" s="67">
        <f>H421+F421+G421+I421+0</f>
        <v>0</v>
      </c>
      <c r="X421" s="68" t="e">
        <f>W421/J421*100</f>
        <v>#DIV/0!</v>
      </c>
      <c r="Y421" s="470" t="e">
        <f t="shared" si="988"/>
        <v>#DIV/0!</v>
      </c>
      <c r="Z421" s="471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38"/>
      <c r="G422" s="36"/>
      <c r="H422" s="36"/>
      <c r="I422" s="39"/>
      <c r="J422" s="40"/>
      <c r="K422" s="16"/>
      <c r="L422" s="17" t="e">
        <f>K422/J421*100</f>
        <v>#DIV/0!</v>
      </c>
      <c r="M422" s="470"/>
      <c r="N422" s="471"/>
      <c r="O422" s="16"/>
      <c r="P422" s="17" t="e">
        <f>O422/J421*100</f>
        <v>#DIV/0!</v>
      </c>
      <c r="Q422" s="470"/>
      <c r="R422" s="471"/>
      <c r="S422" s="19"/>
      <c r="T422" s="17" t="e">
        <f>S422/J421*100</f>
        <v>#DIV/0!</v>
      </c>
      <c r="U422" s="470"/>
      <c r="V422" s="472"/>
      <c r="W422" s="16"/>
      <c r="X422" s="17" t="e">
        <f>W422/J421*100</f>
        <v>#DIV/0!</v>
      </c>
      <c r="Y422" s="470"/>
      <c r="Z422" s="471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27">
        <f>SUM(F425,F427)</f>
        <v>0</v>
      </c>
      <c r="G423" s="25">
        <f t="shared" ref="G423:I423" si="1042">SUM(G425,G427)</f>
        <v>0</v>
      </c>
      <c r="H423" s="25">
        <f t="shared" si="1042"/>
        <v>0</v>
      </c>
      <c r="I423" s="28">
        <f t="shared" si="1042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43">K423/J423*100</f>
        <v>#DIV/0!</v>
      </c>
      <c r="M423" s="473" t="e">
        <f t="shared" si="983"/>
        <v>#DIV/0!</v>
      </c>
      <c r="N423" s="474"/>
      <c r="O423" s="30">
        <f>SUM(O425,O427)</f>
        <v>0</v>
      </c>
      <c r="P423" s="31" t="e">
        <f t="shared" ref="P423" si="1044">O423/J423*100</f>
        <v>#DIV/0!</v>
      </c>
      <c r="Q423" s="473" t="e">
        <f t="shared" si="985"/>
        <v>#DIV/0!</v>
      </c>
      <c r="R423" s="474"/>
      <c r="S423" s="32">
        <f>SUM(S425,S427)</f>
        <v>0</v>
      </c>
      <c r="T423" s="31" t="e">
        <f t="shared" ref="T423" si="1045">S423/J423*100</f>
        <v>#DIV/0!</v>
      </c>
      <c r="U423" s="473" t="e">
        <f t="shared" si="987"/>
        <v>#DIV/0!</v>
      </c>
      <c r="V423" s="475"/>
      <c r="W423" s="30">
        <f>SUM(W425,W427)</f>
        <v>0</v>
      </c>
      <c r="X423" s="31" t="e">
        <f t="shared" ref="X423" si="1046">W423/J423*100</f>
        <v>#DIV/0!</v>
      </c>
      <c r="Y423" s="473" t="e">
        <f t="shared" si="988"/>
        <v>#DIV/0!</v>
      </c>
      <c r="Z423" s="474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38"/>
      <c r="G424" s="36"/>
      <c r="H424" s="36"/>
      <c r="I424" s="37"/>
      <c r="J424" s="40"/>
      <c r="K424" s="30">
        <f>SUM(K426,K428)</f>
        <v>0</v>
      </c>
      <c r="L424" s="31" t="e">
        <f t="shared" ref="L424" si="1047">K424/J423*100</f>
        <v>#DIV/0!</v>
      </c>
      <c r="M424" s="473"/>
      <c r="N424" s="474"/>
      <c r="O424" s="30">
        <f>SUM(O426,O428)</f>
        <v>0</v>
      </c>
      <c r="P424" s="31" t="e">
        <f t="shared" ref="P424" si="1048">O424/J423*100</f>
        <v>#DIV/0!</v>
      </c>
      <c r="Q424" s="473"/>
      <c r="R424" s="474"/>
      <c r="S424" s="32">
        <f>SUM(S426,S428)</f>
        <v>0</v>
      </c>
      <c r="T424" s="31" t="e">
        <f t="shared" ref="T424" si="1049">S424/J423*100</f>
        <v>#DIV/0!</v>
      </c>
      <c r="U424" s="473"/>
      <c r="V424" s="475"/>
      <c r="W424" s="30">
        <f>SUM(W426,W428)</f>
        <v>0</v>
      </c>
      <c r="X424" s="31" t="e">
        <f t="shared" ref="X424" si="1050">W424/J423*100</f>
        <v>#DIV/0!</v>
      </c>
      <c r="Y424" s="473"/>
      <c r="Z424" s="474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051">+C425+D425</f>
        <v>0</v>
      </c>
      <c r="F425" s="63"/>
      <c r="G425" s="64"/>
      <c r="H425" s="64"/>
      <c r="I425" s="65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470" t="e">
        <f t="shared" si="983"/>
        <v>#DIV/0!</v>
      </c>
      <c r="N425" s="471"/>
      <c r="O425" s="67">
        <f>G425+F425+0</f>
        <v>0</v>
      </c>
      <c r="P425" s="68" t="e">
        <f t="shared" ref="P425" si="1052">O425/J425*100</f>
        <v>#DIV/0!</v>
      </c>
      <c r="Q425" s="470" t="e">
        <f t="shared" si="985"/>
        <v>#DIV/0!</v>
      </c>
      <c r="R425" s="471"/>
      <c r="S425" s="70">
        <f>H425+F425+G425+0</f>
        <v>0</v>
      </c>
      <c r="T425" s="68" t="e">
        <f t="shared" ref="T425" si="1053">S425/J425*100</f>
        <v>#DIV/0!</v>
      </c>
      <c r="U425" s="470" t="e">
        <f t="shared" si="987"/>
        <v>#DIV/0!</v>
      </c>
      <c r="V425" s="472"/>
      <c r="W425" s="67">
        <f>H425+F425+G425+I425+0</f>
        <v>0</v>
      </c>
      <c r="X425" s="68" t="e">
        <f>W425/J425*100</f>
        <v>#DIV/0!</v>
      </c>
      <c r="Y425" s="470" t="e">
        <f t="shared" si="988"/>
        <v>#DIV/0!</v>
      </c>
      <c r="Z425" s="471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38"/>
      <c r="G426" s="36"/>
      <c r="H426" s="36"/>
      <c r="I426" s="39"/>
      <c r="J426" s="40"/>
      <c r="K426" s="16"/>
      <c r="L426" s="17" t="e">
        <f>K426/J425*100</f>
        <v>#DIV/0!</v>
      </c>
      <c r="M426" s="470"/>
      <c r="N426" s="471"/>
      <c r="O426" s="16"/>
      <c r="P426" s="17" t="e">
        <f>O426/J425*100</f>
        <v>#DIV/0!</v>
      </c>
      <c r="Q426" s="470"/>
      <c r="R426" s="471"/>
      <c r="S426" s="19"/>
      <c r="T426" s="17" t="e">
        <f>S426/J425*100</f>
        <v>#DIV/0!</v>
      </c>
      <c r="U426" s="470"/>
      <c r="V426" s="472"/>
      <c r="W426" s="16"/>
      <c r="X426" s="17" t="e">
        <f>W426/J425*100</f>
        <v>#DIV/0!</v>
      </c>
      <c r="Y426" s="470"/>
      <c r="Z426" s="471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054">+C427+D427</f>
        <v>0</v>
      </c>
      <c r="F427" s="63"/>
      <c r="G427" s="64"/>
      <c r="H427" s="64"/>
      <c r="I427" s="65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470" t="e">
        <f t="shared" si="983"/>
        <v>#DIV/0!</v>
      </c>
      <c r="N427" s="471"/>
      <c r="O427" s="67">
        <f>G427+F427+0</f>
        <v>0</v>
      </c>
      <c r="P427" s="68" t="e">
        <f t="shared" ref="P427" si="1055">O427/J427*100</f>
        <v>#DIV/0!</v>
      </c>
      <c r="Q427" s="470" t="e">
        <f t="shared" si="985"/>
        <v>#DIV/0!</v>
      </c>
      <c r="R427" s="471"/>
      <c r="S427" s="70">
        <f>H427+F427+G427+0</f>
        <v>0</v>
      </c>
      <c r="T427" s="68" t="e">
        <f t="shared" ref="T427" si="1056">S427/J427*100</f>
        <v>#DIV/0!</v>
      </c>
      <c r="U427" s="470" t="e">
        <f t="shared" si="987"/>
        <v>#DIV/0!</v>
      </c>
      <c r="V427" s="472"/>
      <c r="W427" s="67">
        <f>H427+F427+G427+I427+0</f>
        <v>0</v>
      </c>
      <c r="X427" s="68" t="e">
        <f>W427/J427*100</f>
        <v>#DIV/0!</v>
      </c>
      <c r="Y427" s="470" t="e">
        <f t="shared" si="988"/>
        <v>#DIV/0!</v>
      </c>
      <c r="Z427" s="471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38"/>
      <c r="G428" s="36"/>
      <c r="H428" s="36"/>
      <c r="I428" s="39"/>
      <c r="J428" s="40"/>
      <c r="K428" s="16"/>
      <c r="L428" s="17" t="e">
        <f>K428/J427*100</f>
        <v>#DIV/0!</v>
      </c>
      <c r="M428" s="470"/>
      <c r="N428" s="471"/>
      <c r="O428" s="16"/>
      <c r="P428" s="17" t="e">
        <f>O428/J427*100</f>
        <v>#DIV/0!</v>
      </c>
      <c r="Q428" s="470"/>
      <c r="R428" s="471"/>
      <c r="S428" s="19"/>
      <c r="T428" s="17" t="e">
        <f>S428/J427*100</f>
        <v>#DIV/0!</v>
      </c>
      <c r="U428" s="470"/>
      <c r="V428" s="472"/>
      <c r="W428" s="16"/>
      <c r="X428" s="17" t="e">
        <f>W428/J427*100</f>
        <v>#DIV/0!</v>
      </c>
      <c r="Y428" s="470"/>
      <c r="Z428" s="471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057">+C429+D429</f>
        <v>0</v>
      </c>
      <c r="F429" s="63"/>
      <c r="G429" s="64"/>
      <c r="H429" s="64"/>
      <c r="I429" s="65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470" t="e">
        <f t="shared" si="983"/>
        <v>#DIV/0!</v>
      </c>
      <c r="N429" s="471"/>
      <c r="O429" s="67">
        <f>G429+F429+0</f>
        <v>0</v>
      </c>
      <c r="P429" s="68" t="e">
        <f t="shared" ref="P429" si="1058">O429/J429*100</f>
        <v>#DIV/0!</v>
      </c>
      <c r="Q429" s="470" t="e">
        <f t="shared" si="985"/>
        <v>#DIV/0!</v>
      </c>
      <c r="R429" s="471"/>
      <c r="S429" s="70">
        <f>H429+F429+G429+0</f>
        <v>0</v>
      </c>
      <c r="T429" s="68" t="e">
        <f t="shared" ref="T429" si="1059">S429/J429*100</f>
        <v>#DIV/0!</v>
      </c>
      <c r="U429" s="470" t="e">
        <f t="shared" si="987"/>
        <v>#DIV/0!</v>
      </c>
      <c r="V429" s="472"/>
      <c r="W429" s="67">
        <f>H429+F429+G429+I429+0</f>
        <v>0</v>
      </c>
      <c r="X429" s="68" t="e">
        <f>W429/J429*100</f>
        <v>#DIV/0!</v>
      </c>
      <c r="Y429" s="470" t="e">
        <f t="shared" si="988"/>
        <v>#DIV/0!</v>
      </c>
      <c r="Z429" s="471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38"/>
      <c r="G430" s="36"/>
      <c r="H430" s="36"/>
      <c r="I430" s="37"/>
      <c r="J430" s="40"/>
      <c r="K430" s="16"/>
      <c r="L430" s="17" t="e">
        <f>K430/J429*100</f>
        <v>#DIV/0!</v>
      </c>
      <c r="M430" s="470"/>
      <c r="N430" s="471"/>
      <c r="O430" s="16"/>
      <c r="P430" s="17" t="e">
        <f>O430/J429*100</f>
        <v>#DIV/0!</v>
      </c>
      <c r="Q430" s="470"/>
      <c r="R430" s="471"/>
      <c r="S430" s="19"/>
      <c r="T430" s="17" t="e">
        <f>S430/J429*100</f>
        <v>#DIV/0!</v>
      </c>
      <c r="U430" s="470"/>
      <c r="V430" s="472"/>
      <c r="W430" s="16"/>
      <c r="X430" s="17" t="e">
        <f>W430/J429*100</f>
        <v>#DIV/0!</v>
      </c>
      <c r="Y430" s="470"/>
      <c r="Z430" s="471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060">+C431+D431</f>
        <v>0</v>
      </c>
      <c r="F431" s="63"/>
      <c r="G431" s="64"/>
      <c r="H431" s="64"/>
      <c r="I431" s="65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470" t="e">
        <f t="shared" si="983"/>
        <v>#DIV/0!</v>
      </c>
      <c r="N431" s="471"/>
      <c r="O431" s="67">
        <f>G431+F431+0</f>
        <v>0</v>
      </c>
      <c r="P431" s="68" t="e">
        <f t="shared" ref="P431" si="1061">O431/J431*100</f>
        <v>#DIV/0!</v>
      </c>
      <c r="Q431" s="470" t="e">
        <f t="shared" si="985"/>
        <v>#DIV/0!</v>
      </c>
      <c r="R431" s="471"/>
      <c r="S431" s="70">
        <f>H431+F431+G431+0</f>
        <v>0</v>
      </c>
      <c r="T431" s="68" t="e">
        <f t="shared" ref="T431" si="1062">S431/J431*100</f>
        <v>#DIV/0!</v>
      </c>
      <c r="U431" s="470" t="e">
        <f t="shared" si="987"/>
        <v>#DIV/0!</v>
      </c>
      <c r="V431" s="472"/>
      <c r="W431" s="67">
        <f>H431+F431+G431+I431+0</f>
        <v>0</v>
      </c>
      <c r="X431" s="68" t="e">
        <f>W431/J431*100</f>
        <v>#DIV/0!</v>
      </c>
      <c r="Y431" s="470" t="e">
        <f t="shared" si="988"/>
        <v>#DIV/0!</v>
      </c>
      <c r="Z431" s="471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38"/>
      <c r="G432" s="36"/>
      <c r="H432" s="36"/>
      <c r="I432" s="37"/>
      <c r="J432" s="40"/>
      <c r="K432" s="16"/>
      <c r="L432" s="17" t="e">
        <f>K432/J431*100</f>
        <v>#DIV/0!</v>
      </c>
      <c r="M432" s="470"/>
      <c r="N432" s="471"/>
      <c r="O432" s="16"/>
      <c r="P432" s="17" t="e">
        <f>O432/J431*100</f>
        <v>#DIV/0!</v>
      </c>
      <c r="Q432" s="470"/>
      <c r="R432" s="471"/>
      <c r="S432" s="19"/>
      <c r="T432" s="17" t="e">
        <f>S432/J431*100</f>
        <v>#DIV/0!</v>
      </c>
      <c r="U432" s="470"/>
      <c r="V432" s="472"/>
      <c r="W432" s="16"/>
      <c r="X432" s="17" t="e">
        <f>W432/J431*100</f>
        <v>#DIV/0!</v>
      </c>
      <c r="Y432" s="470"/>
      <c r="Z432" s="471"/>
      <c r="AA432" s="74"/>
      <c r="AB432" s="74"/>
    </row>
    <row r="433" spans="1:28" s="251" customFormat="1" ht="21.75" hidden="1" customHeight="1" x14ac:dyDescent="0.2">
      <c r="A433" s="480" t="s">
        <v>45</v>
      </c>
      <c r="B433" s="54" t="s">
        <v>29</v>
      </c>
      <c r="C433" s="55">
        <f t="shared" ref="C433:K434" si="1063">SUM(C435,C441,C451,C457,C459)</f>
        <v>0</v>
      </c>
      <c r="D433" s="56">
        <f t="shared" si="1063"/>
        <v>0</v>
      </c>
      <c r="E433" s="57">
        <f t="shared" si="1063"/>
        <v>0</v>
      </c>
      <c r="F433" s="58">
        <f t="shared" si="1063"/>
        <v>0</v>
      </c>
      <c r="G433" s="56">
        <f t="shared" si="1063"/>
        <v>0</v>
      </c>
      <c r="H433" s="56">
        <f t="shared" si="1063"/>
        <v>0</v>
      </c>
      <c r="I433" s="59">
        <f t="shared" si="1063"/>
        <v>0</v>
      </c>
      <c r="J433" s="60">
        <f t="shared" si="1063"/>
        <v>0</v>
      </c>
      <c r="K433" s="55">
        <f t="shared" si="1063"/>
        <v>0</v>
      </c>
      <c r="L433" s="56" t="e">
        <f>K433/J433*100</f>
        <v>#DIV/0!</v>
      </c>
      <c r="M433" s="482" t="e">
        <f t="shared" si="983"/>
        <v>#DIV/0!</v>
      </c>
      <c r="N433" s="476"/>
      <c r="O433" s="55">
        <f>SUM(O435,O441,O451,O457,O459)</f>
        <v>0</v>
      </c>
      <c r="P433" s="56" t="e">
        <f t="shared" ref="P433" si="1064">O433/J433*100</f>
        <v>#DIV/0!</v>
      </c>
      <c r="Q433" s="482" t="e">
        <f t="shared" si="985"/>
        <v>#DIV/0!</v>
      </c>
      <c r="R433" s="476"/>
      <c r="S433" s="58">
        <f>SUM(S435,S441,S451,S457,S459)</f>
        <v>0</v>
      </c>
      <c r="T433" s="56" t="e">
        <f t="shared" ref="T433" si="1065">S433/J433*100</f>
        <v>#DIV/0!</v>
      </c>
      <c r="U433" s="482" t="e">
        <f t="shared" si="987"/>
        <v>#DIV/0!</v>
      </c>
      <c r="V433" s="484"/>
      <c r="W433" s="55">
        <f>SUM(W435,W441,W451,W457,W459)</f>
        <v>0</v>
      </c>
      <c r="X433" s="56" t="e">
        <f t="shared" ref="X433" si="1066">W433/J433*100</f>
        <v>#DIV/0!</v>
      </c>
      <c r="Y433" s="482" t="e">
        <f t="shared" si="988"/>
        <v>#DIV/0!</v>
      </c>
      <c r="Z433" s="476"/>
      <c r="AA433" s="250"/>
      <c r="AB433" s="250"/>
    </row>
    <row r="434" spans="1:28" s="251" customFormat="1" ht="21.75" hidden="1" customHeight="1" x14ac:dyDescent="0.2">
      <c r="A434" s="481"/>
      <c r="B434" s="54" t="s">
        <v>30</v>
      </c>
      <c r="C434" s="16"/>
      <c r="D434" s="17"/>
      <c r="E434" s="18"/>
      <c r="F434" s="19"/>
      <c r="G434" s="17"/>
      <c r="H434" s="17"/>
      <c r="I434" s="20"/>
      <c r="J434" s="21"/>
      <c r="K434" s="55">
        <f t="shared" si="1063"/>
        <v>0</v>
      </c>
      <c r="L434" s="56" t="e">
        <f t="shared" ref="L434" si="1067">K434/J433*100</f>
        <v>#DIV/0!</v>
      </c>
      <c r="M434" s="483"/>
      <c r="N434" s="477"/>
      <c r="O434" s="55">
        <f>SUM(O436,O442,O452,O458,O460)</f>
        <v>0</v>
      </c>
      <c r="P434" s="56" t="e">
        <f t="shared" ref="P434" si="1068">O434/J433*100</f>
        <v>#DIV/0!</v>
      </c>
      <c r="Q434" s="483"/>
      <c r="R434" s="477"/>
      <c r="S434" s="58">
        <f>SUM(S436,S442,S452,S458,S460)</f>
        <v>0</v>
      </c>
      <c r="T434" s="56" t="e">
        <f t="shared" ref="T434" si="1069">S434/J433*100</f>
        <v>#DIV/0!</v>
      </c>
      <c r="U434" s="483"/>
      <c r="V434" s="485"/>
      <c r="W434" s="55">
        <f>SUM(W436,W442,W452,W458,W460)</f>
        <v>0</v>
      </c>
      <c r="X434" s="56" t="e">
        <f t="shared" ref="X434" si="1070">W434/J433*100</f>
        <v>#DIV/0!</v>
      </c>
      <c r="Y434" s="483"/>
      <c r="Z434" s="477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27">
        <f>SUM(F437,F439)</f>
        <v>0</v>
      </c>
      <c r="G435" s="25">
        <f>SUM(G437,G439)</f>
        <v>0</v>
      </c>
      <c r="H435" s="25">
        <f t="shared" ref="H435:I435" si="1071">SUM(H437,H439)</f>
        <v>0</v>
      </c>
      <c r="I435" s="28">
        <f t="shared" si="1071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072">K435/J435*100</f>
        <v>#DIV/0!</v>
      </c>
      <c r="M435" s="478" t="e">
        <f t="shared" si="983"/>
        <v>#DIV/0!</v>
      </c>
      <c r="N435" s="474"/>
      <c r="O435" s="30">
        <f>SUM(O437,O439)</f>
        <v>0</v>
      </c>
      <c r="P435" s="31" t="e">
        <f t="shared" ref="P435" si="1073">O435/J435*100</f>
        <v>#DIV/0!</v>
      </c>
      <c r="Q435" s="478" t="e">
        <f t="shared" si="985"/>
        <v>#DIV/0!</v>
      </c>
      <c r="R435" s="474"/>
      <c r="S435" s="32">
        <f>SUM(S437,S439)</f>
        <v>0</v>
      </c>
      <c r="T435" s="31" t="e">
        <f t="shared" ref="T435" si="1074">S435/J435*100</f>
        <v>#DIV/0!</v>
      </c>
      <c r="U435" s="478" t="e">
        <f t="shared" si="987"/>
        <v>#DIV/0!</v>
      </c>
      <c r="V435" s="475"/>
      <c r="W435" s="30">
        <f>SUM(W437,W439)</f>
        <v>0</v>
      </c>
      <c r="X435" s="31" t="e">
        <f t="shared" ref="X435" si="1075">W435/J435*100</f>
        <v>#DIV/0!</v>
      </c>
      <c r="Y435" s="478" t="e">
        <f t="shared" si="988"/>
        <v>#DIV/0!</v>
      </c>
      <c r="Z435" s="474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38"/>
      <c r="G436" s="36"/>
      <c r="H436" s="36"/>
      <c r="I436" s="37"/>
      <c r="J436" s="40"/>
      <c r="K436" s="30">
        <f>SUM(K438,K440)</f>
        <v>0</v>
      </c>
      <c r="L436" s="31" t="e">
        <f>K436/J435*100</f>
        <v>#DIV/0!</v>
      </c>
      <c r="M436" s="479"/>
      <c r="N436" s="474"/>
      <c r="O436" s="30">
        <f>SUM(O438,O440)</f>
        <v>0</v>
      </c>
      <c r="P436" s="31" t="e">
        <f t="shared" ref="P436" si="1076">O436/J435*100</f>
        <v>#DIV/0!</v>
      </c>
      <c r="Q436" s="479"/>
      <c r="R436" s="474"/>
      <c r="S436" s="32">
        <f>SUM(S438,S440)</f>
        <v>0</v>
      </c>
      <c r="T436" s="31" t="e">
        <f t="shared" ref="T436" si="1077">S436/J435*100</f>
        <v>#DIV/0!</v>
      </c>
      <c r="U436" s="479"/>
      <c r="V436" s="475"/>
      <c r="W436" s="30">
        <f>SUM(W438,W440)</f>
        <v>0</v>
      </c>
      <c r="X436" s="31" t="e">
        <f t="shared" ref="X436" si="1078">W436/J435*100</f>
        <v>#DIV/0!</v>
      </c>
      <c r="Y436" s="479"/>
      <c r="Z436" s="474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079">+C437+D437</f>
        <v>0</v>
      </c>
      <c r="F437" s="63"/>
      <c r="G437" s="64"/>
      <c r="H437" s="64"/>
      <c r="I437" s="65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470" t="e">
        <f t="shared" si="983"/>
        <v>#DIV/0!</v>
      </c>
      <c r="N437" s="471"/>
      <c r="O437" s="67">
        <f>G437+F437+0</f>
        <v>0</v>
      </c>
      <c r="P437" s="69" t="e">
        <f t="shared" ref="P437" si="1080">O437/J437*100</f>
        <v>#DIV/0!</v>
      </c>
      <c r="Q437" s="470" t="e">
        <f t="shared" si="985"/>
        <v>#DIV/0!</v>
      </c>
      <c r="R437" s="471"/>
      <c r="S437" s="70">
        <f>H437+F437+G437+0</f>
        <v>0</v>
      </c>
      <c r="T437" s="69" t="e">
        <f t="shared" ref="T437" si="1081">S437/J437*100</f>
        <v>#DIV/0!</v>
      </c>
      <c r="U437" s="470" t="e">
        <f t="shared" si="987"/>
        <v>#DIV/0!</v>
      </c>
      <c r="V437" s="472"/>
      <c r="W437" s="67">
        <f>H437+F437+G437+I437+0</f>
        <v>0</v>
      </c>
      <c r="X437" s="69" t="e">
        <f>W437/J437*100</f>
        <v>#DIV/0!</v>
      </c>
      <c r="Y437" s="470" t="e">
        <f t="shared" si="988"/>
        <v>#DIV/0!</v>
      </c>
      <c r="Z437" s="471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38"/>
      <c r="G438" s="36"/>
      <c r="H438" s="36"/>
      <c r="I438" s="39"/>
      <c r="J438" s="40"/>
      <c r="K438" s="16"/>
      <c r="L438" s="17" t="e">
        <f>K438/J437*100</f>
        <v>#DIV/0!</v>
      </c>
      <c r="M438" s="470"/>
      <c r="N438" s="471"/>
      <c r="O438" s="16"/>
      <c r="P438" s="73" t="e">
        <f>O438/J437*100</f>
        <v>#DIV/0!</v>
      </c>
      <c r="Q438" s="470"/>
      <c r="R438" s="471"/>
      <c r="S438" s="19"/>
      <c r="T438" s="73" t="e">
        <f>S438/J437*100</f>
        <v>#DIV/0!</v>
      </c>
      <c r="U438" s="470"/>
      <c r="V438" s="472"/>
      <c r="W438" s="16"/>
      <c r="X438" s="73" t="e">
        <f>W438/J437*100</f>
        <v>#DIV/0!</v>
      </c>
      <c r="Y438" s="470"/>
      <c r="Z438" s="471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082">+C439+D439</f>
        <v>0</v>
      </c>
      <c r="F439" s="63"/>
      <c r="G439" s="64"/>
      <c r="H439" s="64"/>
      <c r="I439" s="65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470" t="e">
        <f t="shared" si="983"/>
        <v>#DIV/0!</v>
      </c>
      <c r="N439" s="471"/>
      <c r="O439" s="67">
        <f>G439+F439+0</f>
        <v>0</v>
      </c>
      <c r="P439" s="69" t="e">
        <f t="shared" ref="P439" si="1083">O439/J439*100</f>
        <v>#DIV/0!</v>
      </c>
      <c r="Q439" s="470" t="e">
        <f t="shared" si="985"/>
        <v>#DIV/0!</v>
      </c>
      <c r="R439" s="471"/>
      <c r="S439" s="70">
        <f>H439+F439+G439+0</f>
        <v>0</v>
      </c>
      <c r="T439" s="69" t="e">
        <f t="shared" ref="T439" si="1084">S439/J439*100</f>
        <v>#DIV/0!</v>
      </c>
      <c r="U439" s="470" t="e">
        <f t="shared" si="987"/>
        <v>#DIV/0!</v>
      </c>
      <c r="V439" s="472"/>
      <c r="W439" s="67">
        <f>H439+F439+G439+I439+0</f>
        <v>0</v>
      </c>
      <c r="X439" s="69" t="e">
        <f>W439/J439*100</f>
        <v>#DIV/0!</v>
      </c>
      <c r="Y439" s="470" t="e">
        <f t="shared" si="988"/>
        <v>#DIV/0!</v>
      </c>
      <c r="Z439" s="471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38"/>
      <c r="G440" s="36"/>
      <c r="H440" s="36"/>
      <c r="I440" s="39"/>
      <c r="J440" s="40"/>
      <c r="K440" s="16"/>
      <c r="L440" s="17" t="e">
        <f>K440/J439*100</f>
        <v>#DIV/0!</v>
      </c>
      <c r="M440" s="470"/>
      <c r="N440" s="471"/>
      <c r="O440" s="16"/>
      <c r="P440" s="73" t="e">
        <f>O440/J439*100</f>
        <v>#DIV/0!</v>
      </c>
      <c r="Q440" s="470"/>
      <c r="R440" s="471"/>
      <c r="S440" s="19"/>
      <c r="T440" s="73" t="e">
        <f>S440/J439*100</f>
        <v>#DIV/0!</v>
      </c>
      <c r="U440" s="470"/>
      <c r="V440" s="472"/>
      <c r="W440" s="16"/>
      <c r="X440" s="73" t="e">
        <f>W440/J439*100</f>
        <v>#DIV/0!</v>
      </c>
      <c r="Y440" s="470"/>
      <c r="Z440" s="471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27">
        <f>SUM(F443,F445,F447,F449)</f>
        <v>0</v>
      </c>
      <c r="G441" s="25">
        <f t="shared" ref="G441:I441" si="1085">SUM(G443,G445,G447,G449)</f>
        <v>0</v>
      </c>
      <c r="H441" s="25">
        <f t="shared" si="1085"/>
        <v>0</v>
      </c>
      <c r="I441" s="28">
        <f t="shared" si="1085"/>
        <v>0</v>
      </c>
      <c r="J441" s="29">
        <f t="shared" ref="J441" si="1086">+E441+I441+F441+G441+H441</f>
        <v>0</v>
      </c>
      <c r="K441" s="30">
        <f>SUM(K443,K445,K447,K449)</f>
        <v>0</v>
      </c>
      <c r="L441" s="31" t="e">
        <f t="shared" ref="L441" si="1087">K441/J441*100</f>
        <v>#DIV/0!</v>
      </c>
      <c r="M441" s="473" t="e">
        <f t="shared" si="983"/>
        <v>#DIV/0!</v>
      </c>
      <c r="N441" s="474"/>
      <c r="O441" s="30">
        <f>SUM(O443,O445,O447,O449)</f>
        <v>0</v>
      </c>
      <c r="P441" s="31" t="e">
        <f t="shared" ref="P441" si="1088">O441/J441*100</f>
        <v>#DIV/0!</v>
      </c>
      <c r="Q441" s="473" t="e">
        <f t="shared" si="985"/>
        <v>#DIV/0!</v>
      </c>
      <c r="R441" s="474"/>
      <c r="S441" s="32">
        <f>SUM(S443,S445,S447,S449)</f>
        <v>0</v>
      </c>
      <c r="T441" s="31" t="e">
        <f t="shared" ref="T441" si="1089">S441/J441*100</f>
        <v>#DIV/0!</v>
      </c>
      <c r="U441" s="473" t="e">
        <f t="shared" si="987"/>
        <v>#DIV/0!</v>
      </c>
      <c r="V441" s="475"/>
      <c r="W441" s="30">
        <f>SUM(W443,W445,W447,W449)</f>
        <v>0</v>
      </c>
      <c r="X441" s="31" t="e">
        <f t="shared" ref="X441" si="1090">W441/J441*100</f>
        <v>#DIV/0!</v>
      </c>
      <c r="Y441" s="473" t="e">
        <f t="shared" si="988"/>
        <v>#DIV/0!</v>
      </c>
      <c r="Z441" s="474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38"/>
      <c r="G442" s="36"/>
      <c r="H442" s="36"/>
      <c r="I442" s="37"/>
      <c r="J442" s="40"/>
      <c r="K442" s="30">
        <f>SUM(K444,K446,K448,K450)</f>
        <v>0</v>
      </c>
      <c r="L442" s="31" t="e">
        <f t="shared" ref="L442" si="1091">K442/J441*100</f>
        <v>#DIV/0!</v>
      </c>
      <c r="M442" s="473"/>
      <c r="N442" s="474"/>
      <c r="O442" s="30">
        <f>SUM(O444,O446,O448,O450)</f>
        <v>0</v>
      </c>
      <c r="P442" s="31" t="e">
        <f t="shared" ref="P442" si="1092">O442/J441*100</f>
        <v>#DIV/0!</v>
      </c>
      <c r="Q442" s="473"/>
      <c r="R442" s="474"/>
      <c r="S442" s="32">
        <f>SUM(S444,S446,S448,S450)</f>
        <v>0</v>
      </c>
      <c r="T442" s="31" t="e">
        <f t="shared" ref="T442" si="1093">S442/J441*100</f>
        <v>#DIV/0!</v>
      </c>
      <c r="U442" s="473"/>
      <c r="V442" s="475"/>
      <c r="W442" s="30">
        <f>SUM(W444,W446,W448,W450)</f>
        <v>0</v>
      </c>
      <c r="X442" s="31" t="e">
        <f t="shared" ref="X442" si="1094">W442/J441*100</f>
        <v>#DIV/0!</v>
      </c>
      <c r="Y442" s="473"/>
      <c r="Z442" s="474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095">+C443+D443</f>
        <v>0</v>
      </c>
      <c r="F443" s="63"/>
      <c r="G443" s="64"/>
      <c r="H443" s="64"/>
      <c r="I443" s="65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470" t="e">
        <f t="shared" si="983"/>
        <v>#DIV/0!</v>
      </c>
      <c r="N443" s="471"/>
      <c r="O443" s="67">
        <f>G443+F443+0</f>
        <v>0</v>
      </c>
      <c r="P443" s="68" t="e">
        <f t="shared" ref="P443" si="1096">O443/J443*100</f>
        <v>#DIV/0!</v>
      </c>
      <c r="Q443" s="470" t="e">
        <f t="shared" si="985"/>
        <v>#DIV/0!</v>
      </c>
      <c r="R443" s="471"/>
      <c r="S443" s="70">
        <f>H443+F443+G443+0</f>
        <v>0</v>
      </c>
      <c r="T443" s="68" t="e">
        <f t="shared" ref="T443" si="1097">S443/J443*100</f>
        <v>#DIV/0!</v>
      </c>
      <c r="U443" s="470" t="e">
        <f t="shared" si="987"/>
        <v>#DIV/0!</v>
      </c>
      <c r="V443" s="472"/>
      <c r="W443" s="67">
        <f>H443+F443+G443+I443+0</f>
        <v>0</v>
      </c>
      <c r="X443" s="68" t="e">
        <f>W443/J443*100</f>
        <v>#DIV/0!</v>
      </c>
      <c r="Y443" s="470" t="e">
        <f t="shared" si="988"/>
        <v>#DIV/0!</v>
      </c>
      <c r="Z443" s="471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38"/>
      <c r="G444" s="36"/>
      <c r="H444" s="36"/>
      <c r="I444" s="39"/>
      <c r="J444" s="40"/>
      <c r="K444" s="16"/>
      <c r="L444" s="17" t="e">
        <f>K444/J443*100</f>
        <v>#DIV/0!</v>
      </c>
      <c r="M444" s="470"/>
      <c r="N444" s="471"/>
      <c r="O444" s="16"/>
      <c r="P444" s="17" t="e">
        <f>O444/J443*100</f>
        <v>#DIV/0!</v>
      </c>
      <c r="Q444" s="470"/>
      <c r="R444" s="471"/>
      <c r="S444" s="19"/>
      <c r="T444" s="17" t="e">
        <f>S444/J443*100</f>
        <v>#DIV/0!</v>
      </c>
      <c r="U444" s="470"/>
      <c r="V444" s="472"/>
      <c r="W444" s="16"/>
      <c r="X444" s="17" t="e">
        <f>W444/J443*100</f>
        <v>#DIV/0!</v>
      </c>
      <c r="Y444" s="470"/>
      <c r="Z444" s="471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098">+C445+D445</f>
        <v>0</v>
      </c>
      <c r="F445" s="63"/>
      <c r="G445" s="64"/>
      <c r="H445" s="64"/>
      <c r="I445" s="65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470" t="e">
        <f t="shared" si="983"/>
        <v>#DIV/0!</v>
      </c>
      <c r="N445" s="471"/>
      <c r="O445" s="67">
        <f>G445+F445+0</f>
        <v>0</v>
      </c>
      <c r="P445" s="68" t="e">
        <f t="shared" ref="P445" si="1099">O445/J445*100</f>
        <v>#DIV/0!</v>
      </c>
      <c r="Q445" s="470" t="e">
        <f t="shared" si="985"/>
        <v>#DIV/0!</v>
      </c>
      <c r="R445" s="471"/>
      <c r="S445" s="70">
        <f>H445+F445+G445+0</f>
        <v>0</v>
      </c>
      <c r="T445" s="68" t="e">
        <f t="shared" ref="T445" si="1100">S445/J445*100</f>
        <v>#DIV/0!</v>
      </c>
      <c r="U445" s="470" t="e">
        <f t="shared" si="987"/>
        <v>#DIV/0!</v>
      </c>
      <c r="V445" s="472"/>
      <c r="W445" s="67">
        <f>H445+F445+G445+I445+0</f>
        <v>0</v>
      </c>
      <c r="X445" s="68" t="e">
        <f>W445/J445*100</f>
        <v>#DIV/0!</v>
      </c>
      <c r="Y445" s="470" t="e">
        <f t="shared" si="988"/>
        <v>#DIV/0!</v>
      </c>
      <c r="Z445" s="471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38"/>
      <c r="G446" s="36"/>
      <c r="H446" s="36"/>
      <c r="I446" s="39"/>
      <c r="J446" s="40"/>
      <c r="K446" s="16"/>
      <c r="L446" s="17" t="e">
        <f>K446/J445*100</f>
        <v>#DIV/0!</v>
      </c>
      <c r="M446" s="470"/>
      <c r="N446" s="471"/>
      <c r="O446" s="16"/>
      <c r="P446" s="17" t="e">
        <f>O446/J445*100</f>
        <v>#DIV/0!</v>
      </c>
      <c r="Q446" s="470"/>
      <c r="R446" s="471"/>
      <c r="S446" s="19"/>
      <c r="T446" s="17" t="e">
        <f>S446/J445*100</f>
        <v>#DIV/0!</v>
      </c>
      <c r="U446" s="470"/>
      <c r="V446" s="472"/>
      <c r="W446" s="16"/>
      <c r="X446" s="17" t="e">
        <f>W446/J445*100</f>
        <v>#DIV/0!</v>
      </c>
      <c r="Y446" s="470"/>
      <c r="Z446" s="471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01">+C447+D447</f>
        <v>0</v>
      </c>
      <c r="F447" s="63"/>
      <c r="G447" s="64"/>
      <c r="H447" s="64"/>
      <c r="I447" s="65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470" t="e">
        <f t="shared" si="983"/>
        <v>#DIV/0!</v>
      </c>
      <c r="N447" s="471"/>
      <c r="O447" s="67">
        <f>G447+F447+0</f>
        <v>0</v>
      </c>
      <c r="P447" s="68" t="e">
        <f t="shared" ref="P447" si="1102">O447/J447*100</f>
        <v>#DIV/0!</v>
      </c>
      <c r="Q447" s="470" t="e">
        <f t="shared" si="985"/>
        <v>#DIV/0!</v>
      </c>
      <c r="R447" s="471"/>
      <c r="S447" s="70">
        <f>H447+F447+G447+0</f>
        <v>0</v>
      </c>
      <c r="T447" s="68" t="e">
        <f t="shared" ref="T447" si="1103">S447/J447*100</f>
        <v>#DIV/0!</v>
      </c>
      <c r="U447" s="470" t="e">
        <f t="shared" si="987"/>
        <v>#DIV/0!</v>
      </c>
      <c r="V447" s="472"/>
      <c r="W447" s="67">
        <f>H447+F447+G447+I447+0</f>
        <v>0</v>
      </c>
      <c r="X447" s="68" t="e">
        <f>W447/J447*100</f>
        <v>#DIV/0!</v>
      </c>
      <c r="Y447" s="470" t="e">
        <f t="shared" si="988"/>
        <v>#DIV/0!</v>
      </c>
      <c r="Z447" s="471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38"/>
      <c r="G448" s="36"/>
      <c r="H448" s="36"/>
      <c r="I448" s="39"/>
      <c r="J448" s="40"/>
      <c r="K448" s="16"/>
      <c r="L448" s="17" t="e">
        <f>K448/J447*100</f>
        <v>#DIV/0!</v>
      </c>
      <c r="M448" s="470"/>
      <c r="N448" s="471"/>
      <c r="O448" s="16"/>
      <c r="P448" s="17" t="e">
        <f>O448/J447*100</f>
        <v>#DIV/0!</v>
      </c>
      <c r="Q448" s="470"/>
      <c r="R448" s="471"/>
      <c r="S448" s="19"/>
      <c r="T448" s="17" t="e">
        <f>S448/J447*100</f>
        <v>#DIV/0!</v>
      </c>
      <c r="U448" s="470"/>
      <c r="V448" s="472"/>
      <c r="W448" s="16"/>
      <c r="X448" s="17" t="e">
        <f>W448/J447*100</f>
        <v>#DIV/0!</v>
      </c>
      <c r="Y448" s="470"/>
      <c r="Z448" s="471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04">+C449+D449</f>
        <v>0</v>
      </c>
      <c r="F449" s="63"/>
      <c r="G449" s="64"/>
      <c r="H449" s="64"/>
      <c r="I449" s="65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470" t="e">
        <f t="shared" si="983"/>
        <v>#DIV/0!</v>
      </c>
      <c r="N449" s="471"/>
      <c r="O449" s="67">
        <f>G449+F449+0</f>
        <v>0</v>
      </c>
      <c r="P449" s="68" t="e">
        <f t="shared" ref="P449" si="1105">O449/J449*100</f>
        <v>#DIV/0!</v>
      </c>
      <c r="Q449" s="470" t="e">
        <f t="shared" si="985"/>
        <v>#DIV/0!</v>
      </c>
      <c r="R449" s="471"/>
      <c r="S449" s="70">
        <f>H449+F449+G449+0</f>
        <v>0</v>
      </c>
      <c r="T449" s="68" t="e">
        <f t="shared" ref="T449" si="1106">S449/J449*100</f>
        <v>#DIV/0!</v>
      </c>
      <c r="U449" s="470" t="e">
        <f t="shared" si="987"/>
        <v>#DIV/0!</v>
      </c>
      <c r="V449" s="472"/>
      <c r="W449" s="67">
        <f>H449+F449+G449+I449+0</f>
        <v>0</v>
      </c>
      <c r="X449" s="68" t="e">
        <f>W449/J449*100</f>
        <v>#DIV/0!</v>
      </c>
      <c r="Y449" s="470" t="e">
        <f t="shared" si="988"/>
        <v>#DIV/0!</v>
      </c>
      <c r="Z449" s="471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38"/>
      <c r="G450" s="36"/>
      <c r="H450" s="36"/>
      <c r="I450" s="39"/>
      <c r="J450" s="40"/>
      <c r="K450" s="16"/>
      <c r="L450" s="17" t="e">
        <f>K450/J449*100</f>
        <v>#DIV/0!</v>
      </c>
      <c r="M450" s="470"/>
      <c r="N450" s="471"/>
      <c r="O450" s="16"/>
      <c r="P450" s="17" t="e">
        <f>O450/J449*100</f>
        <v>#DIV/0!</v>
      </c>
      <c r="Q450" s="470"/>
      <c r="R450" s="471"/>
      <c r="S450" s="19"/>
      <c r="T450" s="17" t="e">
        <f>S450/J449*100</f>
        <v>#DIV/0!</v>
      </c>
      <c r="U450" s="470"/>
      <c r="V450" s="472"/>
      <c r="W450" s="16"/>
      <c r="X450" s="17" t="e">
        <f>W450/J449*100</f>
        <v>#DIV/0!</v>
      </c>
      <c r="Y450" s="470"/>
      <c r="Z450" s="471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27">
        <f>SUM(F453,F455)</f>
        <v>0</v>
      </c>
      <c r="G451" s="25">
        <f t="shared" ref="G451:I451" si="1107">SUM(G453,G455)</f>
        <v>0</v>
      </c>
      <c r="H451" s="25">
        <f t="shared" si="1107"/>
        <v>0</v>
      </c>
      <c r="I451" s="28">
        <f t="shared" si="1107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08">K451/J451*100</f>
        <v>#DIV/0!</v>
      </c>
      <c r="M451" s="473" t="e">
        <f t="shared" si="983"/>
        <v>#DIV/0!</v>
      </c>
      <c r="N451" s="474"/>
      <c r="O451" s="30">
        <f>SUM(O453,O455)</f>
        <v>0</v>
      </c>
      <c r="P451" s="31" t="e">
        <f t="shared" ref="P451" si="1109">O451/J451*100</f>
        <v>#DIV/0!</v>
      </c>
      <c r="Q451" s="473" t="e">
        <f t="shared" si="985"/>
        <v>#DIV/0!</v>
      </c>
      <c r="R451" s="474"/>
      <c r="S451" s="32">
        <f>SUM(S453,S455)</f>
        <v>0</v>
      </c>
      <c r="T451" s="31" t="e">
        <f t="shared" ref="T451" si="1110">S451/J451*100</f>
        <v>#DIV/0!</v>
      </c>
      <c r="U451" s="473" t="e">
        <f t="shared" si="987"/>
        <v>#DIV/0!</v>
      </c>
      <c r="V451" s="475"/>
      <c r="W451" s="30">
        <f>SUM(W453,W455)</f>
        <v>0</v>
      </c>
      <c r="X451" s="31" t="e">
        <f t="shared" ref="X451" si="1111">W451/J451*100</f>
        <v>#DIV/0!</v>
      </c>
      <c r="Y451" s="473" t="e">
        <f t="shared" si="988"/>
        <v>#DIV/0!</v>
      </c>
      <c r="Z451" s="474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38"/>
      <c r="G452" s="36"/>
      <c r="H452" s="36"/>
      <c r="I452" s="37"/>
      <c r="J452" s="40"/>
      <c r="K452" s="30">
        <f>SUM(K454,K456)</f>
        <v>0</v>
      </c>
      <c r="L452" s="31" t="e">
        <f t="shared" ref="L452" si="1112">K452/J451*100</f>
        <v>#DIV/0!</v>
      </c>
      <c r="M452" s="473"/>
      <c r="N452" s="474"/>
      <c r="O452" s="30">
        <f>SUM(O454,O456)</f>
        <v>0</v>
      </c>
      <c r="P452" s="31" t="e">
        <f t="shared" ref="P452" si="1113">O452/J451*100</f>
        <v>#DIV/0!</v>
      </c>
      <c r="Q452" s="473"/>
      <c r="R452" s="474"/>
      <c r="S452" s="32">
        <f>SUM(S454,S456)</f>
        <v>0</v>
      </c>
      <c r="T452" s="31" t="e">
        <f t="shared" ref="T452" si="1114">S452/J451*100</f>
        <v>#DIV/0!</v>
      </c>
      <c r="U452" s="473"/>
      <c r="V452" s="475"/>
      <c r="W452" s="30">
        <f>SUM(W454,W456)</f>
        <v>0</v>
      </c>
      <c r="X452" s="31" t="e">
        <f t="shared" ref="X452" si="1115">W452/J451*100</f>
        <v>#DIV/0!</v>
      </c>
      <c r="Y452" s="473"/>
      <c r="Z452" s="474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16">+C453+D453</f>
        <v>0</v>
      </c>
      <c r="F453" s="63"/>
      <c r="G453" s="64"/>
      <c r="H453" s="64"/>
      <c r="I453" s="65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470" t="e">
        <f t="shared" si="983"/>
        <v>#DIV/0!</v>
      </c>
      <c r="N453" s="471"/>
      <c r="O453" s="67">
        <f>G453+F453+0</f>
        <v>0</v>
      </c>
      <c r="P453" s="68" t="e">
        <f t="shared" ref="P453" si="1117">O453/J453*100</f>
        <v>#DIV/0!</v>
      </c>
      <c r="Q453" s="470" t="e">
        <f t="shared" si="985"/>
        <v>#DIV/0!</v>
      </c>
      <c r="R453" s="471"/>
      <c r="S453" s="70">
        <f>H453+F453+G453+0</f>
        <v>0</v>
      </c>
      <c r="T453" s="68" t="e">
        <f t="shared" ref="T453" si="1118">S453/J453*100</f>
        <v>#DIV/0!</v>
      </c>
      <c r="U453" s="470" t="e">
        <f t="shared" si="987"/>
        <v>#DIV/0!</v>
      </c>
      <c r="V453" s="472"/>
      <c r="W453" s="67">
        <f>H453+F453+G453+I453+0</f>
        <v>0</v>
      </c>
      <c r="X453" s="68" t="e">
        <f>W453/J453*100</f>
        <v>#DIV/0!</v>
      </c>
      <c r="Y453" s="470" t="e">
        <f t="shared" si="988"/>
        <v>#DIV/0!</v>
      </c>
      <c r="Z453" s="471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38"/>
      <c r="G454" s="36"/>
      <c r="H454" s="36"/>
      <c r="I454" s="39"/>
      <c r="J454" s="40"/>
      <c r="K454" s="16"/>
      <c r="L454" s="17" t="e">
        <f>K454/J453*100</f>
        <v>#DIV/0!</v>
      </c>
      <c r="M454" s="470"/>
      <c r="N454" s="471"/>
      <c r="O454" s="16"/>
      <c r="P454" s="17" t="e">
        <f>O454/J453*100</f>
        <v>#DIV/0!</v>
      </c>
      <c r="Q454" s="470"/>
      <c r="R454" s="471"/>
      <c r="S454" s="19"/>
      <c r="T454" s="17" t="e">
        <f>S454/J453*100</f>
        <v>#DIV/0!</v>
      </c>
      <c r="U454" s="470"/>
      <c r="V454" s="472"/>
      <c r="W454" s="16"/>
      <c r="X454" s="17" t="e">
        <f>W454/J453*100</f>
        <v>#DIV/0!</v>
      </c>
      <c r="Y454" s="470"/>
      <c r="Z454" s="471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19">+C455+D455</f>
        <v>0</v>
      </c>
      <c r="F455" s="63"/>
      <c r="G455" s="64"/>
      <c r="H455" s="64"/>
      <c r="I455" s="65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470" t="e">
        <f t="shared" si="983"/>
        <v>#DIV/0!</v>
      </c>
      <c r="N455" s="471"/>
      <c r="O455" s="67">
        <f>G455+F455+0</f>
        <v>0</v>
      </c>
      <c r="P455" s="68" t="e">
        <f t="shared" ref="P455" si="1120">O455/J455*100</f>
        <v>#DIV/0!</v>
      </c>
      <c r="Q455" s="470" t="e">
        <f t="shared" si="985"/>
        <v>#DIV/0!</v>
      </c>
      <c r="R455" s="471"/>
      <c r="S455" s="70">
        <f>H455+F455+G455+0</f>
        <v>0</v>
      </c>
      <c r="T455" s="68" t="e">
        <f t="shared" ref="T455" si="1121">S455/J455*100</f>
        <v>#DIV/0!</v>
      </c>
      <c r="U455" s="470" t="e">
        <f t="shared" si="987"/>
        <v>#DIV/0!</v>
      </c>
      <c r="V455" s="472"/>
      <c r="W455" s="67">
        <f>H455+F455+G455+I455+0</f>
        <v>0</v>
      </c>
      <c r="X455" s="68" t="e">
        <f>W455/J455*100</f>
        <v>#DIV/0!</v>
      </c>
      <c r="Y455" s="470" t="e">
        <f t="shared" si="988"/>
        <v>#DIV/0!</v>
      </c>
      <c r="Z455" s="471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38"/>
      <c r="G456" s="36"/>
      <c r="H456" s="36"/>
      <c r="I456" s="39"/>
      <c r="J456" s="40"/>
      <c r="K456" s="16"/>
      <c r="L456" s="17" t="e">
        <f>K456/J455*100</f>
        <v>#DIV/0!</v>
      </c>
      <c r="M456" s="470"/>
      <c r="N456" s="471"/>
      <c r="O456" s="16"/>
      <c r="P456" s="17" t="e">
        <f>O456/J455*100</f>
        <v>#DIV/0!</v>
      </c>
      <c r="Q456" s="470"/>
      <c r="R456" s="471"/>
      <c r="S456" s="19"/>
      <c r="T456" s="17" t="e">
        <f>S456/J455*100</f>
        <v>#DIV/0!</v>
      </c>
      <c r="U456" s="470"/>
      <c r="V456" s="472"/>
      <c r="W456" s="16"/>
      <c r="X456" s="17" t="e">
        <f>W456/J455*100</f>
        <v>#DIV/0!</v>
      </c>
      <c r="Y456" s="470"/>
      <c r="Z456" s="471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22">+C457+D457</f>
        <v>0</v>
      </c>
      <c r="F457" s="63"/>
      <c r="G457" s="64"/>
      <c r="H457" s="64"/>
      <c r="I457" s="65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470" t="e">
        <f t="shared" si="983"/>
        <v>#DIV/0!</v>
      </c>
      <c r="N457" s="471"/>
      <c r="O457" s="67">
        <f>G457+F457+0</f>
        <v>0</v>
      </c>
      <c r="P457" s="68" t="e">
        <f t="shared" ref="P457" si="1123">O457/J457*100</f>
        <v>#DIV/0!</v>
      </c>
      <c r="Q457" s="470" t="e">
        <f t="shared" si="985"/>
        <v>#DIV/0!</v>
      </c>
      <c r="R457" s="471"/>
      <c r="S457" s="70">
        <f>H457+F457+G457+0</f>
        <v>0</v>
      </c>
      <c r="T457" s="68" t="e">
        <f t="shared" ref="T457" si="1124">S457/J457*100</f>
        <v>#DIV/0!</v>
      </c>
      <c r="U457" s="470" t="e">
        <f t="shared" si="987"/>
        <v>#DIV/0!</v>
      </c>
      <c r="V457" s="472"/>
      <c r="W457" s="67">
        <f>H457+F457+G457+I457+0</f>
        <v>0</v>
      </c>
      <c r="X457" s="68" t="e">
        <f>W457/J457*100</f>
        <v>#DIV/0!</v>
      </c>
      <c r="Y457" s="470" t="e">
        <f t="shared" si="988"/>
        <v>#DIV/0!</v>
      </c>
      <c r="Z457" s="471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38"/>
      <c r="G458" s="36"/>
      <c r="H458" s="36"/>
      <c r="I458" s="37"/>
      <c r="J458" s="40"/>
      <c r="K458" s="16"/>
      <c r="L458" s="17" t="e">
        <f>K458/J457*100</f>
        <v>#DIV/0!</v>
      </c>
      <c r="M458" s="470"/>
      <c r="N458" s="471"/>
      <c r="O458" s="16"/>
      <c r="P458" s="17" t="e">
        <f>O458/J457*100</f>
        <v>#DIV/0!</v>
      </c>
      <c r="Q458" s="470"/>
      <c r="R458" s="471"/>
      <c r="S458" s="19"/>
      <c r="T458" s="17" t="e">
        <f>S458/J457*100</f>
        <v>#DIV/0!</v>
      </c>
      <c r="U458" s="470"/>
      <c r="V458" s="472"/>
      <c r="W458" s="16"/>
      <c r="X458" s="17" t="e">
        <f>W458/J457*100</f>
        <v>#DIV/0!</v>
      </c>
      <c r="Y458" s="470"/>
      <c r="Z458" s="471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25">+C459+D459</f>
        <v>0</v>
      </c>
      <c r="F459" s="63"/>
      <c r="G459" s="64"/>
      <c r="H459" s="64"/>
      <c r="I459" s="65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470" t="e">
        <f t="shared" si="983"/>
        <v>#DIV/0!</v>
      </c>
      <c r="N459" s="471"/>
      <c r="O459" s="67">
        <f>G459+F459+0</f>
        <v>0</v>
      </c>
      <c r="P459" s="68" t="e">
        <f t="shared" ref="P459" si="1126">O459/J459*100</f>
        <v>#DIV/0!</v>
      </c>
      <c r="Q459" s="470" t="e">
        <f t="shared" si="985"/>
        <v>#DIV/0!</v>
      </c>
      <c r="R459" s="471"/>
      <c r="S459" s="70">
        <f>H459+F459+G459+0</f>
        <v>0</v>
      </c>
      <c r="T459" s="68" t="e">
        <f t="shared" ref="T459" si="1127">S459/J459*100</f>
        <v>#DIV/0!</v>
      </c>
      <c r="U459" s="470" t="e">
        <f t="shared" si="987"/>
        <v>#DIV/0!</v>
      </c>
      <c r="V459" s="472"/>
      <c r="W459" s="67">
        <f>H459+F459+G459+I459+0</f>
        <v>0</v>
      </c>
      <c r="X459" s="68" t="e">
        <f>W459/J459*100</f>
        <v>#DIV/0!</v>
      </c>
      <c r="Y459" s="470" t="e">
        <f t="shared" si="988"/>
        <v>#DIV/0!</v>
      </c>
      <c r="Z459" s="471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38"/>
      <c r="G460" s="36"/>
      <c r="H460" s="36"/>
      <c r="I460" s="37"/>
      <c r="J460" s="40"/>
      <c r="K460" s="16"/>
      <c r="L460" s="17" t="e">
        <f>K460/J459*100</f>
        <v>#DIV/0!</v>
      </c>
      <c r="M460" s="470"/>
      <c r="N460" s="471"/>
      <c r="O460" s="16"/>
      <c r="P460" s="17" t="e">
        <f>O460/J459*100</f>
        <v>#DIV/0!</v>
      </c>
      <c r="Q460" s="470"/>
      <c r="R460" s="471"/>
      <c r="S460" s="19"/>
      <c r="T460" s="17" t="e">
        <f>S460/J459*100</f>
        <v>#DIV/0!</v>
      </c>
      <c r="U460" s="470"/>
      <c r="V460" s="472"/>
      <c r="W460" s="16"/>
      <c r="X460" s="17" t="e">
        <f>W460/J459*100</f>
        <v>#DIV/0!</v>
      </c>
      <c r="Y460" s="470"/>
      <c r="Z460" s="471"/>
      <c r="AA460" s="74"/>
      <c r="AB460" s="74"/>
    </row>
    <row r="461" spans="1:28" s="251" customFormat="1" ht="21.75" hidden="1" customHeight="1" x14ac:dyDescent="0.2">
      <c r="A461" s="480" t="s">
        <v>45</v>
      </c>
      <c r="B461" s="54" t="s">
        <v>29</v>
      </c>
      <c r="C461" s="55">
        <f t="shared" ref="C461:K462" si="1128">SUM(C463,C469,C479,C485,C487)</f>
        <v>0</v>
      </c>
      <c r="D461" s="56">
        <f t="shared" si="1128"/>
        <v>0</v>
      </c>
      <c r="E461" s="57">
        <f t="shared" si="1128"/>
        <v>0</v>
      </c>
      <c r="F461" s="58">
        <f t="shared" si="1128"/>
        <v>0</v>
      </c>
      <c r="G461" s="56">
        <f t="shared" si="1128"/>
        <v>0</v>
      </c>
      <c r="H461" s="56">
        <f t="shared" si="1128"/>
        <v>0</v>
      </c>
      <c r="I461" s="59">
        <f t="shared" si="1128"/>
        <v>0</v>
      </c>
      <c r="J461" s="60">
        <f t="shared" si="1128"/>
        <v>0</v>
      </c>
      <c r="K461" s="55">
        <f t="shared" si="1128"/>
        <v>0</v>
      </c>
      <c r="L461" s="56" t="e">
        <f>K461/J461*100</f>
        <v>#DIV/0!</v>
      </c>
      <c r="M461" s="482" t="e">
        <f t="shared" ref="M461:M523" si="1129">L462-L461</f>
        <v>#DIV/0!</v>
      </c>
      <c r="N461" s="476"/>
      <c r="O461" s="55">
        <f>SUM(O463,O469,O479,O485,O487)</f>
        <v>0</v>
      </c>
      <c r="P461" s="56" t="e">
        <f t="shared" ref="P461" si="1130">O461/J461*100</f>
        <v>#DIV/0!</v>
      </c>
      <c r="Q461" s="482" t="e">
        <f t="shared" ref="Q461:Q523" si="1131">P462-P461</f>
        <v>#DIV/0!</v>
      </c>
      <c r="R461" s="476"/>
      <c r="S461" s="58">
        <f>SUM(S463,S469,S479,S485,S487)</f>
        <v>0</v>
      </c>
      <c r="T461" s="56" t="e">
        <f t="shared" ref="T461" si="1132">S461/J461*100</f>
        <v>#DIV/0!</v>
      </c>
      <c r="U461" s="482" t="e">
        <f t="shared" ref="U461:U523" si="1133">T462-T461</f>
        <v>#DIV/0!</v>
      </c>
      <c r="V461" s="484"/>
      <c r="W461" s="55">
        <f>SUM(W463,W469,W479,W485,W487)</f>
        <v>0</v>
      </c>
      <c r="X461" s="56" t="e">
        <f t="shared" ref="X461" si="1134">W461/J461*100</f>
        <v>#DIV/0!</v>
      </c>
      <c r="Y461" s="482" t="e">
        <f t="shared" ref="Y461:Y523" si="1135">X462-X461</f>
        <v>#DIV/0!</v>
      </c>
      <c r="Z461" s="476"/>
      <c r="AA461" s="250"/>
      <c r="AB461" s="250"/>
    </row>
    <row r="462" spans="1:28" s="251" customFormat="1" ht="21.75" hidden="1" customHeight="1" x14ac:dyDescent="0.2">
      <c r="A462" s="481"/>
      <c r="B462" s="54" t="s">
        <v>30</v>
      </c>
      <c r="C462" s="16"/>
      <c r="D462" s="17"/>
      <c r="E462" s="18"/>
      <c r="F462" s="19"/>
      <c r="G462" s="17"/>
      <c r="H462" s="17"/>
      <c r="I462" s="20"/>
      <c r="J462" s="21"/>
      <c r="K462" s="55">
        <f t="shared" si="1128"/>
        <v>0</v>
      </c>
      <c r="L462" s="56" t="e">
        <f t="shared" ref="L462" si="1136">K462/J461*100</f>
        <v>#DIV/0!</v>
      </c>
      <c r="M462" s="483"/>
      <c r="N462" s="477"/>
      <c r="O462" s="55">
        <f>SUM(O464,O470,O480,O486,O488)</f>
        <v>0</v>
      </c>
      <c r="P462" s="56" t="e">
        <f t="shared" ref="P462" si="1137">O462/J461*100</f>
        <v>#DIV/0!</v>
      </c>
      <c r="Q462" s="483"/>
      <c r="R462" s="477"/>
      <c r="S462" s="58">
        <f>SUM(S464,S470,S480,S486,S488)</f>
        <v>0</v>
      </c>
      <c r="T462" s="56" t="e">
        <f t="shared" ref="T462" si="1138">S462/J461*100</f>
        <v>#DIV/0!</v>
      </c>
      <c r="U462" s="483"/>
      <c r="V462" s="485"/>
      <c r="W462" s="55">
        <f>SUM(W464,W470,W480,W486,W488)</f>
        <v>0</v>
      </c>
      <c r="X462" s="56" t="e">
        <f t="shared" ref="X462" si="1139">W462/J461*100</f>
        <v>#DIV/0!</v>
      </c>
      <c r="Y462" s="483"/>
      <c r="Z462" s="477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27">
        <f>SUM(F465,F467)</f>
        <v>0</v>
      </c>
      <c r="G463" s="25">
        <f>SUM(G465,G467)</f>
        <v>0</v>
      </c>
      <c r="H463" s="25">
        <f t="shared" ref="H463:I463" si="1140">SUM(H465,H467)</f>
        <v>0</v>
      </c>
      <c r="I463" s="28">
        <f t="shared" si="1140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41">K463/J463*100</f>
        <v>#DIV/0!</v>
      </c>
      <c r="M463" s="478" t="e">
        <f t="shared" si="1129"/>
        <v>#DIV/0!</v>
      </c>
      <c r="N463" s="474"/>
      <c r="O463" s="30">
        <f>SUM(O465,O467)</f>
        <v>0</v>
      </c>
      <c r="P463" s="31" t="e">
        <f t="shared" ref="P463" si="1142">O463/J463*100</f>
        <v>#DIV/0!</v>
      </c>
      <c r="Q463" s="478" t="e">
        <f t="shared" si="1131"/>
        <v>#DIV/0!</v>
      </c>
      <c r="R463" s="474"/>
      <c r="S463" s="32">
        <f>SUM(S465,S467)</f>
        <v>0</v>
      </c>
      <c r="T463" s="31" t="e">
        <f t="shared" ref="T463" si="1143">S463/J463*100</f>
        <v>#DIV/0!</v>
      </c>
      <c r="U463" s="478" t="e">
        <f t="shared" si="1133"/>
        <v>#DIV/0!</v>
      </c>
      <c r="V463" s="475"/>
      <c r="W463" s="30">
        <f>SUM(W465,W467)</f>
        <v>0</v>
      </c>
      <c r="X463" s="31" t="e">
        <f t="shared" ref="X463" si="1144">W463/J463*100</f>
        <v>#DIV/0!</v>
      </c>
      <c r="Y463" s="478" t="e">
        <f t="shared" si="1135"/>
        <v>#DIV/0!</v>
      </c>
      <c r="Z463" s="474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38"/>
      <c r="G464" s="36"/>
      <c r="H464" s="36"/>
      <c r="I464" s="37"/>
      <c r="J464" s="40"/>
      <c r="K464" s="30">
        <f>SUM(K466,K468)</f>
        <v>0</v>
      </c>
      <c r="L464" s="31" t="e">
        <f>K464/J463*100</f>
        <v>#DIV/0!</v>
      </c>
      <c r="M464" s="479"/>
      <c r="N464" s="474"/>
      <c r="O464" s="30">
        <f>SUM(O466,O468)</f>
        <v>0</v>
      </c>
      <c r="P464" s="31" t="e">
        <f t="shared" ref="P464" si="1145">O464/J463*100</f>
        <v>#DIV/0!</v>
      </c>
      <c r="Q464" s="479"/>
      <c r="R464" s="474"/>
      <c r="S464" s="32">
        <f>SUM(S466,S468)</f>
        <v>0</v>
      </c>
      <c r="T464" s="31" t="e">
        <f t="shared" ref="T464" si="1146">S464/J463*100</f>
        <v>#DIV/0!</v>
      </c>
      <c r="U464" s="479"/>
      <c r="V464" s="475"/>
      <c r="W464" s="30">
        <f>SUM(W466,W468)</f>
        <v>0</v>
      </c>
      <c r="X464" s="31" t="e">
        <f t="shared" ref="X464" si="1147">W464/J463*100</f>
        <v>#DIV/0!</v>
      </c>
      <c r="Y464" s="479"/>
      <c r="Z464" s="474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148">+C465+D465</f>
        <v>0</v>
      </c>
      <c r="F465" s="63"/>
      <c r="G465" s="64"/>
      <c r="H465" s="64"/>
      <c r="I465" s="65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470" t="e">
        <f t="shared" si="1129"/>
        <v>#DIV/0!</v>
      </c>
      <c r="N465" s="471"/>
      <c r="O465" s="67">
        <f>G465+F465+0</f>
        <v>0</v>
      </c>
      <c r="P465" s="69" t="e">
        <f t="shared" ref="P465" si="1149">O465/J465*100</f>
        <v>#DIV/0!</v>
      </c>
      <c r="Q465" s="470" t="e">
        <f t="shared" si="1131"/>
        <v>#DIV/0!</v>
      </c>
      <c r="R465" s="471"/>
      <c r="S465" s="70">
        <f>H465+F465+G465+0</f>
        <v>0</v>
      </c>
      <c r="T465" s="69" t="e">
        <f t="shared" ref="T465" si="1150">S465/J465*100</f>
        <v>#DIV/0!</v>
      </c>
      <c r="U465" s="470" t="e">
        <f t="shared" si="1133"/>
        <v>#DIV/0!</v>
      </c>
      <c r="V465" s="472"/>
      <c r="W465" s="67">
        <f>H465+F465+G465+I465+0</f>
        <v>0</v>
      </c>
      <c r="X465" s="69" t="e">
        <f>W465/J465*100</f>
        <v>#DIV/0!</v>
      </c>
      <c r="Y465" s="470" t="e">
        <f t="shared" si="1135"/>
        <v>#DIV/0!</v>
      </c>
      <c r="Z465" s="471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38"/>
      <c r="G466" s="36"/>
      <c r="H466" s="36"/>
      <c r="I466" s="39"/>
      <c r="J466" s="40"/>
      <c r="K466" s="16"/>
      <c r="L466" s="17" t="e">
        <f>K466/J465*100</f>
        <v>#DIV/0!</v>
      </c>
      <c r="M466" s="470"/>
      <c r="N466" s="471"/>
      <c r="O466" s="16"/>
      <c r="P466" s="73" t="e">
        <f>O466/J465*100</f>
        <v>#DIV/0!</v>
      </c>
      <c r="Q466" s="470"/>
      <c r="R466" s="471"/>
      <c r="S466" s="19"/>
      <c r="T466" s="73" t="e">
        <f>S466/J465*100</f>
        <v>#DIV/0!</v>
      </c>
      <c r="U466" s="470"/>
      <c r="V466" s="472"/>
      <c r="W466" s="16"/>
      <c r="X466" s="73" t="e">
        <f>W466/J465*100</f>
        <v>#DIV/0!</v>
      </c>
      <c r="Y466" s="470"/>
      <c r="Z466" s="471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151">+C467+D467</f>
        <v>0</v>
      </c>
      <c r="F467" s="63"/>
      <c r="G467" s="64"/>
      <c r="H467" s="64"/>
      <c r="I467" s="65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470" t="e">
        <f t="shared" si="1129"/>
        <v>#DIV/0!</v>
      </c>
      <c r="N467" s="471"/>
      <c r="O467" s="67">
        <f>G467+F467+0</f>
        <v>0</v>
      </c>
      <c r="P467" s="69" t="e">
        <f t="shared" ref="P467" si="1152">O467/J467*100</f>
        <v>#DIV/0!</v>
      </c>
      <c r="Q467" s="470" t="e">
        <f t="shared" si="1131"/>
        <v>#DIV/0!</v>
      </c>
      <c r="R467" s="471"/>
      <c r="S467" s="70">
        <f>H467+F467+G467+0</f>
        <v>0</v>
      </c>
      <c r="T467" s="69" t="e">
        <f t="shared" ref="T467" si="1153">S467/J467*100</f>
        <v>#DIV/0!</v>
      </c>
      <c r="U467" s="470" t="e">
        <f t="shared" si="1133"/>
        <v>#DIV/0!</v>
      </c>
      <c r="V467" s="472"/>
      <c r="W467" s="67">
        <f>H467+F467+G467+I467+0</f>
        <v>0</v>
      </c>
      <c r="X467" s="69" t="e">
        <f>W467/J467*100</f>
        <v>#DIV/0!</v>
      </c>
      <c r="Y467" s="470" t="e">
        <f t="shared" si="1135"/>
        <v>#DIV/0!</v>
      </c>
      <c r="Z467" s="471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38"/>
      <c r="G468" s="36"/>
      <c r="H468" s="36"/>
      <c r="I468" s="39"/>
      <c r="J468" s="40"/>
      <c r="K468" s="16"/>
      <c r="L468" s="17" t="e">
        <f>K468/J467*100</f>
        <v>#DIV/0!</v>
      </c>
      <c r="M468" s="470"/>
      <c r="N468" s="471"/>
      <c r="O468" s="16"/>
      <c r="P468" s="73" t="e">
        <f>O468/J467*100</f>
        <v>#DIV/0!</v>
      </c>
      <c r="Q468" s="470"/>
      <c r="R468" s="471"/>
      <c r="S468" s="19"/>
      <c r="T468" s="73" t="e">
        <f>S468/J467*100</f>
        <v>#DIV/0!</v>
      </c>
      <c r="U468" s="470"/>
      <c r="V468" s="472"/>
      <c r="W468" s="16"/>
      <c r="X468" s="73" t="e">
        <f>W468/J467*100</f>
        <v>#DIV/0!</v>
      </c>
      <c r="Y468" s="470"/>
      <c r="Z468" s="471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27">
        <f>SUM(F471,F473,F475,F477)</f>
        <v>0</v>
      </c>
      <c r="G469" s="25">
        <f t="shared" ref="G469:I469" si="1154">SUM(G471,G473,G475,G477)</f>
        <v>0</v>
      </c>
      <c r="H469" s="25">
        <f t="shared" si="1154"/>
        <v>0</v>
      </c>
      <c r="I469" s="28">
        <f t="shared" si="1154"/>
        <v>0</v>
      </c>
      <c r="J469" s="29">
        <f t="shared" ref="J469" si="1155">+E469+I469+F469+G469+H469</f>
        <v>0</v>
      </c>
      <c r="K469" s="30">
        <f>SUM(K471,K473,K475,K477)</f>
        <v>0</v>
      </c>
      <c r="L469" s="31" t="e">
        <f t="shared" ref="L469" si="1156">K469/J469*100</f>
        <v>#DIV/0!</v>
      </c>
      <c r="M469" s="473" t="e">
        <f t="shared" si="1129"/>
        <v>#DIV/0!</v>
      </c>
      <c r="N469" s="474"/>
      <c r="O469" s="30">
        <f>SUM(O471,O473,O475,O477)</f>
        <v>0</v>
      </c>
      <c r="P469" s="31" t="e">
        <f t="shared" ref="P469" si="1157">O469/J469*100</f>
        <v>#DIV/0!</v>
      </c>
      <c r="Q469" s="473" t="e">
        <f t="shared" si="1131"/>
        <v>#DIV/0!</v>
      </c>
      <c r="R469" s="474"/>
      <c r="S469" s="32">
        <f>SUM(S471,S473,S475,S477)</f>
        <v>0</v>
      </c>
      <c r="T469" s="31" t="e">
        <f t="shared" ref="T469" si="1158">S469/J469*100</f>
        <v>#DIV/0!</v>
      </c>
      <c r="U469" s="473" t="e">
        <f t="shared" si="1133"/>
        <v>#DIV/0!</v>
      </c>
      <c r="V469" s="475"/>
      <c r="W469" s="30">
        <f>SUM(W471,W473,W475,W477)</f>
        <v>0</v>
      </c>
      <c r="X469" s="31" t="e">
        <f t="shared" ref="X469" si="1159">W469/J469*100</f>
        <v>#DIV/0!</v>
      </c>
      <c r="Y469" s="473" t="e">
        <f t="shared" si="1135"/>
        <v>#DIV/0!</v>
      </c>
      <c r="Z469" s="474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38"/>
      <c r="G470" s="36"/>
      <c r="H470" s="36"/>
      <c r="I470" s="37"/>
      <c r="J470" s="40"/>
      <c r="K470" s="30">
        <f>SUM(K472,K474,K476,K478)</f>
        <v>0</v>
      </c>
      <c r="L470" s="31" t="e">
        <f t="shared" ref="L470" si="1160">K470/J469*100</f>
        <v>#DIV/0!</v>
      </c>
      <c r="M470" s="473"/>
      <c r="N470" s="474"/>
      <c r="O470" s="30">
        <f>SUM(O472,O474,O476,O478)</f>
        <v>0</v>
      </c>
      <c r="P470" s="31" t="e">
        <f t="shared" ref="P470" si="1161">O470/J469*100</f>
        <v>#DIV/0!</v>
      </c>
      <c r="Q470" s="473"/>
      <c r="R470" s="474"/>
      <c r="S470" s="32">
        <f>SUM(S472,S474,S476,S478)</f>
        <v>0</v>
      </c>
      <c r="T470" s="31" t="e">
        <f t="shared" ref="T470" si="1162">S470/J469*100</f>
        <v>#DIV/0!</v>
      </c>
      <c r="U470" s="473"/>
      <c r="V470" s="475"/>
      <c r="W470" s="30">
        <f>SUM(W472,W474,W476,W478)</f>
        <v>0</v>
      </c>
      <c r="X470" s="31" t="e">
        <f t="shared" ref="X470" si="1163">W470/J469*100</f>
        <v>#DIV/0!</v>
      </c>
      <c r="Y470" s="473"/>
      <c r="Z470" s="474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164">+C471+D471</f>
        <v>0</v>
      </c>
      <c r="F471" s="63"/>
      <c r="G471" s="64"/>
      <c r="H471" s="64"/>
      <c r="I471" s="65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470" t="e">
        <f t="shared" si="1129"/>
        <v>#DIV/0!</v>
      </c>
      <c r="N471" s="471"/>
      <c r="O471" s="67">
        <f>G471+F471+0</f>
        <v>0</v>
      </c>
      <c r="P471" s="68" t="e">
        <f t="shared" ref="P471" si="1165">O471/J471*100</f>
        <v>#DIV/0!</v>
      </c>
      <c r="Q471" s="470" t="e">
        <f t="shared" si="1131"/>
        <v>#DIV/0!</v>
      </c>
      <c r="R471" s="471"/>
      <c r="S471" s="70">
        <f>H471+F471+G471+0</f>
        <v>0</v>
      </c>
      <c r="T471" s="68" t="e">
        <f t="shared" ref="T471" si="1166">S471/J471*100</f>
        <v>#DIV/0!</v>
      </c>
      <c r="U471" s="470" t="e">
        <f t="shared" si="1133"/>
        <v>#DIV/0!</v>
      </c>
      <c r="V471" s="472"/>
      <c r="W471" s="67">
        <f>H471+F471+G471+I471+0</f>
        <v>0</v>
      </c>
      <c r="X471" s="68" t="e">
        <f>W471/J471*100</f>
        <v>#DIV/0!</v>
      </c>
      <c r="Y471" s="470" t="e">
        <f t="shared" si="1135"/>
        <v>#DIV/0!</v>
      </c>
      <c r="Z471" s="471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38"/>
      <c r="G472" s="36"/>
      <c r="H472" s="36"/>
      <c r="I472" s="39"/>
      <c r="J472" s="40"/>
      <c r="K472" s="16"/>
      <c r="L472" s="17" t="e">
        <f>K472/J471*100</f>
        <v>#DIV/0!</v>
      </c>
      <c r="M472" s="470"/>
      <c r="N472" s="471"/>
      <c r="O472" s="16"/>
      <c r="P472" s="17" t="e">
        <f>O472/J471*100</f>
        <v>#DIV/0!</v>
      </c>
      <c r="Q472" s="470"/>
      <c r="R472" s="471"/>
      <c r="S472" s="19"/>
      <c r="T472" s="17" t="e">
        <f>S472/J471*100</f>
        <v>#DIV/0!</v>
      </c>
      <c r="U472" s="470"/>
      <c r="V472" s="472"/>
      <c r="W472" s="16"/>
      <c r="X472" s="17" t="e">
        <f>W472/J471*100</f>
        <v>#DIV/0!</v>
      </c>
      <c r="Y472" s="470"/>
      <c r="Z472" s="471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167">+C473+D473</f>
        <v>0</v>
      </c>
      <c r="F473" s="63"/>
      <c r="G473" s="64"/>
      <c r="H473" s="64"/>
      <c r="I473" s="65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470" t="e">
        <f t="shared" si="1129"/>
        <v>#DIV/0!</v>
      </c>
      <c r="N473" s="471"/>
      <c r="O473" s="67">
        <f>G473+F473+0</f>
        <v>0</v>
      </c>
      <c r="P473" s="68" t="e">
        <f t="shared" ref="P473" si="1168">O473/J473*100</f>
        <v>#DIV/0!</v>
      </c>
      <c r="Q473" s="470" t="e">
        <f t="shared" si="1131"/>
        <v>#DIV/0!</v>
      </c>
      <c r="R473" s="471"/>
      <c r="S473" s="70">
        <f>H473+F473+G473+0</f>
        <v>0</v>
      </c>
      <c r="T473" s="68" t="e">
        <f t="shared" ref="T473" si="1169">S473/J473*100</f>
        <v>#DIV/0!</v>
      </c>
      <c r="U473" s="470" t="e">
        <f t="shared" si="1133"/>
        <v>#DIV/0!</v>
      </c>
      <c r="V473" s="472"/>
      <c r="W473" s="67">
        <f>H473+F473+G473+I473+0</f>
        <v>0</v>
      </c>
      <c r="X473" s="68" t="e">
        <f>W473/J473*100</f>
        <v>#DIV/0!</v>
      </c>
      <c r="Y473" s="470" t="e">
        <f t="shared" si="1135"/>
        <v>#DIV/0!</v>
      </c>
      <c r="Z473" s="471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38"/>
      <c r="G474" s="36"/>
      <c r="H474" s="36"/>
      <c r="I474" s="39"/>
      <c r="J474" s="40"/>
      <c r="K474" s="16"/>
      <c r="L474" s="17" t="e">
        <f>K474/J473*100</f>
        <v>#DIV/0!</v>
      </c>
      <c r="M474" s="470"/>
      <c r="N474" s="471"/>
      <c r="O474" s="16"/>
      <c r="P474" s="17" t="e">
        <f>O474/J473*100</f>
        <v>#DIV/0!</v>
      </c>
      <c r="Q474" s="470"/>
      <c r="R474" s="471"/>
      <c r="S474" s="19"/>
      <c r="T474" s="17" t="e">
        <f>S474/J473*100</f>
        <v>#DIV/0!</v>
      </c>
      <c r="U474" s="470"/>
      <c r="V474" s="472"/>
      <c r="W474" s="16"/>
      <c r="X474" s="17" t="e">
        <f>W474/J473*100</f>
        <v>#DIV/0!</v>
      </c>
      <c r="Y474" s="470"/>
      <c r="Z474" s="471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170">+C475+D475</f>
        <v>0</v>
      </c>
      <c r="F475" s="63"/>
      <c r="G475" s="64"/>
      <c r="H475" s="64"/>
      <c r="I475" s="65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470" t="e">
        <f t="shared" si="1129"/>
        <v>#DIV/0!</v>
      </c>
      <c r="N475" s="471"/>
      <c r="O475" s="67">
        <f>G475+F475+0</f>
        <v>0</v>
      </c>
      <c r="P475" s="68" t="e">
        <f t="shared" ref="P475" si="1171">O475/J475*100</f>
        <v>#DIV/0!</v>
      </c>
      <c r="Q475" s="470" t="e">
        <f t="shared" si="1131"/>
        <v>#DIV/0!</v>
      </c>
      <c r="R475" s="471"/>
      <c r="S475" s="70">
        <f>H475+F475+G475+0</f>
        <v>0</v>
      </c>
      <c r="T475" s="68" t="e">
        <f t="shared" ref="T475" si="1172">S475/J475*100</f>
        <v>#DIV/0!</v>
      </c>
      <c r="U475" s="470" t="e">
        <f t="shared" si="1133"/>
        <v>#DIV/0!</v>
      </c>
      <c r="V475" s="472"/>
      <c r="W475" s="67">
        <f>H475+F475+G475+I475+0</f>
        <v>0</v>
      </c>
      <c r="X475" s="68" t="e">
        <f>W475/J475*100</f>
        <v>#DIV/0!</v>
      </c>
      <c r="Y475" s="470" t="e">
        <f t="shared" si="1135"/>
        <v>#DIV/0!</v>
      </c>
      <c r="Z475" s="471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38"/>
      <c r="G476" s="36"/>
      <c r="H476" s="36"/>
      <c r="I476" s="39"/>
      <c r="J476" s="40"/>
      <c r="K476" s="16"/>
      <c r="L476" s="17" t="e">
        <f>K476/J475*100</f>
        <v>#DIV/0!</v>
      </c>
      <c r="M476" s="470"/>
      <c r="N476" s="471"/>
      <c r="O476" s="16"/>
      <c r="P476" s="17" t="e">
        <f>O476/J475*100</f>
        <v>#DIV/0!</v>
      </c>
      <c r="Q476" s="470"/>
      <c r="R476" s="471"/>
      <c r="S476" s="19"/>
      <c r="T476" s="17" t="e">
        <f>S476/J475*100</f>
        <v>#DIV/0!</v>
      </c>
      <c r="U476" s="470"/>
      <c r="V476" s="472"/>
      <c r="W476" s="16"/>
      <c r="X476" s="17" t="e">
        <f>W476/J475*100</f>
        <v>#DIV/0!</v>
      </c>
      <c r="Y476" s="470"/>
      <c r="Z476" s="471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173">+C477+D477</f>
        <v>0</v>
      </c>
      <c r="F477" s="63"/>
      <c r="G477" s="64"/>
      <c r="H477" s="64"/>
      <c r="I477" s="65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470" t="e">
        <f t="shared" si="1129"/>
        <v>#DIV/0!</v>
      </c>
      <c r="N477" s="471"/>
      <c r="O477" s="67">
        <f>G477+F477+0</f>
        <v>0</v>
      </c>
      <c r="P477" s="68" t="e">
        <f t="shared" ref="P477" si="1174">O477/J477*100</f>
        <v>#DIV/0!</v>
      </c>
      <c r="Q477" s="470" t="e">
        <f t="shared" si="1131"/>
        <v>#DIV/0!</v>
      </c>
      <c r="R477" s="471"/>
      <c r="S477" s="70">
        <f>H477+F477+G477+0</f>
        <v>0</v>
      </c>
      <c r="T477" s="68" t="e">
        <f t="shared" ref="T477" si="1175">S477/J477*100</f>
        <v>#DIV/0!</v>
      </c>
      <c r="U477" s="470" t="e">
        <f t="shared" si="1133"/>
        <v>#DIV/0!</v>
      </c>
      <c r="V477" s="472"/>
      <c r="W477" s="67">
        <f>H477+F477+G477+I477+0</f>
        <v>0</v>
      </c>
      <c r="X477" s="68" t="e">
        <f>W477/J477*100</f>
        <v>#DIV/0!</v>
      </c>
      <c r="Y477" s="470" t="e">
        <f t="shared" si="1135"/>
        <v>#DIV/0!</v>
      </c>
      <c r="Z477" s="471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38"/>
      <c r="G478" s="36"/>
      <c r="H478" s="36"/>
      <c r="I478" s="39"/>
      <c r="J478" s="40"/>
      <c r="K478" s="16"/>
      <c r="L478" s="17" t="e">
        <f>K478/J477*100</f>
        <v>#DIV/0!</v>
      </c>
      <c r="M478" s="470"/>
      <c r="N478" s="471"/>
      <c r="O478" s="16"/>
      <c r="P478" s="17" t="e">
        <f>O478/J477*100</f>
        <v>#DIV/0!</v>
      </c>
      <c r="Q478" s="470"/>
      <c r="R478" s="471"/>
      <c r="S478" s="19"/>
      <c r="T478" s="17" t="e">
        <f>S478/J477*100</f>
        <v>#DIV/0!</v>
      </c>
      <c r="U478" s="470"/>
      <c r="V478" s="472"/>
      <c r="W478" s="16"/>
      <c r="X478" s="17" t="e">
        <f>W478/J477*100</f>
        <v>#DIV/0!</v>
      </c>
      <c r="Y478" s="470"/>
      <c r="Z478" s="471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27">
        <f>SUM(F481,F483)</f>
        <v>0</v>
      </c>
      <c r="G479" s="25">
        <f t="shared" ref="G479:I479" si="1176">SUM(G481,G483)</f>
        <v>0</v>
      </c>
      <c r="H479" s="25">
        <f t="shared" si="1176"/>
        <v>0</v>
      </c>
      <c r="I479" s="28">
        <f t="shared" si="1176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177">K479/J479*100</f>
        <v>#DIV/0!</v>
      </c>
      <c r="M479" s="473" t="e">
        <f t="shared" si="1129"/>
        <v>#DIV/0!</v>
      </c>
      <c r="N479" s="474"/>
      <c r="O479" s="30">
        <f>SUM(O481,O483)</f>
        <v>0</v>
      </c>
      <c r="P479" s="31" t="e">
        <f t="shared" ref="P479" si="1178">O479/J479*100</f>
        <v>#DIV/0!</v>
      </c>
      <c r="Q479" s="473" t="e">
        <f t="shared" si="1131"/>
        <v>#DIV/0!</v>
      </c>
      <c r="R479" s="474"/>
      <c r="S479" s="32">
        <f>SUM(S481,S483)</f>
        <v>0</v>
      </c>
      <c r="T479" s="31" t="e">
        <f t="shared" ref="T479" si="1179">S479/J479*100</f>
        <v>#DIV/0!</v>
      </c>
      <c r="U479" s="473" t="e">
        <f t="shared" si="1133"/>
        <v>#DIV/0!</v>
      </c>
      <c r="V479" s="475"/>
      <c r="W479" s="30">
        <f>SUM(W481,W483)</f>
        <v>0</v>
      </c>
      <c r="X479" s="31" t="e">
        <f t="shared" ref="X479" si="1180">W479/J479*100</f>
        <v>#DIV/0!</v>
      </c>
      <c r="Y479" s="473" t="e">
        <f t="shared" si="1135"/>
        <v>#DIV/0!</v>
      </c>
      <c r="Z479" s="474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38"/>
      <c r="G480" s="36"/>
      <c r="H480" s="36"/>
      <c r="I480" s="37"/>
      <c r="J480" s="40"/>
      <c r="K480" s="30">
        <f>SUM(K482,K484)</f>
        <v>0</v>
      </c>
      <c r="L480" s="31" t="e">
        <f t="shared" ref="L480" si="1181">K480/J479*100</f>
        <v>#DIV/0!</v>
      </c>
      <c r="M480" s="473"/>
      <c r="N480" s="474"/>
      <c r="O480" s="30">
        <f>SUM(O482,O484)</f>
        <v>0</v>
      </c>
      <c r="P480" s="31" t="e">
        <f t="shared" ref="P480" si="1182">O480/J479*100</f>
        <v>#DIV/0!</v>
      </c>
      <c r="Q480" s="473"/>
      <c r="R480" s="474"/>
      <c r="S480" s="32">
        <f>SUM(S482,S484)</f>
        <v>0</v>
      </c>
      <c r="T480" s="31" t="e">
        <f t="shared" ref="T480" si="1183">S480/J479*100</f>
        <v>#DIV/0!</v>
      </c>
      <c r="U480" s="473"/>
      <c r="V480" s="475"/>
      <c r="W480" s="30">
        <f>SUM(W482,W484)</f>
        <v>0</v>
      </c>
      <c r="X480" s="31" t="e">
        <f t="shared" ref="X480" si="1184">W480/J479*100</f>
        <v>#DIV/0!</v>
      </c>
      <c r="Y480" s="473"/>
      <c r="Z480" s="474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185">+C481+D481</f>
        <v>0</v>
      </c>
      <c r="F481" s="63"/>
      <c r="G481" s="64"/>
      <c r="H481" s="64"/>
      <c r="I481" s="65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470" t="e">
        <f t="shared" si="1129"/>
        <v>#DIV/0!</v>
      </c>
      <c r="N481" s="471"/>
      <c r="O481" s="67">
        <f>G481+F481+0</f>
        <v>0</v>
      </c>
      <c r="P481" s="68" t="e">
        <f t="shared" ref="P481" si="1186">O481/J481*100</f>
        <v>#DIV/0!</v>
      </c>
      <c r="Q481" s="470" t="e">
        <f t="shared" si="1131"/>
        <v>#DIV/0!</v>
      </c>
      <c r="R481" s="471"/>
      <c r="S481" s="70">
        <f>H481+F481+G481+0</f>
        <v>0</v>
      </c>
      <c r="T481" s="68" t="e">
        <f t="shared" ref="T481" si="1187">S481/J481*100</f>
        <v>#DIV/0!</v>
      </c>
      <c r="U481" s="470" t="e">
        <f t="shared" si="1133"/>
        <v>#DIV/0!</v>
      </c>
      <c r="V481" s="472"/>
      <c r="W481" s="67">
        <f>H481+F481+G481+I481+0</f>
        <v>0</v>
      </c>
      <c r="X481" s="68" t="e">
        <f>W481/J481*100</f>
        <v>#DIV/0!</v>
      </c>
      <c r="Y481" s="470" t="e">
        <f t="shared" si="1135"/>
        <v>#DIV/0!</v>
      </c>
      <c r="Z481" s="471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38"/>
      <c r="G482" s="36"/>
      <c r="H482" s="36"/>
      <c r="I482" s="39"/>
      <c r="J482" s="40"/>
      <c r="K482" s="16"/>
      <c r="L482" s="17" t="e">
        <f>K482/J481*100</f>
        <v>#DIV/0!</v>
      </c>
      <c r="M482" s="470"/>
      <c r="N482" s="471"/>
      <c r="O482" s="16"/>
      <c r="P482" s="17" t="e">
        <f>O482/J481*100</f>
        <v>#DIV/0!</v>
      </c>
      <c r="Q482" s="470"/>
      <c r="R482" s="471"/>
      <c r="S482" s="19"/>
      <c r="T482" s="17" t="e">
        <f>S482/J481*100</f>
        <v>#DIV/0!</v>
      </c>
      <c r="U482" s="470"/>
      <c r="V482" s="472"/>
      <c r="W482" s="16"/>
      <c r="X482" s="17" t="e">
        <f>W482/J481*100</f>
        <v>#DIV/0!</v>
      </c>
      <c r="Y482" s="470"/>
      <c r="Z482" s="471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188">+C483+D483</f>
        <v>0</v>
      </c>
      <c r="F483" s="63"/>
      <c r="G483" s="64"/>
      <c r="H483" s="64"/>
      <c r="I483" s="65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470" t="e">
        <f t="shared" si="1129"/>
        <v>#DIV/0!</v>
      </c>
      <c r="N483" s="471"/>
      <c r="O483" s="67">
        <f>G483+F483+0</f>
        <v>0</v>
      </c>
      <c r="P483" s="68" t="e">
        <f t="shared" ref="P483" si="1189">O483/J483*100</f>
        <v>#DIV/0!</v>
      </c>
      <c r="Q483" s="470" t="e">
        <f t="shared" si="1131"/>
        <v>#DIV/0!</v>
      </c>
      <c r="R483" s="471"/>
      <c r="S483" s="70">
        <f>H483+F483+G483+0</f>
        <v>0</v>
      </c>
      <c r="T483" s="68" t="e">
        <f t="shared" ref="T483" si="1190">S483/J483*100</f>
        <v>#DIV/0!</v>
      </c>
      <c r="U483" s="470" t="e">
        <f t="shared" si="1133"/>
        <v>#DIV/0!</v>
      </c>
      <c r="V483" s="472"/>
      <c r="W483" s="67">
        <f>H483+F483+G483+I483+0</f>
        <v>0</v>
      </c>
      <c r="X483" s="68" t="e">
        <f>W483/J483*100</f>
        <v>#DIV/0!</v>
      </c>
      <c r="Y483" s="470" t="e">
        <f t="shared" si="1135"/>
        <v>#DIV/0!</v>
      </c>
      <c r="Z483" s="471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38"/>
      <c r="G484" s="36"/>
      <c r="H484" s="36"/>
      <c r="I484" s="39"/>
      <c r="J484" s="40"/>
      <c r="K484" s="16"/>
      <c r="L484" s="17" t="e">
        <f>K484/J483*100</f>
        <v>#DIV/0!</v>
      </c>
      <c r="M484" s="470"/>
      <c r="N484" s="471"/>
      <c r="O484" s="16"/>
      <c r="P484" s="17" t="e">
        <f>O484/J483*100</f>
        <v>#DIV/0!</v>
      </c>
      <c r="Q484" s="470"/>
      <c r="R484" s="471"/>
      <c r="S484" s="19"/>
      <c r="T484" s="17" t="e">
        <f>S484/J483*100</f>
        <v>#DIV/0!</v>
      </c>
      <c r="U484" s="470"/>
      <c r="V484" s="472"/>
      <c r="W484" s="16"/>
      <c r="X484" s="17" t="e">
        <f>W484/J483*100</f>
        <v>#DIV/0!</v>
      </c>
      <c r="Y484" s="470"/>
      <c r="Z484" s="471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191">+C485+D485</f>
        <v>0</v>
      </c>
      <c r="F485" s="63"/>
      <c r="G485" s="64"/>
      <c r="H485" s="64"/>
      <c r="I485" s="65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470" t="e">
        <f t="shared" si="1129"/>
        <v>#DIV/0!</v>
      </c>
      <c r="N485" s="471"/>
      <c r="O485" s="67">
        <f>G485+F485+0</f>
        <v>0</v>
      </c>
      <c r="P485" s="68" t="e">
        <f t="shared" ref="P485" si="1192">O485/J485*100</f>
        <v>#DIV/0!</v>
      </c>
      <c r="Q485" s="470" t="e">
        <f t="shared" si="1131"/>
        <v>#DIV/0!</v>
      </c>
      <c r="R485" s="471"/>
      <c r="S485" s="70">
        <f>H485+F485+G485+0</f>
        <v>0</v>
      </c>
      <c r="T485" s="68" t="e">
        <f t="shared" ref="T485" si="1193">S485/J485*100</f>
        <v>#DIV/0!</v>
      </c>
      <c r="U485" s="470" t="e">
        <f t="shared" si="1133"/>
        <v>#DIV/0!</v>
      </c>
      <c r="V485" s="472"/>
      <c r="W485" s="67">
        <f>H485+F485+G485+I485+0</f>
        <v>0</v>
      </c>
      <c r="X485" s="68" t="e">
        <f>W485/J485*100</f>
        <v>#DIV/0!</v>
      </c>
      <c r="Y485" s="470" t="e">
        <f t="shared" si="1135"/>
        <v>#DIV/0!</v>
      </c>
      <c r="Z485" s="471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38"/>
      <c r="G486" s="36"/>
      <c r="H486" s="36"/>
      <c r="I486" s="37"/>
      <c r="J486" s="40"/>
      <c r="K486" s="16"/>
      <c r="L486" s="17" t="e">
        <f>K486/J485*100</f>
        <v>#DIV/0!</v>
      </c>
      <c r="M486" s="470"/>
      <c r="N486" s="471"/>
      <c r="O486" s="16"/>
      <c r="P486" s="17" t="e">
        <f>O486/J485*100</f>
        <v>#DIV/0!</v>
      </c>
      <c r="Q486" s="470"/>
      <c r="R486" s="471"/>
      <c r="S486" s="19"/>
      <c r="T486" s="17" t="e">
        <f>S486/J485*100</f>
        <v>#DIV/0!</v>
      </c>
      <c r="U486" s="470"/>
      <c r="V486" s="472"/>
      <c r="W486" s="16"/>
      <c r="X486" s="17" t="e">
        <f>W486/J485*100</f>
        <v>#DIV/0!</v>
      </c>
      <c r="Y486" s="470"/>
      <c r="Z486" s="471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194">+C487+D487</f>
        <v>0</v>
      </c>
      <c r="F487" s="63"/>
      <c r="G487" s="64"/>
      <c r="H487" s="64"/>
      <c r="I487" s="65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470" t="e">
        <f t="shared" si="1129"/>
        <v>#DIV/0!</v>
      </c>
      <c r="N487" s="471"/>
      <c r="O487" s="67">
        <f>G487+F487+0</f>
        <v>0</v>
      </c>
      <c r="P487" s="68" t="e">
        <f t="shared" ref="P487" si="1195">O487/J487*100</f>
        <v>#DIV/0!</v>
      </c>
      <c r="Q487" s="470" t="e">
        <f t="shared" si="1131"/>
        <v>#DIV/0!</v>
      </c>
      <c r="R487" s="471"/>
      <c r="S487" s="70">
        <f>H487+F487+G487+0</f>
        <v>0</v>
      </c>
      <c r="T487" s="68" t="e">
        <f t="shared" ref="T487" si="1196">S487/J487*100</f>
        <v>#DIV/0!</v>
      </c>
      <c r="U487" s="470" t="e">
        <f t="shared" si="1133"/>
        <v>#DIV/0!</v>
      </c>
      <c r="V487" s="472"/>
      <c r="W487" s="67">
        <f>H487+F487+G487+I487+0</f>
        <v>0</v>
      </c>
      <c r="X487" s="68" t="e">
        <f>W487/J487*100</f>
        <v>#DIV/0!</v>
      </c>
      <c r="Y487" s="470" t="e">
        <f t="shared" si="1135"/>
        <v>#DIV/0!</v>
      </c>
      <c r="Z487" s="471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38"/>
      <c r="G488" s="36"/>
      <c r="H488" s="36"/>
      <c r="I488" s="37"/>
      <c r="J488" s="40"/>
      <c r="K488" s="16"/>
      <c r="L488" s="17" t="e">
        <f>K488/J487*100</f>
        <v>#DIV/0!</v>
      </c>
      <c r="M488" s="470"/>
      <c r="N488" s="471"/>
      <c r="O488" s="16"/>
      <c r="P488" s="17" t="e">
        <f>O488/J487*100</f>
        <v>#DIV/0!</v>
      </c>
      <c r="Q488" s="470"/>
      <c r="R488" s="471"/>
      <c r="S488" s="19"/>
      <c r="T488" s="17" t="e">
        <f>S488/J487*100</f>
        <v>#DIV/0!</v>
      </c>
      <c r="U488" s="470"/>
      <c r="V488" s="472"/>
      <c r="W488" s="16"/>
      <c r="X488" s="17" t="e">
        <f>W488/J487*100</f>
        <v>#DIV/0!</v>
      </c>
      <c r="Y488" s="470"/>
      <c r="Z488" s="471"/>
      <c r="AA488" s="74"/>
      <c r="AB488" s="74"/>
    </row>
    <row r="489" spans="1:28" s="251" customFormat="1" ht="21.75" hidden="1" customHeight="1" x14ac:dyDescent="0.2">
      <c r="A489" s="480" t="s">
        <v>45</v>
      </c>
      <c r="B489" s="54" t="s">
        <v>29</v>
      </c>
      <c r="C489" s="55">
        <f t="shared" ref="C489:K490" si="1197">SUM(C491,C497,C507,C513,C515)</f>
        <v>0</v>
      </c>
      <c r="D489" s="56">
        <f t="shared" si="1197"/>
        <v>0</v>
      </c>
      <c r="E489" s="57">
        <f t="shared" si="1197"/>
        <v>0</v>
      </c>
      <c r="F489" s="58">
        <f t="shared" si="1197"/>
        <v>0</v>
      </c>
      <c r="G489" s="56">
        <f t="shared" si="1197"/>
        <v>0</v>
      </c>
      <c r="H489" s="56">
        <f t="shared" si="1197"/>
        <v>0</v>
      </c>
      <c r="I489" s="59">
        <f t="shared" si="1197"/>
        <v>0</v>
      </c>
      <c r="J489" s="60">
        <f t="shared" si="1197"/>
        <v>0</v>
      </c>
      <c r="K489" s="55">
        <f t="shared" si="1197"/>
        <v>0</v>
      </c>
      <c r="L489" s="56" t="e">
        <f>K489/J489*100</f>
        <v>#DIV/0!</v>
      </c>
      <c r="M489" s="482" t="e">
        <f t="shared" si="1129"/>
        <v>#DIV/0!</v>
      </c>
      <c r="N489" s="476"/>
      <c r="O489" s="55">
        <f>SUM(O491,O497,O507,O513,O515)</f>
        <v>0</v>
      </c>
      <c r="P489" s="56" t="e">
        <f t="shared" ref="P489" si="1198">O489/J489*100</f>
        <v>#DIV/0!</v>
      </c>
      <c r="Q489" s="482" t="e">
        <f t="shared" si="1131"/>
        <v>#DIV/0!</v>
      </c>
      <c r="R489" s="476"/>
      <c r="S489" s="58">
        <f>SUM(S491,S497,S507,S513,S515)</f>
        <v>0</v>
      </c>
      <c r="T489" s="56" t="e">
        <f t="shared" ref="T489" si="1199">S489/J489*100</f>
        <v>#DIV/0!</v>
      </c>
      <c r="U489" s="482" t="e">
        <f t="shared" si="1133"/>
        <v>#DIV/0!</v>
      </c>
      <c r="V489" s="484"/>
      <c r="W489" s="55">
        <f>SUM(W491,W497,W507,W513,W515)</f>
        <v>0</v>
      </c>
      <c r="X489" s="56" t="e">
        <f t="shared" ref="X489" si="1200">W489/J489*100</f>
        <v>#DIV/0!</v>
      </c>
      <c r="Y489" s="482" t="e">
        <f t="shared" si="1135"/>
        <v>#DIV/0!</v>
      </c>
      <c r="Z489" s="476"/>
      <c r="AA489" s="250"/>
      <c r="AB489" s="250"/>
    </row>
    <row r="490" spans="1:28" s="251" customFormat="1" ht="21.75" hidden="1" customHeight="1" x14ac:dyDescent="0.2">
      <c r="A490" s="481"/>
      <c r="B490" s="54" t="s">
        <v>30</v>
      </c>
      <c r="C490" s="16"/>
      <c r="D490" s="17"/>
      <c r="E490" s="18"/>
      <c r="F490" s="19"/>
      <c r="G490" s="17"/>
      <c r="H490" s="17"/>
      <c r="I490" s="20"/>
      <c r="J490" s="21"/>
      <c r="K490" s="55">
        <f t="shared" si="1197"/>
        <v>0</v>
      </c>
      <c r="L490" s="56" t="e">
        <f t="shared" ref="L490" si="1201">K490/J489*100</f>
        <v>#DIV/0!</v>
      </c>
      <c r="M490" s="483"/>
      <c r="N490" s="477"/>
      <c r="O490" s="55">
        <f>SUM(O492,O498,O508,O514,O516)</f>
        <v>0</v>
      </c>
      <c r="P490" s="56" t="e">
        <f t="shared" ref="P490" si="1202">O490/J489*100</f>
        <v>#DIV/0!</v>
      </c>
      <c r="Q490" s="483"/>
      <c r="R490" s="477"/>
      <c r="S490" s="58">
        <f>SUM(S492,S498,S508,S514,S516)</f>
        <v>0</v>
      </c>
      <c r="T490" s="56" t="e">
        <f t="shared" ref="T490" si="1203">S490/J489*100</f>
        <v>#DIV/0!</v>
      </c>
      <c r="U490" s="483"/>
      <c r="V490" s="485"/>
      <c r="W490" s="55">
        <f>SUM(W492,W498,W508,W514,W516)</f>
        <v>0</v>
      </c>
      <c r="X490" s="56" t="e">
        <f t="shared" ref="X490" si="1204">W490/J489*100</f>
        <v>#DIV/0!</v>
      </c>
      <c r="Y490" s="483"/>
      <c r="Z490" s="477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27">
        <f>SUM(F493,F495)</f>
        <v>0</v>
      </c>
      <c r="G491" s="25">
        <f>SUM(G493,G495)</f>
        <v>0</v>
      </c>
      <c r="H491" s="25">
        <f t="shared" ref="H491:I491" si="1205">SUM(H493,H495)</f>
        <v>0</v>
      </c>
      <c r="I491" s="28">
        <f t="shared" si="1205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06">K491/J491*100</f>
        <v>#DIV/0!</v>
      </c>
      <c r="M491" s="478" t="e">
        <f t="shared" si="1129"/>
        <v>#DIV/0!</v>
      </c>
      <c r="N491" s="474"/>
      <c r="O491" s="30">
        <f>SUM(O493,O495)</f>
        <v>0</v>
      </c>
      <c r="P491" s="31" t="e">
        <f t="shared" ref="P491" si="1207">O491/J491*100</f>
        <v>#DIV/0!</v>
      </c>
      <c r="Q491" s="478" t="e">
        <f t="shared" si="1131"/>
        <v>#DIV/0!</v>
      </c>
      <c r="R491" s="474"/>
      <c r="S491" s="32">
        <f>SUM(S493,S495)</f>
        <v>0</v>
      </c>
      <c r="T491" s="31" t="e">
        <f t="shared" ref="T491" si="1208">S491/J491*100</f>
        <v>#DIV/0!</v>
      </c>
      <c r="U491" s="478" t="e">
        <f t="shared" si="1133"/>
        <v>#DIV/0!</v>
      </c>
      <c r="V491" s="475"/>
      <c r="W491" s="30">
        <f>SUM(W493,W495)</f>
        <v>0</v>
      </c>
      <c r="X491" s="31" t="e">
        <f t="shared" ref="X491" si="1209">W491/J491*100</f>
        <v>#DIV/0!</v>
      </c>
      <c r="Y491" s="478" t="e">
        <f t="shared" si="1135"/>
        <v>#DIV/0!</v>
      </c>
      <c r="Z491" s="474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38"/>
      <c r="G492" s="36"/>
      <c r="H492" s="36"/>
      <c r="I492" s="37"/>
      <c r="J492" s="40"/>
      <c r="K492" s="30">
        <f>SUM(K494,K496)</f>
        <v>0</v>
      </c>
      <c r="L492" s="31" t="e">
        <f>K492/J491*100</f>
        <v>#DIV/0!</v>
      </c>
      <c r="M492" s="479"/>
      <c r="N492" s="474"/>
      <c r="O492" s="30">
        <f>SUM(O494,O496)</f>
        <v>0</v>
      </c>
      <c r="P492" s="31" t="e">
        <f t="shared" ref="P492" si="1210">O492/J491*100</f>
        <v>#DIV/0!</v>
      </c>
      <c r="Q492" s="479"/>
      <c r="R492" s="474"/>
      <c r="S492" s="32">
        <f>SUM(S494,S496)</f>
        <v>0</v>
      </c>
      <c r="T492" s="31" t="e">
        <f t="shared" ref="T492" si="1211">S492/J491*100</f>
        <v>#DIV/0!</v>
      </c>
      <c r="U492" s="479"/>
      <c r="V492" s="475"/>
      <c r="W492" s="30">
        <f>SUM(W494,W496)</f>
        <v>0</v>
      </c>
      <c r="X492" s="31" t="e">
        <f t="shared" ref="X492" si="1212">W492/J491*100</f>
        <v>#DIV/0!</v>
      </c>
      <c r="Y492" s="479"/>
      <c r="Z492" s="474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13">+C493+D493</f>
        <v>0</v>
      </c>
      <c r="F493" s="63"/>
      <c r="G493" s="64"/>
      <c r="H493" s="64"/>
      <c r="I493" s="65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470" t="e">
        <f t="shared" si="1129"/>
        <v>#DIV/0!</v>
      </c>
      <c r="N493" s="471"/>
      <c r="O493" s="67">
        <f>G493+F493+0</f>
        <v>0</v>
      </c>
      <c r="P493" s="69" t="e">
        <f t="shared" ref="P493" si="1214">O493/J493*100</f>
        <v>#DIV/0!</v>
      </c>
      <c r="Q493" s="470" t="e">
        <f t="shared" si="1131"/>
        <v>#DIV/0!</v>
      </c>
      <c r="R493" s="471"/>
      <c r="S493" s="70">
        <f>H493+F493+G493+0</f>
        <v>0</v>
      </c>
      <c r="T493" s="69" t="e">
        <f t="shared" ref="T493" si="1215">S493/J493*100</f>
        <v>#DIV/0!</v>
      </c>
      <c r="U493" s="470" t="e">
        <f t="shared" si="1133"/>
        <v>#DIV/0!</v>
      </c>
      <c r="V493" s="472"/>
      <c r="W493" s="67">
        <f>H493+F493+G493+I493+0</f>
        <v>0</v>
      </c>
      <c r="X493" s="69" t="e">
        <f>W493/J493*100</f>
        <v>#DIV/0!</v>
      </c>
      <c r="Y493" s="470" t="e">
        <f t="shared" si="1135"/>
        <v>#DIV/0!</v>
      </c>
      <c r="Z493" s="471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38"/>
      <c r="G494" s="36"/>
      <c r="H494" s="36"/>
      <c r="I494" s="39"/>
      <c r="J494" s="40"/>
      <c r="K494" s="16"/>
      <c r="L494" s="17" t="e">
        <f>K494/J493*100</f>
        <v>#DIV/0!</v>
      </c>
      <c r="M494" s="470"/>
      <c r="N494" s="471"/>
      <c r="O494" s="16"/>
      <c r="P494" s="73" t="e">
        <f>O494/J493*100</f>
        <v>#DIV/0!</v>
      </c>
      <c r="Q494" s="470"/>
      <c r="R494" s="471"/>
      <c r="S494" s="19"/>
      <c r="T494" s="73" t="e">
        <f>S494/J493*100</f>
        <v>#DIV/0!</v>
      </c>
      <c r="U494" s="470"/>
      <c r="V494" s="472"/>
      <c r="W494" s="16"/>
      <c r="X494" s="73" t="e">
        <f>W494/J493*100</f>
        <v>#DIV/0!</v>
      </c>
      <c r="Y494" s="470"/>
      <c r="Z494" s="471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16">+C495+D495</f>
        <v>0</v>
      </c>
      <c r="F495" s="63"/>
      <c r="G495" s="64"/>
      <c r="H495" s="64"/>
      <c r="I495" s="65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470" t="e">
        <f t="shared" si="1129"/>
        <v>#DIV/0!</v>
      </c>
      <c r="N495" s="471"/>
      <c r="O495" s="67">
        <f>G495+F495+0</f>
        <v>0</v>
      </c>
      <c r="P495" s="69" t="e">
        <f t="shared" ref="P495" si="1217">O495/J495*100</f>
        <v>#DIV/0!</v>
      </c>
      <c r="Q495" s="470" t="e">
        <f t="shared" si="1131"/>
        <v>#DIV/0!</v>
      </c>
      <c r="R495" s="471"/>
      <c r="S495" s="70">
        <f>H495+F495+G495+0</f>
        <v>0</v>
      </c>
      <c r="T495" s="69" t="e">
        <f t="shared" ref="T495" si="1218">S495/J495*100</f>
        <v>#DIV/0!</v>
      </c>
      <c r="U495" s="470" t="e">
        <f t="shared" si="1133"/>
        <v>#DIV/0!</v>
      </c>
      <c r="V495" s="472"/>
      <c r="W495" s="67">
        <f>H495+F495+G495+I495+0</f>
        <v>0</v>
      </c>
      <c r="X495" s="69" t="e">
        <f>W495/J495*100</f>
        <v>#DIV/0!</v>
      </c>
      <c r="Y495" s="470" t="e">
        <f t="shared" si="1135"/>
        <v>#DIV/0!</v>
      </c>
      <c r="Z495" s="471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38"/>
      <c r="G496" s="36"/>
      <c r="H496" s="36"/>
      <c r="I496" s="39"/>
      <c r="J496" s="40"/>
      <c r="K496" s="16"/>
      <c r="L496" s="17" t="e">
        <f>K496/J495*100</f>
        <v>#DIV/0!</v>
      </c>
      <c r="M496" s="470"/>
      <c r="N496" s="471"/>
      <c r="O496" s="16"/>
      <c r="P496" s="73" t="e">
        <f>O496/J495*100</f>
        <v>#DIV/0!</v>
      </c>
      <c r="Q496" s="470"/>
      <c r="R496" s="471"/>
      <c r="S496" s="19"/>
      <c r="T496" s="73" t="e">
        <f>S496/J495*100</f>
        <v>#DIV/0!</v>
      </c>
      <c r="U496" s="470"/>
      <c r="V496" s="472"/>
      <c r="W496" s="16"/>
      <c r="X496" s="73" t="e">
        <f>W496/J495*100</f>
        <v>#DIV/0!</v>
      </c>
      <c r="Y496" s="470"/>
      <c r="Z496" s="471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27">
        <f>SUM(F499,F501,F503,F505)</f>
        <v>0</v>
      </c>
      <c r="G497" s="25">
        <f t="shared" ref="G497:I497" si="1219">SUM(G499,G501,G503,G505)</f>
        <v>0</v>
      </c>
      <c r="H497" s="25">
        <f t="shared" si="1219"/>
        <v>0</v>
      </c>
      <c r="I497" s="28">
        <f t="shared" si="1219"/>
        <v>0</v>
      </c>
      <c r="J497" s="29">
        <f t="shared" ref="J497" si="1220">+E497+I497+F497+G497+H497</f>
        <v>0</v>
      </c>
      <c r="K497" s="30">
        <f>SUM(K499,K501,K503,K505)</f>
        <v>0</v>
      </c>
      <c r="L497" s="31" t="e">
        <f t="shared" ref="L497" si="1221">K497/J497*100</f>
        <v>#DIV/0!</v>
      </c>
      <c r="M497" s="473" t="e">
        <f t="shared" si="1129"/>
        <v>#DIV/0!</v>
      </c>
      <c r="N497" s="474"/>
      <c r="O497" s="30">
        <f>SUM(O499,O501,O503,O505)</f>
        <v>0</v>
      </c>
      <c r="P497" s="31" t="e">
        <f t="shared" ref="P497" si="1222">O497/J497*100</f>
        <v>#DIV/0!</v>
      </c>
      <c r="Q497" s="473" t="e">
        <f t="shared" si="1131"/>
        <v>#DIV/0!</v>
      </c>
      <c r="R497" s="474"/>
      <c r="S497" s="32">
        <f>SUM(S499,S501,S503,S505)</f>
        <v>0</v>
      </c>
      <c r="T497" s="31" t="e">
        <f t="shared" ref="T497" si="1223">S497/J497*100</f>
        <v>#DIV/0!</v>
      </c>
      <c r="U497" s="473" t="e">
        <f t="shared" si="1133"/>
        <v>#DIV/0!</v>
      </c>
      <c r="V497" s="475"/>
      <c r="W497" s="30">
        <f>SUM(W499,W501,W503,W505)</f>
        <v>0</v>
      </c>
      <c r="X497" s="31" t="e">
        <f t="shared" ref="X497" si="1224">W497/J497*100</f>
        <v>#DIV/0!</v>
      </c>
      <c r="Y497" s="473" t="e">
        <f t="shared" si="1135"/>
        <v>#DIV/0!</v>
      </c>
      <c r="Z497" s="474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38"/>
      <c r="G498" s="36"/>
      <c r="H498" s="36"/>
      <c r="I498" s="37"/>
      <c r="J498" s="40"/>
      <c r="K498" s="30">
        <f>SUM(K500,K502,K504,K506)</f>
        <v>0</v>
      </c>
      <c r="L498" s="31" t="e">
        <f t="shared" ref="L498" si="1225">K498/J497*100</f>
        <v>#DIV/0!</v>
      </c>
      <c r="M498" s="473"/>
      <c r="N498" s="474"/>
      <c r="O498" s="30">
        <f>SUM(O500,O502,O504,O506)</f>
        <v>0</v>
      </c>
      <c r="P498" s="31" t="e">
        <f t="shared" ref="P498" si="1226">O498/J497*100</f>
        <v>#DIV/0!</v>
      </c>
      <c r="Q498" s="473"/>
      <c r="R498" s="474"/>
      <c r="S498" s="32">
        <f>SUM(S500,S502,S504,S506)</f>
        <v>0</v>
      </c>
      <c r="T498" s="31" t="e">
        <f t="shared" ref="T498" si="1227">S498/J497*100</f>
        <v>#DIV/0!</v>
      </c>
      <c r="U498" s="473"/>
      <c r="V498" s="475"/>
      <c r="W498" s="30">
        <f>SUM(W500,W502,W504,W506)</f>
        <v>0</v>
      </c>
      <c r="X498" s="31" t="e">
        <f t="shared" ref="X498" si="1228">W498/J497*100</f>
        <v>#DIV/0!</v>
      </c>
      <c r="Y498" s="473"/>
      <c r="Z498" s="474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29">+C499+D499</f>
        <v>0</v>
      </c>
      <c r="F499" s="63"/>
      <c r="G499" s="64"/>
      <c r="H499" s="64"/>
      <c r="I499" s="65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470" t="e">
        <f t="shared" si="1129"/>
        <v>#DIV/0!</v>
      </c>
      <c r="N499" s="471"/>
      <c r="O499" s="67">
        <f>G499+F499+0</f>
        <v>0</v>
      </c>
      <c r="P499" s="68" t="e">
        <f t="shared" ref="P499" si="1230">O499/J499*100</f>
        <v>#DIV/0!</v>
      </c>
      <c r="Q499" s="470" t="e">
        <f t="shared" si="1131"/>
        <v>#DIV/0!</v>
      </c>
      <c r="R499" s="471"/>
      <c r="S499" s="70">
        <f>H499+F499+G499+0</f>
        <v>0</v>
      </c>
      <c r="T499" s="68" t="e">
        <f t="shared" ref="T499" si="1231">S499/J499*100</f>
        <v>#DIV/0!</v>
      </c>
      <c r="U499" s="470" t="e">
        <f t="shared" si="1133"/>
        <v>#DIV/0!</v>
      </c>
      <c r="V499" s="472"/>
      <c r="W499" s="67">
        <f>H499+F499+G499+I499+0</f>
        <v>0</v>
      </c>
      <c r="X499" s="68" t="e">
        <f>W499/J499*100</f>
        <v>#DIV/0!</v>
      </c>
      <c r="Y499" s="470" t="e">
        <f t="shared" si="1135"/>
        <v>#DIV/0!</v>
      </c>
      <c r="Z499" s="471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38"/>
      <c r="G500" s="36"/>
      <c r="H500" s="36"/>
      <c r="I500" s="39"/>
      <c r="J500" s="40"/>
      <c r="K500" s="16"/>
      <c r="L500" s="17" t="e">
        <f>K500/J499*100</f>
        <v>#DIV/0!</v>
      </c>
      <c r="M500" s="470"/>
      <c r="N500" s="471"/>
      <c r="O500" s="16"/>
      <c r="P500" s="17" t="e">
        <f>O500/J499*100</f>
        <v>#DIV/0!</v>
      </c>
      <c r="Q500" s="470"/>
      <c r="R500" s="471"/>
      <c r="S500" s="19"/>
      <c r="T500" s="17" t="e">
        <f>S500/J499*100</f>
        <v>#DIV/0!</v>
      </c>
      <c r="U500" s="470"/>
      <c r="V500" s="472"/>
      <c r="W500" s="16"/>
      <c r="X500" s="17" t="e">
        <f>W500/J499*100</f>
        <v>#DIV/0!</v>
      </c>
      <c r="Y500" s="470"/>
      <c r="Z500" s="471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32">+C501+D501</f>
        <v>0</v>
      </c>
      <c r="F501" s="63"/>
      <c r="G501" s="64"/>
      <c r="H501" s="64"/>
      <c r="I501" s="65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470" t="e">
        <f t="shared" si="1129"/>
        <v>#DIV/0!</v>
      </c>
      <c r="N501" s="471"/>
      <c r="O501" s="67">
        <f>G501+F501+0</f>
        <v>0</v>
      </c>
      <c r="P501" s="68" t="e">
        <f t="shared" ref="P501" si="1233">O501/J501*100</f>
        <v>#DIV/0!</v>
      </c>
      <c r="Q501" s="470" t="e">
        <f t="shared" si="1131"/>
        <v>#DIV/0!</v>
      </c>
      <c r="R501" s="471"/>
      <c r="S501" s="70">
        <f>H501+F501+G501+0</f>
        <v>0</v>
      </c>
      <c r="T501" s="68" t="e">
        <f t="shared" ref="T501" si="1234">S501/J501*100</f>
        <v>#DIV/0!</v>
      </c>
      <c r="U501" s="470" t="e">
        <f t="shared" si="1133"/>
        <v>#DIV/0!</v>
      </c>
      <c r="V501" s="472"/>
      <c r="W501" s="67">
        <f>H501+F501+G501+I501+0</f>
        <v>0</v>
      </c>
      <c r="X501" s="68" t="e">
        <f>W501/J501*100</f>
        <v>#DIV/0!</v>
      </c>
      <c r="Y501" s="470" t="e">
        <f t="shared" si="1135"/>
        <v>#DIV/0!</v>
      </c>
      <c r="Z501" s="471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38"/>
      <c r="G502" s="36"/>
      <c r="H502" s="36"/>
      <c r="I502" s="39"/>
      <c r="J502" s="40"/>
      <c r="K502" s="16"/>
      <c r="L502" s="17" t="e">
        <f>K502/J501*100</f>
        <v>#DIV/0!</v>
      </c>
      <c r="M502" s="470"/>
      <c r="N502" s="471"/>
      <c r="O502" s="16"/>
      <c r="P502" s="17" t="e">
        <f>O502/J501*100</f>
        <v>#DIV/0!</v>
      </c>
      <c r="Q502" s="470"/>
      <c r="R502" s="471"/>
      <c r="S502" s="19"/>
      <c r="T502" s="17" t="e">
        <f>S502/J501*100</f>
        <v>#DIV/0!</v>
      </c>
      <c r="U502" s="470"/>
      <c r="V502" s="472"/>
      <c r="W502" s="16"/>
      <c r="X502" s="17" t="e">
        <f>W502/J501*100</f>
        <v>#DIV/0!</v>
      </c>
      <c r="Y502" s="470"/>
      <c r="Z502" s="471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35">+C503+D503</f>
        <v>0</v>
      </c>
      <c r="F503" s="63"/>
      <c r="G503" s="64"/>
      <c r="H503" s="64"/>
      <c r="I503" s="65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470" t="e">
        <f t="shared" si="1129"/>
        <v>#DIV/0!</v>
      </c>
      <c r="N503" s="471"/>
      <c r="O503" s="67">
        <f>G503+F503+0</f>
        <v>0</v>
      </c>
      <c r="P503" s="68" t="e">
        <f t="shared" ref="P503" si="1236">O503/J503*100</f>
        <v>#DIV/0!</v>
      </c>
      <c r="Q503" s="470" t="e">
        <f t="shared" si="1131"/>
        <v>#DIV/0!</v>
      </c>
      <c r="R503" s="471"/>
      <c r="S503" s="70">
        <f>H503+F503+G503+0</f>
        <v>0</v>
      </c>
      <c r="T503" s="68" t="e">
        <f t="shared" ref="T503" si="1237">S503/J503*100</f>
        <v>#DIV/0!</v>
      </c>
      <c r="U503" s="470" t="e">
        <f t="shared" si="1133"/>
        <v>#DIV/0!</v>
      </c>
      <c r="V503" s="472"/>
      <c r="W503" s="67">
        <f>H503+F503+G503+I503+0</f>
        <v>0</v>
      </c>
      <c r="X503" s="68" t="e">
        <f>W503/J503*100</f>
        <v>#DIV/0!</v>
      </c>
      <c r="Y503" s="470" t="e">
        <f t="shared" si="1135"/>
        <v>#DIV/0!</v>
      </c>
      <c r="Z503" s="471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38"/>
      <c r="G504" s="36"/>
      <c r="H504" s="36"/>
      <c r="I504" s="39"/>
      <c r="J504" s="40"/>
      <c r="K504" s="16"/>
      <c r="L504" s="17" t="e">
        <f>K504/J503*100</f>
        <v>#DIV/0!</v>
      </c>
      <c r="M504" s="470"/>
      <c r="N504" s="471"/>
      <c r="O504" s="16"/>
      <c r="P504" s="17" t="e">
        <f>O504/J503*100</f>
        <v>#DIV/0!</v>
      </c>
      <c r="Q504" s="470"/>
      <c r="R504" s="471"/>
      <c r="S504" s="19"/>
      <c r="T504" s="17" t="e">
        <f>S504/J503*100</f>
        <v>#DIV/0!</v>
      </c>
      <c r="U504" s="470"/>
      <c r="V504" s="472"/>
      <c r="W504" s="16"/>
      <c r="X504" s="17" t="e">
        <f>W504/J503*100</f>
        <v>#DIV/0!</v>
      </c>
      <c r="Y504" s="470"/>
      <c r="Z504" s="471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38">+C505+D505</f>
        <v>0</v>
      </c>
      <c r="F505" s="63"/>
      <c r="G505" s="64"/>
      <c r="H505" s="64"/>
      <c r="I505" s="65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470" t="e">
        <f t="shared" si="1129"/>
        <v>#DIV/0!</v>
      </c>
      <c r="N505" s="471"/>
      <c r="O505" s="67">
        <f>G505+F505+0</f>
        <v>0</v>
      </c>
      <c r="P505" s="68" t="e">
        <f t="shared" ref="P505" si="1239">O505/J505*100</f>
        <v>#DIV/0!</v>
      </c>
      <c r="Q505" s="470" t="e">
        <f t="shared" si="1131"/>
        <v>#DIV/0!</v>
      </c>
      <c r="R505" s="471"/>
      <c r="S505" s="70">
        <f>H505+F505+G505+0</f>
        <v>0</v>
      </c>
      <c r="T505" s="68" t="e">
        <f t="shared" ref="T505" si="1240">S505/J505*100</f>
        <v>#DIV/0!</v>
      </c>
      <c r="U505" s="470" t="e">
        <f t="shared" si="1133"/>
        <v>#DIV/0!</v>
      </c>
      <c r="V505" s="472"/>
      <c r="W505" s="67">
        <f>H505+F505+G505+I505+0</f>
        <v>0</v>
      </c>
      <c r="X505" s="68" t="e">
        <f>W505/J505*100</f>
        <v>#DIV/0!</v>
      </c>
      <c r="Y505" s="470" t="e">
        <f t="shared" si="1135"/>
        <v>#DIV/0!</v>
      </c>
      <c r="Z505" s="471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38"/>
      <c r="G506" s="36"/>
      <c r="H506" s="36"/>
      <c r="I506" s="39"/>
      <c r="J506" s="40"/>
      <c r="K506" s="16"/>
      <c r="L506" s="17" t="e">
        <f>K506/J505*100</f>
        <v>#DIV/0!</v>
      </c>
      <c r="M506" s="470"/>
      <c r="N506" s="471"/>
      <c r="O506" s="16"/>
      <c r="P506" s="17" t="e">
        <f>O506/J505*100</f>
        <v>#DIV/0!</v>
      </c>
      <c r="Q506" s="470"/>
      <c r="R506" s="471"/>
      <c r="S506" s="19"/>
      <c r="T506" s="17" t="e">
        <f>S506/J505*100</f>
        <v>#DIV/0!</v>
      </c>
      <c r="U506" s="470"/>
      <c r="V506" s="472"/>
      <c r="W506" s="16"/>
      <c r="X506" s="17" t="e">
        <f>W506/J505*100</f>
        <v>#DIV/0!</v>
      </c>
      <c r="Y506" s="470"/>
      <c r="Z506" s="471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27">
        <f>SUM(F509,F511)</f>
        <v>0</v>
      </c>
      <c r="G507" s="25">
        <f t="shared" ref="G507:I507" si="1241">SUM(G509,G511)</f>
        <v>0</v>
      </c>
      <c r="H507" s="25">
        <f t="shared" si="1241"/>
        <v>0</v>
      </c>
      <c r="I507" s="28">
        <f t="shared" si="1241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42">K507/J507*100</f>
        <v>#DIV/0!</v>
      </c>
      <c r="M507" s="473" t="e">
        <f t="shared" si="1129"/>
        <v>#DIV/0!</v>
      </c>
      <c r="N507" s="474"/>
      <c r="O507" s="30">
        <f>SUM(O509,O511)</f>
        <v>0</v>
      </c>
      <c r="P507" s="31" t="e">
        <f t="shared" ref="P507" si="1243">O507/J507*100</f>
        <v>#DIV/0!</v>
      </c>
      <c r="Q507" s="473" t="e">
        <f t="shared" si="1131"/>
        <v>#DIV/0!</v>
      </c>
      <c r="R507" s="474"/>
      <c r="S507" s="32">
        <f>SUM(S509,S511)</f>
        <v>0</v>
      </c>
      <c r="T507" s="31" t="e">
        <f t="shared" ref="T507" si="1244">S507/J507*100</f>
        <v>#DIV/0!</v>
      </c>
      <c r="U507" s="473" t="e">
        <f t="shared" si="1133"/>
        <v>#DIV/0!</v>
      </c>
      <c r="V507" s="475"/>
      <c r="W507" s="30">
        <f>SUM(W509,W511)</f>
        <v>0</v>
      </c>
      <c r="X507" s="31" t="e">
        <f t="shared" ref="X507" si="1245">W507/J507*100</f>
        <v>#DIV/0!</v>
      </c>
      <c r="Y507" s="473" t="e">
        <f t="shared" si="1135"/>
        <v>#DIV/0!</v>
      </c>
      <c r="Z507" s="474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38"/>
      <c r="G508" s="36"/>
      <c r="H508" s="36"/>
      <c r="I508" s="37"/>
      <c r="J508" s="40"/>
      <c r="K508" s="30">
        <f>SUM(K510,K512)</f>
        <v>0</v>
      </c>
      <c r="L508" s="31" t="e">
        <f t="shared" ref="L508" si="1246">K508/J507*100</f>
        <v>#DIV/0!</v>
      </c>
      <c r="M508" s="473"/>
      <c r="N508" s="474"/>
      <c r="O508" s="30">
        <f>SUM(O510,O512)</f>
        <v>0</v>
      </c>
      <c r="P508" s="31" t="e">
        <f t="shared" ref="P508" si="1247">O508/J507*100</f>
        <v>#DIV/0!</v>
      </c>
      <c r="Q508" s="473"/>
      <c r="R508" s="474"/>
      <c r="S508" s="32">
        <f>SUM(S510,S512)</f>
        <v>0</v>
      </c>
      <c r="T508" s="31" t="e">
        <f t="shared" ref="T508" si="1248">S508/J507*100</f>
        <v>#DIV/0!</v>
      </c>
      <c r="U508" s="473"/>
      <c r="V508" s="475"/>
      <c r="W508" s="30">
        <f>SUM(W510,W512)</f>
        <v>0</v>
      </c>
      <c r="X508" s="31" t="e">
        <f t="shared" ref="X508" si="1249">W508/J507*100</f>
        <v>#DIV/0!</v>
      </c>
      <c r="Y508" s="473"/>
      <c r="Z508" s="474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250">+C509+D509</f>
        <v>0</v>
      </c>
      <c r="F509" s="63"/>
      <c r="G509" s="64"/>
      <c r="H509" s="64"/>
      <c r="I509" s="65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470" t="e">
        <f t="shared" si="1129"/>
        <v>#DIV/0!</v>
      </c>
      <c r="N509" s="471"/>
      <c r="O509" s="67">
        <f>G509+F509+0</f>
        <v>0</v>
      </c>
      <c r="P509" s="68" t="e">
        <f t="shared" ref="P509" si="1251">O509/J509*100</f>
        <v>#DIV/0!</v>
      </c>
      <c r="Q509" s="470" t="e">
        <f t="shared" si="1131"/>
        <v>#DIV/0!</v>
      </c>
      <c r="R509" s="471"/>
      <c r="S509" s="70">
        <f>H509+F509+G509+0</f>
        <v>0</v>
      </c>
      <c r="T509" s="68" t="e">
        <f t="shared" ref="T509" si="1252">S509/J509*100</f>
        <v>#DIV/0!</v>
      </c>
      <c r="U509" s="470" t="e">
        <f t="shared" si="1133"/>
        <v>#DIV/0!</v>
      </c>
      <c r="V509" s="472"/>
      <c r="W509" s="67">
        <f>H509+F509+G509+I509+0</f>
        <v>0</v>
      </c>
      <c r="X509" s="68" t="e">
        <f>W509/J509*100</f>
        <v>#DIV/0!</v>
      </c>
      <c r="Y509" s="470" t="e">
        <f t="shared" si="1135"/>
        <v>#DIV/0!</v>
      </c>
      <c r="Z509" s="471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38"/>
      <c r="G510" s="36"/>
      <c r="H510" s="36"/>
      <c r="I510" s="39"/>
      <c r="J510" s="40"/>
      <c r="K510" s="16"/>
      <c r="L510" s="17" t="e">
        <f>K510/J509*100</f>
        <v>#DIV/0!</v>
      </c>
      <c r="M510" s="470"/>
      <c r="N510" s="471"/>
      <c r="O510" s="16"/>
      <c r="P510" s="17" t="e">
        <f>O510/J509*100</f>
        <v>#DIV/0!</v>
      </c>
      <c r="Q510" s="470"/>
      <c r="R510" s="471"/>
      <c r="S510" s="19"/>
      <c r="T510" s="17" t="e">
        <f>S510/J509*100</f>
        <v>#DIV/0!</v>
      </c>
      <c r="U510" s="470"/>
      <c r="V510" s="472"/>
      <c r="W510" s="16"/>
      <c r="X510" s="17" t="e">
        <f>W510/J509*100</f>
        <v>#DIV/0!</v>
      </c>
      <c r="Y510" s="470"/>
      <c r="Z510" s="471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253">+C511+D511</f>
        <v>0</v>
      </c>
      <c r="F511" s="63"/>
      <c r="G511" s="64"/>
      <c r="H511" s="64"/>
      <c r="I511" s="65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470" t="e">
        <f t="shared" si="1129"/>
        <v>#DIV/0!</v>
      </c>
      <c r="N511" s="471"/>
      <c r="O511" s="67">
        <f>G511+F511+0</f>
        <v>0</v>
      </c>
      <c r="P511" s="68" t="e">
        <f t="shared" ref="P511" si="1254">O511/J511*100</f>
        <v>#DIV/0!</v>
      </c>
      <c r="Q511" s="470" t="e">
        <f t="shared" si="1131"/>
        <v>#DIV/0!</v>
      </c>
      <c r="R511" s="471"/>
      <c r="S511" s="70">
        <f>H511+F511+G511+0</f>
        <v>0</v>
      </c>
      <c r="T511" s="68" t="e">
        <f t="shared" ref="T511" si="1255">S511/J511*100</f>
        <v>#DIV/0!</v>
      </c>
      <c r="U511" s="470" t="e">
        <f t="shared" si="1133"/>
        <v>#DIV/0!</v>
      </c>
      <c r="V511" s="472"/>
      <c r="W511" s="67">
        <f>H511+F511+G511+I511+0</f>
        <v>0</v>
      </c>
      <c r="X511" s="68" t="e">
        <f>W511/J511*100</f>
        <v>#DIV/0!</v>
      </c>
      <c r="Y511" s="470" t="e">
        <f t="shared" si="1135"/>
        <v>#DIV/0!</v>
      </c>
      <c r="Z511" s="471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38"/>
      <c r="G512" s="36"/>
      <c r="H512" s="36"/>
      <c r="I512" s="39"/>
      <c r="J512" s="40"/>
      <c r="K512" s="16"/>
      <c r="L512" s="17" t="e">
        <f>K512/J511*100</f>
        <v>#DIV/0!</v>
      </c>
      <c r="M512" s="470"/>
      <c r="N512" s="471"/>
      <c r="O512" s="16"/>
      <c r="P512" s="17" t="e">
        <f>O512/J511*100</f>
        <v>#DIV/0!</v>
      </c>
      <c r="Q512" s="470"/>
      <c r="R512" s="471"/>
      <c r="S512" s="19"/>
      <c r="T512" s="17" t="e">
        <f>S512/J511*100</f>
        <v>#DIV/0!</v>
      </c>
      <c r="U512" s="470"/>
      <c r="V512" s="472"/>
      <c r="W512" s="16"/>
      <c r="X512" s="17" t="e">
        <f>W512/J511*100</f>
        <v>#DIV/0!</v>
      </c>
      <c r="Y512" s="470"/>
      <c r="Z512" s="471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256">+C513+D513</f>
        <v>0</v>
      </c>
      <c r="F513" s="63"/>
      <c r="G513" s="64"/>
      <c r="H513" s="64"/>
      <c r="I513" s="65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470" t="e">
        <f t="shared" si="1129"/>
        <v>#DIV/0!</v>
      </c>
      <c r="N513" s="471"/>
      <c r="O513" s="67">
        <f>G513+F513+0</f>
        <v>0</v>
      </c>
      <c r="P513" s="68" t="e">
        <f t="shared" ref="P513" si="1257">O513/J513*100</f>
        <v>#DIV/0!</v>
      </c>
      <c r="Q513" s="470" t="e">
        <f t="shared" si="1131"/>
        <v>#DIV/0!</v>
      </c>
      <c r="R513" s="471"/>
      <c r="S513" s="70">
        <f>H513+F513+G513+0</f>
        <v>0</v>
      </c>
      <c r="T513" s="68" t="e">
        <f t="shared" ref="T513" si="1258">S513/J513*100</f>
        <v>#DIV/0!</v>
      </c>
      <c r="U513" s="470" t="e">
        <f t="shared" si="1133"/>
        <v>#DIV/0!</v>
      </c>
      <c r="V513" s="472"/>
      <c r="W513" s="67">
        <f>H513+F513+G513+I513+0</f>
        <v>0</v>
      </c>
      <c r="X513" s="68" t="e">
        <f>W513/J513*100</f>
        <v>#DIV/0!</v>
      </c>
      <c r="Y513" s="470" t="e">
        <f t="shared" si="1135"/>
        <v>#DIV/0!</v>
      </c>
      <c r="Z513" s="471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38"/>
      <c r="G514" s="36"/>
      <c r="H514" s="36"/>
      <c r="I514" s="37"/>
      <c r="J514" s="40"/>
      <c r="K514" s="16"/>
      <c r="L514" s="17" t="e">
        <f>K514/J513*100</f>
        <v>#DIV/0!</v>
      </c>
      <c r="M514" s="470"/>
      <c r="N514" s="471"/>
      <c r="O514" s="16"/>
      <c r="P514" s="17" t="e">
        <f>O514/J513*100</f>
        <v>#DIV/0!</v>
      </c>
      <c r="Q514" s="470"/>
      <c r="R514" s="471"/>
      <c r="S514" s="19"/>
      <c r="T514" s="17" t="e">
        <f>S514/J513*100</f>
        <v>#DIV/0!</v>
      </c>
      <c r="U514" s="470"/>
      <c r="V514" s="472"/>
      <c r="W514" s="16"/>
      <c r="X514" s="17" t="e">
        <f>W514/J513*100</f>
        <v>#DIV/0!</v>
      </c>
      <c r="Y514" s="470"/>
      <c r="Z514" s="471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259">+C515+D515</f>
        <v>0</v>
      </c>
      <c r="F515" s="63"/>
      <c r="G515" s="64"/>
      <c r="H515" s="64"/>
      <c r="I515" s="65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470" t="e">
        <f t="shared" si="1129"/>
        <v>#DIV/0!</v>
      </c>
      <c r="N515" s="471"/>
      <c r="O515" s="67">
        <f>G515+F515+0</f>
        <v>0</v>
      </c>
      <c r="P515" s="68" t="e">
        <f t="shared" ref="P515" si="1260">O515/J515*100</f>
        <v>#DIV/0!</v>
      </c>
      <c r="Q515" s="470" t="e">
        <f t="shared" si="1131"/>
        <v>#DIV/0!</v>
      </c>
      <c r="R515" s="471"/>
      <c r="S515" s="70">
        <f>H515+F515+G515+0</f>
        <v>0</v>
      </c>
      <c r="T515" s="68" t="e">
        <f t="shared" ref="T515" si="1261">S515/J515*100</f>
        <v>#DIV/0!</v>
      </c>
      <c r="U515" s="470" t="e">
        <f t="shared" si="1133"/>
        <v>#DIV/0!</v>
      </c>
      <c r="V515" s="472"/>
      <c r="W515" s="67">
        <f>H515+F515+G515+I515+0</f>
        <v>0</v>
      </c>
      <c r="X515" s="68" t="e">
        <f>W515/J515*100</f>
        <v>#DIV/0!</v>
      </c>
      <c r="Y515" s="470" t="e">
        <f t="shared" si="1135"/>
        <v>#DIV/0!</v>
      </c>
      <c r="Z515" s="471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38"/>
      <c r="G516" s="36"/>
      <c r="H516" s="36"/>
      <c r="I516" s="37"/>
      <c r="J516" s="40"/>
      <c r="K516" s="16"/>
      <c r="L516" s="17" t="e">
        <f>K516/J515*100</f>
        <v>#DIV/0!</v>
      </c>
      <c r="M516" s="470"/>
      <c r="N516" s="471"/>
      <c r="O516" s="16"/>
      <c r="P516" s="17" t="e">
        <f>O516/J515*100</f>
        <v>#DIV/0!</v>
      </c>
      <c r="Q516" s="470"/>
      <c r="R516" s="471"/>
      <c r="S516" s="19"/>
      <c r="T516" s="17" t="e">
        <f>S516/J515*100</f>
        <v>#DIV/0!</v>
      </c>
      <c r="U516" s="470"/>
      <c r="V516" s="472"/>
      <c r="W516" s="16"/>
      <c r="X516" s="17" t="e">
        <f>W516/J515*100</f>
        <v>#DIV/0!</v>
      </c>
      <c r="Y516" s="470"/>
      <c r="Z516" s="471"/>
      <c r="AA516" s="74"/>
      <c r="AB516" s="74"/>
    </row>
    <row r="517" spans="1:28" s="251" customFormat="1" ht="21.75" hidden="1" customHeight="1" x14ac:dyDescent="0.2">
      <c r="A517" s="480" t="s">
        <v>45</v>
      </c>
      <c r="B517" s="54" t="s">
        <v>29</v>
      </c>
      <c r="C517" s="55">
        <f t="shared" ref="C517:K518" si="1262">SUM(C519,C525,C535,C541,C543)</f>
        <v>0</v>
      </c>
      <c r="D517" s="56">
        <f t="shared" si="1262"/>
        <v>0</v>
      </c>
      <c r="E517" s="57">
        <f t="shared" si="1262"/>
        <v>0</v>
      </c>
      <c r="F517" s="58">
        <f t="shared" si="1262"/>
        <v>0</v>
      </c>
      <c r="G517" s="56">
        <f t="shared" si="1262"/>
        <v>0</v>
      </c>
      <c r="H517" s="56">
        <f t="shared" si="1262"/>
        <v>0</v>
      </c>
      <c r="I517" s="59">
        <f t="shared" si="1262"/>
        <v>0</v>
      </c>
      <c r="J517" s="60">
        <f t="shared" si="1262"/>
        <v>0</v>
      </c>
      <c r="K517" s="55">
        <f t="shared" si="1262"/>
        <v>0</v>
      </c>
      <c r="L517" s="56" t="e">
        <f>K517/J517*100</f>
        <v>#DIV/0!</v>
      </c>
      <c r="M517" s="482" t="e">
        <f t="shared" si="1129"/>
        <v>#DIV/0!</v>
      </c>
      <c r="N517" s="476"/>
      <c r="O517" s="55">
        <f>SUM(O519,O525,O535,O541,O543)</f>
        <v>0</v>
      </c>
      <c r="P517" s="56" t="e">
        <f t="shared" ref="P517" si="1263">O517/J517*100</f>
        <v>#DIV/0!</v>
      </c>
      <c r="Q517" s="482" t="e">
        <f t="shared" si="1131"/>
        <v>#DIV/0!</v>
      </c>
      <c r="R517" s="476"/>
      <c r="S517" s="58">
        <f>SUM(S519,S525,S535,S541,S543)</f>
        <v>0</v>
      </c>
      <c r="T517" s="56" t="e">
        <f t="shared" ref="T517" si="1264">S517/J517*100</f>
        <v>#DIV/0!</v>
      </c>
      <c r="U517" s="482" t="e">
        <f t="shared" si="1133"/>
        <v>#DIV/0!</v>
      </c>
      <c r="V517" s="484"/>
      <c r="W517" s="55">
        <f>SUM(W519,W525,W535,W541,W543)</f>
        <v>0</v>
      </c>
      <c r="X517" s="56" t="e">
        <f t="shared" ref="X517" si="1265">W517/J517*100</f>
        <v>#DIV/0!</v>
      </c>
      <c r="Y517" s="482" t="e">
        <f t="shared" si="1135"/>
        <v>#DIV/0!</v>
      </c>
      <c r="Z517" s="476"/>
      <c r="AA517" s="250"/>
      <c r="AB517" s="250"/>
    </row>
    <row r="518" spans="1:28" s="251" customFormat="1" ht="21.75" hidden="1" customHeight="1" x14ac:dyDescent="0.2">
      <c r="A518" s="481"/>
      <c r="B518" s="54" t="s">
        <v>30</v>
      </c>
      <c r="C518" s="16"/>
      <c r="D518" s="17"/>
      <c r="E518" s="18"/>
      <c r="F518" s="19"/>
      <c r="G518" s="17"/>
      <c r="H518" s="17"/>
      <c r="I518" s="20"/>
      <c r="J518" s="21"/>
      <c r="K518" s="55">
        <f t="shared" si="1262"/>
        <v>0</v>
      </c>
      <c r="L518" s="56" t="e">
        <f t="shared" ref="L518" si="1266">K518/J517*100</f>
        <v>#DIV/0!</v>
      </c>
      <c r="M518" s="483"/>
      <c r="N518" s="477"/>
      <c r="O518" s="55">
        <f>SUM(O520,O526,O536,O542,O544)</f>
        <v>0</v>
      </c>
      <c r="P518" s="56" t="e">
        <f t="shared" ref="P518" si="1267">O518/J517*100</f>
        <v>#DIV/0!</v>
      </c>
      <c r="Q518" s="483"/>
      <c r="R518" s="477"/>
      <c r="S518" s="58">
        <f>SUM(S520,S526,S536,S542,S544)</f>
        <v>0</v>
      </c>
      <c r="T518" s="56" t="e">
        <f t="shared" ref="T518" si="1268">S518/J517*100</f>
        <v>#DIV/0!</v>
      </c>
      <c r="U518" s="483"/>
      <c r="V518" s="485"/>
      <c r="W518" s="55">
        <f>SUM(W520,W526,W536,W542,W544)</f>
        <v>0</v>
      </c>
      <c r="X518" s="56" t="e">
        <f t="shared" ref="X518" si="1269">W518/J517*100</f>
        <v>#DIV/0!</v>
      </c>
      <c r="Y518" s="483"/>
      <c r="Z518" s="477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27">
        <f>SUM(F521,F523)</f>
        <v>0</v>
      </c>
      <c r="G519" s="25">
        <f>SUM(G521,G523)</f>
        <v>0</v>
      </c>
      <c r="H519" s="25">
        <f t="shared" ref="H519:I519" si="1270">SUM(H521,H523)</f>
        <v>0</v>
      </c>
      <c r="I519" s="28">
        <f t="shared" si="1270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271">K519/J519*100</f>
        <v>#DIV/0!</v>
      </c>
      <c r="M519" s="478" t="e">
        <f t="shared" si="1129"/>
        <v>#DIV/0!</v>
      </c>
      <c r="N519" s="474"/>
      <c r="O519" s="30">
        <f>SUM(O521,O523)</f>
        <v>0</v>
      </c>
      <c r="P519" s="31" t="e">
        <f t="shared" ref="P519" si="1272">O519/J519*100</f>
        <v>#DIV/0!</v>
      </c>
      <c r="Q519" s="478" t="e">
        <f t="shared" si="1131"/>
        <v>#DIV/0!</v>
      </c>
      <c r="R519" s="474"/>
      <c r="S519" s="32">
        <f>SUM(S521,S523)</f>
        <v>0</v>
      </c>
      <c r="T519" s="31" t="e">
        <f t="shared" ref="T519" si="1273">S519/J519*100</f>
        <v>#DIV/0!</v>
      </c>
      <c r="U519" s="478" t="e">
        <f t="shared" si="1133"/>
        <v>#DIV/0!</v>
      </c>
      <c r="V519" s="475"/>
      <c r="W519" s="30">
        <f>SUM(W521,W523)</f>
        <v>0</v>
      </c>
      <c r="X519" s="31" t="e">
        <f t="shared" ref="X519" si="1274">W519/J519*100</f>
        <v>#DIV/0!</v>
      </c>
      <c r="Y519" s="478" t="e">
        <f t="shared" si="1135"/>
        <v>#DIV/0!</v>
      </c>
      <c r="Z519" s="474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38"/>
      <c r="G520" s="36"/>
      <c r="H520" s="36"/>
      <c r="I520" s="37"/>
      <c r="J520" s="40"/>
      <c r="K520" s="30">
        <f>SUM(K522,K524)</f>
        <v>0</v>
      </c>
      <c r="L520" s="31" t="e">
        <f>K520/J519*100</f>
        <v>#DIV/0!</v>
      </c>
      <c r="M520" s="479"/>
      <c r="N520" s="474"/>
      <c r="O520" s="30">
        <f>SUM(O522,O524)</f>
        <v>0</v>
      </c>
      <c r="P520" s="31" t="e">
        <f t="shared" ref="P520" si="1275">O520/J519*100</f>
        <v>#DIV/0!</v>
      </c>
      <c r="Q520" s="479"/>
      <c r="R520" s="474"/>
      <c r="S520" s="32">
        <f>SUM(S522,S524)</f>
        <v>0</v>
      </c>
      <c r="T520" s="31" t="e">
        <f t="shared" ref="T520" si="1276">S520/J519*100</f>
        <v>#DIV/0!</v>
      </c>
      <c r="U520" s="479"/>
      <c r="V520" s="475"/>
      <c r="W520" s="30">
        <f>SUM(W522,W524)</f>
        <v>0</v>
      </c>
      <c r="X520" s="31" t="e">
        <f t="shared" ref="X520" si="1277">W520/J519*100</f>
        <v>#DIV/0!</v>
      </c>
      <c r="Y520" s="479"/>
      <c r="Z520" s="474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278">+C521+D521</f>
        <v>0</v>
      </c>
      <c r="F521" s="63"/>
      <c r="G521" s="64"/>
      <c r="H521" s="64"/>
      <c r="I521" s="65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470" t="e">
        <f t="shared" si="1129"/>
        <v>#DIV/0!</v>
      </c>
      <c r="N521" s="471"/>
      <c r="O521" s="67">
        <f>G521+F521+0</f>
        <v>0</v>
      </c>
      <c r="P521" s="69" t="e">
        <f t="shared" ref="P521" si="1279">O521/J521*100</f>
        <v>#DIV/0!</v>
      </c>
      <c r="Q521" s="470" t="e">
        <f t="shared" si="1131"/>
        <v>#DIV/0!</v>
      </c>
      <c r="R521" s="471"/>
      <c r="S521" s="70">
        <f>H521+F521+G521+0</f>
        <v>0</v>
      </c>
      <c r="T521" s="69" t="e">
        <f t="shared" ref="T521" si="1280">S521/J521*100</f>
        <v>#DIV/0!</v>
      </c>
      <c r="U521" s="470" t="e">
        <f t="shared" si="1133"/>
        <v>#DIV/0!</v>
      </c>
      <c r="V521" s="472"/>
      <c r="W521" s="67">
        <f>H521+F521+G521+I521+0</f>
        <v>0</v>
      </c>
      <c r="X521" s="69" t="e">
        <f>W521/J521*100</f>
        <v>#DIV/0!</v>
      </c>
      <c r="Y521" s="470" t="e">
        <f t="shared" si="1135"/>
        <v>#DIV/0!</v>
      </c>
      <c r="Z521" s="471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38"/>
      <c r="G522" s="36"/>
      <c r="H522" s="36"/>
      <c r="I522" s="39"/>
      <c r="J522" s="40"/>
      <c r="K522" s="16"/>
      <c r="L522" s="17" t="e">
        <f>K522/J521*100</f>
        <v>#DIV/0!</v>
      </c>
      <c r="M522" s="470"/>
      <c r="N522" s="471"/>
      <c r="O522" s="16"/>
      <c r="P522" s="73" t="e">
        <f>O522/J521*100</f>
        <v>#DIV/0!</v>
      </c>
      <c r="Q522" s="470"/>
      <c r="R522" s="471"/>
      <c r="S522" s="19"/>
      <c r="T522" s="73" t="e">
        <f>S522/J521*100</f>
        <v>#DIV/0!</v>
      </c>
      <c r="U522" s="470"/>
      <c r="V522" s="472"/>
      <c r="W522" s="16"/>
      <c r="X522" s="73" t="e">
        <f>W522/J521*100</f>
        <v>#DIV/0!</v>
      </c>
      <c r="Y522" s="470"/>
      <c r="Z522" s="471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281">+C523+D523</f>
        <v>0</v>
      </c>
      <c r="F523" s="63"/>
      <c r="G523" s="64"/>
      <c r="H523" s="64"/>
      <c r="I523" s="65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470" t="e">
        <f t="shared" si="1129"/>
        <v>#DIV/0!</v>
      </c>
      <c r="N523" s="471"/>
      <c r="O523" s="67">
        <f>G523+F523+0</f>
        <v>0</v>
      </c>
      <c r="P523" s="69" t="e">
        <f t="shared" ref="P523" si="1282">O523/J523*100</f>
        <v>#DIV/0!</v>
      </c>
      <c r="Q523" s="470" t="e">
        <f t="shared" si="1131"/>
        <v>#DIV/0!</v>
      </c>
      <c r="R523" s="471"/>
      <c r="S523" s="70">
        <f>H523+F523+G523+0</f>
        <v>0</v>
      </c>
      <c r="T523" s="69" t="e">
        <f t="shared" ref="T523" si="1283">S523/J523*100</f>
        <v>#DIV/0!</v>
      </c>
      <c r="U523" s="470" t="e">
        <f t="shared" si="1133"/>
        <v>#DIV/0!</v>
      </c>
      <c r="V523" s="472"/>
      <c r="W523" s="67">
        <f>H523+F523+G523+I523+0</f>
        <v>0</v>
      </c>
      <c r="X523" s="69" t="e">
        <f>W523/J523*100</f>
        <v>#DIV/0!</v>
      </c>
      <c r="Y523" s="470" t="e">
        <f t="shared" si="1135"/>
        <v>#DIV/0!</v>
      </c>
      <c r="Z523" s="471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38"/>
      <c r="G524" s="36"/>
      <c r="H524" s="36"/>
      <c r="I524" s="39"/>
      <c r="J524" s="40"/>
      <c r="K524" s="16"/>
      <c r="L524" s="17" t="e">
        <f>K524/J523*100</f>
        <v>#DIV/0!</v>
      </c>
      <c r="M524" s="470"/>
      <c r="N524" s="471"/>
      <c r="O524" s="16"/>
      <c r="P524" s="73" t="e">
        <f>O524/J523*100</f>
        <v>#DIV/0!</v>
      </c>
      <c r="Q524" s="470"/>
      <c r="R524" s="471"/>
      <c r="S524" s="19"/>
      <c r="T524" s="73" t="e">
        <f>S524/J523*100</f>
        <v>#DIV/0!</v>
      </c>
      <c r="U524" s="470"/>
      <c r="V524" s="472"/>
      <c r="W524" s="16"/>
      <c r="X524" s="73" t="e">
        <f>W524/J523*100</f>
        <v>#DIV/0!</v>
      </c>
      <c r="Y524" s="470"/>
      <c r="Z524" s="471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27">
        <f>SUM(F527,F529,F531,F533)</f>
        <v>0</v>
      </c>
      <c r="G525" s="25">
        <f t="shared" ref="G525:I525" si="1284">SUM(G527,G529,G531,G533)</f>
        <v>0</v>
      </c>
      <c r="H525" s="25">
        <f t="shared" si="1284"/>
        <v>0</v>
      </c>
      <c r="I525" s="28">
        <f t="shared" si="1284"/>
        <v>0</v>
      </c>
      <c r="J525" s="29">
        <f t="shared" ref="J525" si="1285">+E525+I525+F525+G525+H525</f>
        <v>0</v>
      </c>
      <c r="K525" s="30">
        <f>SUM(K527,K529,K531,K533)</f>
        <v>0</v>
      </c>
      <c r="L525" s="31" t="e">
        <f t="shared" ref="L525" si="1286">K525/J525*100</f>
        <v>#DIV/0!</v>
      </c>
      <c r="M525" s="473" t="e">
        <f t="shared" ref="M525:M587" si="1287">L526-L525</f>
        <v>#DIV/0!</v>
      </c>
      <c r="N525" s="474"/>
      <c r="O525" s="30">
        <f>SUM(O527,O529,O531,O533)</f>
        <v>0</v>
      </c>
      <c r="P525" s="31" t="e">
        <f t="shared" ref="P525" si="1288">O525/J525*100</f>
        <v>#DIV/0!</v>
      </c>
      <c r="Q525" s="473" t="e">
        <f t="shared" ref="Q525:Q587" si="1289">P526-P525</f>
        <v>#DIV/0!</v>
      </c>
      <c r="R525" s="474"/>
      <c r="S525" s="32">
        <f>SUM(S527,S529,S531,S533)</f>
        <v>0</v>
      </c>
      <c r="T525" s="31" t="e">
        <f t="shared" ref="T525" si="1290">S525/J525*100</f>
        <v>#DIV/0!</v>
      </c>
      <c r="U525" s="473" t="e">
        <f t="shared" ref="U525:U587" si="1291">T526-T525</f>
        <v>#DIV/0!</v>
      </c>
      <c r="V525" s="475"/>
      <c r="W525" s="30">
        <f>SUM(W527,W529,W531,W533)</f>
        <v>0</v>
      </c>
      <c r="X525" s="31" t="e">
        <f t="shared" ref="X525" si="1292">W525/J525*100</f>
        <v>#DIV/0!</v>
      </c>
      <c r="Y525" s="473" t="e">
        <f t="shared" ref="Y525:Y587" si="1293">X526-X525</f>
        <v>#DIV/0!</v>
      </c>
      <c r="Z525" s="474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38"/>
      <c r="G526" s="36"/>
      <c r="H526" s="36"/>
      <c r="I526" s="37"/>
      <c r="J526" s="40"/>
      <c r="K526" s="30">
        <f>SUM(K528,K530,K532,K534)</f>
        <v>0</v>
      </c>
      <c r="L526" s="31" t="e">
        <f t="shared" ref="L526" si="1294">K526/J525*100</f>
        <v>#DIV/0!</v>
      </c>
      <c r="M526" s="473"/>
      <c r="N526" s="474"/>
      <c r="O526" s="30">
        <f>SUM(O528,O530,O532,O534)</f>
        <v>0</v>
      </c>
      <c r="P526" s="31" t="e">
        <f t="shared" ref="P526" si="1295">O526/J525*100</f>
        <v>#DIV/0!</v>
      </c>
      <c r="Q526" s="473"/>
      <c r="R526" s="474"/>
      <c r="S526" s="32">
        <f>SUM(S528,S530,S532,S534)</f>
        <v>0</v>
      </c>
      <c r="T526" s="31" t="e">
        <f t="shared" ref="T526" si="1296">S526/J525*100</f>
        <v>#DIV/0!</v>
      </c>
      <c r="U526" s="473"/>
      <c r="V526" s="475"/>
      <c r="W526" s="30">
        <f>SUM(W528,W530,W532,W534)</f>
        <v>0</v>
      </c>
      <c r="X526" s="31" t="e">
        <f t="shared" ref="X526" si="1297">W526/J525*100</f>
        <v>#DIV/0!</v>
      </c>
      <c r="Y526" s="473"/>
      <c r="Z526" s="474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298">+C527+D527</f>
        <v>0</v>
      </c>
      <c r="F527" s="63"/>
      <c r="G527" s="64"/>
      <c r="H527" s="64"/>
      <c r="I527" s="65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470" t="e">
        <f t="shared" si="1287"/>
        <v>#DIV/0!</v>
      </c>
      <c r="N527" s="471"/>
      <c r="O527" s="67">
        <f>G527+F527+0</f>
        <v>0</v>
      </c>
      <c r="P527" s="68" t="e">
        <f t="shared" ref="P527" si="1299">O527/J527*100</f>
        <v>#DIV/0!</v>
      </c>
      <c r="Q527" s="470" t="e">
        <f t="shared" si="1289"/>
        <v>#DIV/0!</v>
      </c>
      <c r="R527" s="471"/>
      <c r="S527" s="70">
        <f>H527+F527+G527+0</f>
        <v>0</v>
      </c>
      <c r="T527" s="68" t="e">
        <f t="shared" ref="T527" si="1300">S527/J527*100</f>
        <v>#DIV/0!</v>
      </c>
      <c r="U527" s="470" t="e">
        <f t="shared" si="1291"/>
        <v>#DIV/0!</v>
      </c>
      <c r="V527" s="472"/>
      <c r="W527" s="67">
        <f>H527+F527+G527+I527+0</f>
        <v>0</v>
      </c>
      <c r="X527" s="68" t="e">
        <f>W527/J527*100</f>
        <v>#DIV/0!</v>
      </c>
      <c r="Y527" s="470" t="e">
        <f t="shared" si="1293"/>
        <v>#DIV/0!</v>
      </c>
      <c r="Z527" s="471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38"/>
      <c r="G528" s="36"/>
      <c r="H528" s="36"/>
      <c r="I528" s="39"/>
      <c r="J528" s="40"/>
      <c r="K528" s="16"/>
      <c r="L528" s="17" t="e">
        <f>K528/J527*100</f>
        <v>#DIV/0!</v>
      </c>
      <c r="M528" s="470"/>
      <c r="N528" s="471"/>
      <c r="O528" s="16"/>
      <c r="P528" s="17" t="e">
        <f>O528/J527*100</f>
        <v>#DIV/0!</v>
      </c>
      <c r="Q528" s="470"/>
      <c r="R528" s="471"/>
      <c r="S528" s="19"/>
      <c r="T528" s="17" t="e">
        <f>S528/J527*100</f>
        <v>#DIV/0!</v>
      </c>
      <c r="U528" s="470"/>
      <c r="V528" s="472"/>
      <c r="W528" s="16"/>
      <c r="X528" s="17" t="e">
        <f>W528/J527*100</f>
        <v>#DIV/0!</v>
      </c>
      <c r="Y528" s="470"/>
      <c r="Z528" s="471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01">+C529+D529</f>
        <v>0</v>
      </c>
      <c r="F529" s="63"/>
      <c r="G529" s="64"/>
      <c r="H529" s="64"/>
      <c r="I529" s="65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470" t="e">
        <f t="shared" si="1287"/>
        <v>#DIV/0!</v>
      </c>
      <c r="N529" s="471"/>
      <c r="O529" s="67">
        <f>G529+F529+0</f>
        <v>0</v>
      </c>
      <c r="P529" s="68" t="e">
        <f t="shared" ref="P529" si="1302">O529/J529*100</f>
        <v>#DIV/0!</v>
      </c>
      <c r="Q529" s="470" t="e">
        <f t="shared" si="1289"/>
        <v>#DIV/0!</v>
      </c>
      <c r="R529" s="471"/>
      <c r="S529" s="70">
        <f>H529+F529+G529+0</f>
        <v>0</v>
      </c>
      <c r="T529" s="68" t="e">
        <f t="shared" ref="T529" si="1303">S529/J529*100</f>
        <v>#DIV/0!</v>
      </c>
      <c r="U529" s="470" t="e">
        <f t="shared" si="1291"/>
        <v>#DIV/0!</v>
      </c>
      <c r="V529" s="472"/>
      <c r="W529" s="67">
        <f>H529+F529+G529+I529+0</f>
        <v>0</v>
      </c>
      <c r="X529" s="68" t="e">
        <f>W529/J529*100</f>
        <v>#DIV/0!</v>
      </c>
      <c r="Y529" s="470" t="e">
        <f t="shared" si="1293"/>
        <v>#DIV/0!</v>
      </c>
      <c r="Z529" s="471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38"/>
      <c r="G530" s="36"/>
      <c r="H530" s="36"/>
      <c r="I530" s="39"/>
      <c r="J530" s="40"/>
      <c r="K530" s="16"/>
      <c r="L530" s="17" t="e">
        <f>K530/J529*100</f>
        <v>#DIV/0!</v>
      </c>
      <c r="M530" s="470"/>
      <c r="N530" s="471"/>
      <c r="O530" s="16"/>
      <c r="P530" s="17" t="e">
        <f>O530/J529*100</f>
        <v>#DIV/0!</v>
      </c>
      <c r="Q530" s="470"/>
      <c r="R530" s="471"/>
      <c r="S530" s="19"/>
      <c r="T530" s="17" t="e">
        <f>S530/J529*100</f>
        <v>#DIV/0!</v>
      </c>
      <c r="U530" s="470"/>
      <c r="V530" s="472"/>
      <c r="W530" s="16"/>
      <c r="X530" s="17" t="e">
        <f>W530/J529*100</f>
        <v>#DIV/0!</v>
      </c>
      <c r="Y530" s="470"/>
      <c r="Z530" s="471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04">+C531+D531</f>
        <v>0</v>
      </c>
      <c r="F531" s="63"/>
      <c r="G531" s="64"/>
      <c r="H531" s="64"/>
      <c r="I531" s="65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470" t="e">
        <f t="shared" si="1287"/>
        <v>#DIV/0!</v>
      </c>
      <c r="N531" s="471"/>
      <c r="O531" s="67">
        <f>G531+F531+0</f>
        <v>0</v>
      </c>
      <c r="P531" s="68" t="e">
        <f t="shared" ref="P531" si="1305">O531/J531*100</f>
        <v>#DIV/0!</v>
      </c>
      <c r="Q531" s="470" t="e">
        <f t="shared" si="1289"/>
        <v>#DIV/0!</v>
      </c>
      <c r="R531" s="471"/>
      <c r="S531" s="70">
        <f>H531+F531+G531+0</f>
        <v>0</v>
      </c>
      <c r="T531" s="68" t="e">
        <f t="shared" ref="T531" si="1306">S531/J531*100</f>
        <v>#DIV/0!</v>
      </c>
      <c r="U531" s="470" t="e">
        <f t="shared" si="1291"/>
        <v>#DIV/0!</v>
      </c>
      <c r="V531" s="472"/>
      <c r="W531" s="67">
        <f>H531+F531+G531+I531+0</f>
        <v>0</v>
      </c>
      <c r="X531" s="68" t="e">
        <f>W531/J531*100</f>
        <v>#DIV/0!</v>
      </c>
      <c r="Y531" s="470" t="e">
        <f t="shared" si="1293"/>
        <v>#DIV/0!</v>
      </c>
      <c r="Z531" s="471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38"/>
      <c r="G532" s="36"/>
      <c r="H532" s="36"/>
      <c r="I532" s="39"/>
      <c r="J532" s="40"/>
      <c r="K532" s="16"/>
      <c r="L532" s="17" t="e">
        <f>K532/J531*100</f>
        <v>#DIV/0!</v>
      </c>
      <c r="M532" s="470"/>
      <c r="N532" s="471"/>
      <c r="O532" s="16"/>
      <c r="P532" s="17" t="e">
        <f>O532/J531*100</f>
        <v>#DIV/0!</v>
      </c>
      <c r="Q532" s="470"/>
      <c r="R532" s="471"/>
      <c r="S532" s="19"/>
      <c r="T532" s="17" t="e">
        <f>S532/J531*100</f>
        <v>#DIV/0!</v>
      </c>
      <c r="U532" s="470"/>
      <c r="V532" s="472"/>
      <c r="W532" s="16"/>
      <c r="X532" s="17" t="e">
        <f>W532/J531*100</f>
        <v>#DIV/0!</v>
      </c>
      <c r="Y532" s="470"/>
      <c r="Z532" s="471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07">+C533+D533</f>
        <v>0</v>
      </c>
      <c r="F533" s="63"/>
      <c r="G533" s="64"/>
      <c r="H533" s="64"/>
      <c r="I533" s="65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470" t="e">
        <f t="shared" si="1287"/>
        <v>#DIV/0!</v>
      </c>
      <c r="N533" s="471"/>
      <c r="O533" s="67">
        <f>G533+F533+0</f>
        <v>0</v>
      </c>
      <c r="P533" s="68" t="e">
        <f t="shared" ref="P533" si="1308">O533/J533*100</f>
        <v>#DIV/0!</v>
      </c>
      <c r="Q533" s="470" t="e">
        <f t="shared" si="1289"/>
        <v>#DIV/0!</v>
      </c>
      <c r="R533" s="471"/>
      <c r="S533" s="70">
        <f>H533+F533+G533+0</f>
        <v>0</v>
      </c>
      <c r="T533" s="68" t="e">
        <f t="shared" ref="T533" si="1309">S533/J533*100</f>
        <v>#DIV/0!</v>
      </c>
      <c r="U533" s="470" t="e">
        <f t="shared" si="1291"/>
        <v>#DIV/0!</v>
      </c>
      <c r="V533" s="472"/>
      <c r="W533" s="67">
        <f>H533+F533+G533+I533+0</f>
        <v>0</v>
      </c>
      <c r="X533" s="68" t="e">
        <f>W533/J533*100</f>
        <v>#DIV/0!</v>
      </c>
      <c r="Y533" s="470" t="e">
        <f t="shared" si="1293"/>
        <v>#DIV/0!</v>
      </c>
      <c r="Z533" s="471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38"/>
      <c r="G534" s="36"/>
      <c r="H534" s="36"/>
      <c r="I534" s="39"/>
      <c r="J534" s="40"/>
      <c r="K534" s="16"/>
      <c r="L534" s="17" t="e">
        <f>K534/J533*100</f>
        <v>#DIV/0!</v>
      </c>
      <c r="M534" s="470"/>
      <c r="N534" s="471"/>
      <c r="O534" s="16"/>
      <c r="P534" s="17" t="e">
        <f>O534/J533*100</f>
        <v>#DIV/0!</v>
      </c>
      <c r="Q534" s="470"/>
      <c r="R534" s="471"/>
      <c r="S534" s="19"/>
      <c r="T534" s="17" t="e">
        <f>S534/J533*100</f>
        <v>#DIV/0!</v>
      </c>
      <c r="U534" s="470"/>
      <c r="V534" s="472"/>
      <c r="W534" s="16"/>
      <c r="X534" s="17" t="e">
        <f>W534/J533*100</f>
        <v>#DIV/0!</v>
      </c>
      <c r="Y534" s="470"/>
      <c r="Z534" s="471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27">
        <f>SUM(F537,F539)</f>
        <v>0</v>
      </c>
      <c r="G535" s="25">
        <f t="shared" ref="G535:I535" si="1310">SUM(G537,G539)</f>
        <v>0</v>
      </c>
      <c r="H535" s="25">
        <f t="shared" si="1310"/>
        <v>0</v>
      </c>
      <c r="I535" s="28">
        <f t="shared" si="1310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11">K535/J535*100</f>
        <v>#DIV/0!</v>
      </c>
      <c r="M535" s="473" t="e">
        <f t="shared" si="1287"/>
        <v>#DIV/0!</v>
      </c>
      <c r="N535" s="474"/>
      <c r="O535" s="30">
        <f>SUM(O537,O539)</f>
        <v>0</v>
      </c>
      <c r="P535" s="31" t="e">
        <f t="shared" ref="P535" si="1312">O535/J535*100</f>
        <v>#DIV/0!</v>
      </c>
      <c r="Q535" s="473" t="e">
        <f t="shared" si="1289"/>
        <v>#DIV/0!</v>
      </c>
      <c r="R535" s="474"/>
      <c r="S535" s="32">
        <f>SUM(S537,S539)</f>
        <v>0</v>
      </c>
      <c r="T535" s="31" t="e">
        <f t="shared" ref="T535" si="1313">S535/J535*100</f>
        <v>#DIV/0!</v>
      </c>
      <c r="U535" s="473" t="e">
        <f t="shared" si="1291"/>
        <v>#DIV/0!</v>
      </c>
      <c r="V535" s="475"/>
      <c r="W535" s="30">
        <f>SUM(W537,W539)</f>
        <v>0</v>
      </c>
      <c r="X535" s="31" t="e">
        <f t="shared" ref="X535" si="1314">W535/J535*100</f>
        <v>#DIV/0!</v>
      </c>
      <c r="Y535" s="473" t="e">
        <f t="shared" si="1293"/>
        <v>#DIV/0!</v>
      </c>
      <c r="Z535" s="474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38"/>
      <c r="G536" s="36"/>
      <c r="H536" s="36"/>
      <c r="I536" s="37"/>
      <c r="J536" s="40"/>
      <c r="K536" s="30">
        <f>SUM(K538,K540)</f>
        <v>0</v>
      </c>
      <c r="L536" s="31" t="e">
        <f t="shared" ref="L536" si="1315">K536/J535*100</f>
        <v>#DIV/0!</v>
      </c>
      <c r="M536" s="473"/>
      <c r="N536" s="474"/>
      <c r="O536" s="30">
        <f>SUM(O538,O540)</f>
        <v>0</v>
      </c>
      <c r="P536" s="31" t="e">
        <f t="shared" ref="P536" si="1316">O536/J535*100</f>
        <v>#DIV/0!</v>
      </c>
      <c r="Q536" s="473"/>
      <c r="R536" s="474"/>
      <c r="S536" s="32">
        <f>SUM(S538,S540)</f>
        <v>0</v>
      </c>
      <c r="T536" s="31" t="e">
        <f t="shared" ref="T536" si="1317">S536/J535*100</f>
        <v>#DIV/0!</v>
      </c>
      <c r="U536" s="473"/>
      <c r="V536" s="475"/>
      <c r="W536" s="30">
        <f>SUM(W538,W540)</f>
        <v>0</v>
      </c>
      <c r="X536" s="31" t="e">
        <f t="shared" ref="X536" si="1318">W536/J535*100</f>
        <v>#DIV/0!</v>
      </c>
      <c r="Y536" s="473"/>
      <c r="Z536" s="474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19">+C537+D537</f>
        <v>0</v>
      </c>
      <c r="F537" s="63"/>
      <c r="G537" s="64"/>
      <c r="H537" s="64"/>
      <c r="I537" s="65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470" t="e">
        <f t="shared" si="1287"/>
        <v>#DIV/0!</v>
      </c>
      <c r="N537" s="471"/>
      <c r="O537" s="67">
        <f>G537+F537+0</f>
        <v>0</v>
      </c>
      <c r="P537" s="68" t="e">
        <f t="shared" ref="P537" si="1320">O537/J537*100</f>
        <v>#DIV/0!</v>
      </c>
      <c r="Q537" s="470" t="e">
        <f t="shared" si="1289"/>
        <v>#DIV/0!</v>
      </c>
      <c r="R537" s="471"/>
      <c r="S537" s="70">
        <f>H537+F537+G537+0</f>
        <v>0</v>
      </c>
      <c r="T537" s="68" t="e">
        <f t="shared" ref="T537" si="1321">S537/J537*100</f>
        <v>#DIV/0!</v>
      </c>
      <c r="U537" s="470" t="e">
        <f t="shared" si="1291"/>
        <v>#DIV/0!</v>
      </c>
      <c r="V537" s="472"/>
      <c r="W537" s="67">
        <f>H537+F537+G537+I537+0</f>
        <v>0</v>
      </c>
      <c r="X537" s="68" t="e">
        <f>W537/J537*100</f>
        <v>#DIV/0!</v>
      </c>
      <c r="Y537" s="470" t="e">
        <f t="shared" si="1293"/>
        <v>#DIV/0!</v>
      </c>
      <c r="Z537" s="471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38"/>
      <c r="G538" s="36"/>
      <c r="H538" s="36"/>
      <c r="I538" s="39"/>
      <c r="J538" s="40"/>
      <c r="K538" s="16"/>
      <c r="L538" s="17" t="e">
        <f>K538/J537*100</f>
        <v>#DIV/0!</v>
      </c>
      <c r="M538" s="470"/>
      <c r="N538" s="471"/>
      <c r="O538" s="16"/>
      <c r="P538" s="17" t="e">
        <f>O538/J537*100</f>
        <v>#DIV/0!</v>
      </c>
      <c r="Q538" s="470"/>
      <c r="R538" s="471"/>
      <c r="S538" s="19"/>
      <c r="T538" s="17" t="e">
        <f>S538/J537*100</f>
        <v>#DIV/0!</v>
      </c>
      <c r="U538" s="470"/>
      <c r="V538" s="472"/>
      <c r="W538" s="16"/>
      <c r="X538" s="17" t="e">
        <f>W538/J537*100</f>
        <v>#DIV/0!</v>
      </c>
      <c r="Y538" s="470"/>
      <c r="Z538" s="471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22">+C539+D539</f>
        <v>0</v>
      </c>
      <c r="F539" s="63"/>
      <c r="G539" s="64"/>
      <c r="H539" s="64"/>
      <c r="I539" s="65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470" t="e">
        <f t="shared" si="1287"/>
        <v>#DIV/0!</v>
      </c>
      <c r="N539" s="471"/>
      <c r="O539" s="67">
        <f>G539+F539+0</f>
        <v>0</v>
      </c>
      <c r="P539" s="68" t="e">
        <f t="shared" ref="P539" si="1323">O539/J539*100</f>
        <v>#DIV/0!</v>
      </c>
      <c r="Q539" s="470" t="e">
        <f t="shared" si="1289"/>
        <v>#DIV/0!</v>
      </c>
      <c r="R539" s="471"/>
      <c r="S539" s="70">
        <f>H539+F539+G539+0</f>
        <v>0</v>
      </c>
      <c r="T539" s="68" t="e">
        <f t="shared" ref="T539" si="1324">S539/J539*100</f>
        <v>#DIV/0!</v>
      </c>
      <c r="U539" s="470" t="e">
        <f t="shared" si="1291"/>
        <v>#DIV/0!</v>
      </c>
      <c r="V539" s="472"/>
      <c r="W539" s="67">
        <f>H539+F539+G539+I539+0</f>
        <v>0</v>
      </c>
      <c r="X539" s="68" t="e">
        <f>W539/J539*100</f>
        <v>#DIV/0!</v>
      </c>
      <c r="Y539" s="470" t="e">
        <f t="shared" si="1293"/>
        <v>#DIV/0!</v>
      </c>
      <c r="Z539" s="471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38"/>
      <c r="G540" s="36"/>
      <c r="H540" s="36"/>
      <c r="I540" s="39"/>
      <c r="J540" s="40"/>
      <c r="K540" s="16"/>
      <c r="L540" s="17" t="e">
        <f>K540/J539*100</f>
        <v>#DIV/0!</v>
      </c>
      <c r="M540" s="470"/>
      <c r="N540" s="471"/>
      <c r="O540" s="16"/>
      <c r="P540" s="17" t="e">
        <f>O540/J539*100</f>
        <v>#DIV/0!</v>
      </c>
      <c r="Q540" s="470"/>
      <c r="R540" s="471"/>
      <c r="S540" s="19"/>
      <c r="T540" s="17" t="e">
        <f>S540/J539*100</f>
        <v>#DIV/0!</v>
      </c>
      <c r="U540" s="470"/>
      <c r="V540" s="472"/>
      <c r="W540" s="16"/>
      <c r="X540" s="17" t="e">
        <f>W540/J539*100</f>
        <v>#DIV/0!</v>
      </c>
      <c r="Y540" s="470"/>
      <c r="Z540" s="471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25">+C541+D541</f>
        <v>0</v>
      </c>
      <c r="F541" s="63"/>
      <c r="G541" s="64"/>
      <c r="H541" s="64"/>
      <c r="I541" s="65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470" t="e">
        <f t="shared" si="1287"/>
        <v>#DIV/0!</v>
      </c>
      <c r="N541" s="471"/>
      <c r="O541" s="67">
        <f>G541+F541+0</f>
        <v>0</v>
      </c>
      <c r="P541" s="68" t="e">
        <f t="shared" ref="P541" si="1326">O541/J541*100</f>
        <v>#DIV/0!</v>
      </c>
      <c r="Q541" s="470" t="e">
        <f t="shared" si="1289"/>
        <v>#DIV/0!</v>
      </c>
      <c r="R541" s="471"/>
      <c r="S541" s="70">
        <f>H541+F541+G541+0</f>
        <v>0</v>
      </c>
      <c r="T541" s="68" t="e">
        <f t="shared" ref="T541" si="1327">S541/J541*100</f>
        <v>#DIV/0!</v>
      </c>
      <c r="U541" s="470" t="e">
        <f t="shared" si="1291"/>
        <v>#DIV/0!</v>
      </c>
      <c r="V541" s="472"/>
      <c r="W541" s="67">
        <f>H541+F541+G541+I541+0</f>
        <v>0</v>
      </c>
      <c r="X541" s="68" t="e">
        <f>W541/J541*100</f>
        <v>#DIV/0!</v>
      </c>
      <c r="Y541" s="470" t="e">
        <f t="shared" si="1293"/>
        <v>#DIV/0!</v>
      </c>
      <c r="Z541" s="471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38"/>
      <c r="G542" s="36"/>
      <c r="H542" s="36"/>
      <c r="I542" s="37"/>
      <c r="J542" s="40"/>
      <c r="K542" s="16"/>
      <c r="L542" s="17" t="e">
        <f>K542/J541*100</f>
        <v>#DIV/0!</v>
      </c>
      <c r="M542" s="470"/>
      <c r="N542" s="471"/>
      <c r="O542" s="16"/>
      <c r="P542" s="17" t="e">
        <f>O542/J541*100</f>
        <v>#DIV/0!</v>
      </c>
      <c r="Q542" s="470"/>
      <c r="R542" s="471"/>
      <c r="S542" s="19"/>
      <c r="T542" s="17" t="e">
        <f>S542/J541*100</f>
        <v>#DIV/0!</v>
      </c>
      <c r="U542" s="470"/>
      <c r="V542" s="472"/>
      <c r="W542" s="16"/>
      <c r="X542" s="17" t="e">
        <f>W542/J541*100</f>
        <v>#DIV/0!</v>
      </c>
      <c r="Y542" s="470"/>
      <c r="Z542" s="471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28">+C543+D543</f>
        <v>0</v>
      </c>
      <c r="F543" s="63"/>
      <c r="G543" s="64"/>
      <c r="H543" s="64"/>
      <c r="I543" s="65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470" t="e">
        <f t="shared" si="1287"/>
        <v>#DIV/0!</v>
      </c>
      <c r="N543" s="471"/>
      <c r="O543" s="67">
        <f>G543+F543+0</f>
        <v>0</v>
      </c>
      <c r="P543" s="68" t="e">
        <f t="shared" ref="P543" si="1329">O543/J543*100</f>
        <v>#DIV/0!</v>
      </c>
      <c r="Q543" s="470" t="e">
        <f t="shared" si="1289"/>
        <v>#DIV/0!</v>
      </c>
      <c r="R543" s="471"/>
      <c r="S543" s="70">
        <f>H543+F543+G543+0</f>
        <v>0</v>
      </c>
      <c r="T543" s="68" t="e">
        <f t="shared" ref="T543" si="1330">S543/J543*100</f>
        <v>#DIV/0!</v>
      </c>
      <c r="U543" s="470" t="e">
        <f t="shared" si="1291"/>
        <v>#DIV/0!</v>
      </c>
      <c r="V543" s="472"/>
      <c r="W543" s="67">
        <f>H543+F543+G543+I543+0</f>
        <v>0</v>
      </c>
      <c r="X543" s="68" t="e">
        <f>W543/J543*100</f>
        <v>#DIV/0!</v>
      </c>
      <c r="Y543" s="470" t="e">
        <f t="shared" si="1293"/>
        <v>#DIV/0!</v>
      </c>
      <c r="Z543" s="471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38"/>
      <c r="G544" s="36"/>
      <c r="H544" s="36"/>
      <c r="I544" s="37"/>
      <c r="J544" s="40"/>
      <c r="K544" s="16"/>
      <c r="L544" s="17" t="e">
        <f>K544/J543*100</f>
        <v>#DIV/0!</v>
      </c>
      <c r="M544" s="470"/>
      <c r="N544" s="471"/>
      <c r="O544" s="16"/>
      <c r="P544" s="17" t="e">
        <f>O544/J543*100</f>
        <v>#DIV/0!</v>
      </c>
      <c r="Q544" s="470"/>
      <c r="R544" s="471"/>
      <c r="S544" s="19"/>
      <c r="T544" s="17" t="e">
        <f>S544/J543*100</f>
        <v>#DIV/0!</v>
      </c>
      <c r="U544" s="470"/>
      <c r="V544" s="472"/>
      <c r="W544" s="16"/>
      <c r="X544" s="17" t="e">
        <f>W544/J543*100</f>
        <v>#DIV/0!</v>
      </c>
      <c r="Y544" s="470"/>
      <c r="Z544" s="471"/>
      <c r="AA544" s="74"/>
      <c r="AB544" s="74"/>
    </row>
    <row r="545" spans="1:28" s="251" customFormat="1" ht="21.75" hidden="1" customHeight="1" x14ac:dyDescent="0.2">
      <c r="A545" s="480" t="s">
        <v>45</v>
      </c>
      <c r="B545" s="54" t="s">
        <v>29</v>
      </c>
      <c r="C545" s="55">
        <f t="shared" ref="C545:K546" si="1331">SUM(C547,C553,C563,C569,C571)</f>
        <v>0</v>
      </c>
      <c r="D545" s="56">
        <f t="shared" si="1331"/>
        <v>0</v>
      </c>
      <c r="E545" s="57">
        <f t="shared" si="1331"/>
        <v>0</v>
      </c>
      <c r="F545" s="58">
        <f t="shared" si="1331"/>
        <v>0</v>
      </c>
      <c r="G545" s="56">
        <f t="shared" si="1331"/>
        <v>0</v>
      </c>
      <c r="H545" s="56">
        <f t="shared" si="1331"/>
        <v>0</v>
      </c>
      <c r="I545" s="59">
        <f t="shared" si="1331"/>
        <v>0</v>
      </c>
      <c r="J545" s="60">
        <f t="shared" si="1331"/>
        <v>0</v>
      </c>
      <c r="K545" s="55">
        <f t="shared" si="1331"/>
        <v>0</v>
      </c>
      <c r="L545" s="56" t="e">
        <f>K545/J545*100</f>
        <v>#DIV/0!</v>
      </c>
      <c r="M545" s="482" t="e">
        <f t="shared" si="1287"/>
        <v>#DIV/0!</v>
      </c>
      <c r="N545" s="476"/>
      <c r="O545" s="55">
        <f>SUM(O547,O553,O563,O569,O571)</f>
        <v>0</v>
      </c>
      <c r="P545" s="56" t="e">
        <f t="shared" ref="P545" si="1332">O545/J545*100</f>
        <v>#DIV/0!</v>
      </c>
      <c r="Q545" s="482" t="e">
        <f t="shared" si="1289"/>
        <v>#DIV/0!</v>
      </c>
      <c r="R545" s="476"/>
      <c r="S545" s="58">
        <f>SUM(S547,S553,S563,S569,S571)</f>
        <v>0</v>
      </c>
      <c r="T545" s="56" t="e">
        <f t="shared" ref="T545" si="1333">S545/J545*100</f>
        <v>#DIV/0!</v>
      </c>
      <c r="U545" s="482" t="e">
        <f t="shared" si="1291"/>
        <v>#DIV/0!</v>
      </c>
      <c r="V545" s="484"/>
      <c r="W545" s="55">
        <f>SUM(W547,W553,W563,W569,W571)</f>
        <v>0</v>
      </c>
      <c r="X545" s="56" t="e">
        <f t="shared" ref="X545" si="1334">W545/J545*100</f>
        <v>#DIV/0!</v>
      </c>
      <c r="Y545" s="482" t="e">
        <f t="shared" si="1293"/>
        <v>#DIV/0!</v>
      </c>
      <c r="Z545" s="476"/>
      <c r="AA545" s="250"/>
      <c r="AB545" s="250"/>
    </row>
    <row r="546" spans="1:28" s="251" customFormat="1" ht="21.75" hidden="1" customHeight="1" x14ac:dyDescent="0.2">
      <c r="A546" s="481"/>
      <c r="B546" s="54" t="s">
        <v>30</v>
      </c>
      <c r="C546" s="16"/>
      <c r="D546" s="17"/>
      <c r="E546" s="18"/>
      <c r="F546" s="19"/>
      <c r="G546" s="17"/>
      <c r="H546" s="17"/>
      <c r="I546" s="20"/>
      <c r="J546" s="21"/>
      <c r="K546" s="55">
        <f t="shared" si="1331"/>
        <v>0</v>
      </c>
      <c r="L546" s="56" t="e">
        <f t="shared" ref="L546" si="1335">K546/J545*100</f>
        <v>#DIV/0!</v>
      </c>
      <c r="M546" s="483"/>
      <c r="N546" s="477"/>
      <c r="O546" s="55">
        <f>SUM(O548,O554,O564,O570,O572)</f>
        <v>0</v>
      </c>
      <c r="P546" s="56" t="e">
        <f t="shared" ref="P546" si="1336">O546/J545*100</f>
        <v>#DIV/0!</v>
      </c>
      <c r="Q546" s="483"/>
      <c r="R546" s="477"/>
      <c r="S546" s="58">
        <f>SUM(S548,S554,S564,S570,S572)</f>
        <v>0</v>
      </c>
      <c r="T546" s="56" t="e">
        <f t="shared" ref="T546" si="1337">S546/J545*100</f>
        <v>#DIV/0!</v>
      </c>
      <c r="U546" s="483"/>
      <c r="V546" s="485"/>
      <c r="W546" s="55">
        <f>SUM(W548,W554,W564,W570,W572)</f>
        <v>0</v>
      </c>
      <c r="X546" s="56" t="e">
        <f t="shared" ref="X546" si="1338">W546/J545*100</f>
        <v>#DIV/0!</v>
      </c>
      <c r="Y546" s="483"/>
      <c r="Z546" s="477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27">
        <f>SUM(F549,F551)</f>
        <v>0</v>
      </c>
      <c r="G547" s="25">
        <f>SUM(G549,G551)</f>
        <v>0</v>
      </c>
      <c r="H547" s="25">
        <f t="shared" ref="H547:I547" si="1339">SUM(H549,H551)</f>
        <v>0</v>
      </c>
      <c r="I547" s="28">
        <f t="shared" si="1339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40">K547/J547*100</f>
        <v>#DIV/0!</v>
      </c>
      <c r="M547" s="478" t="e">
        <f t="shared" si="1287"/>
        <v>#DIV/0!</v>
      </c>
      <c r="N547" s="474"/>
      <c r="O547" s="30">
        <f>SUM(O549,O551)</f>
        <v>0</v>
      </c>
      <c r="P547" s="31" t="e">
        <f t="shared" ref="P547" si="1341">O547/J547*100</f>
        <v>#DIV/0!</v>
      </c>
      <c r="Q547" s="478" t="e">
        <f t="shared" si="1289"/>
        <v>#DIV/0!</v>
      </c>
      <c r="R547" s="474"/>
      <c r="S547" s="32">
        <f>SUM(S549,S551)</f>
        <v>0</v>
      </c>
      <c r="T547" s="31" t="e">
        <f t="shared" ref="T547" si="1342">S547/J547*100</f>
        <v>#DIV/0!</v>
      </c>
      <c r="U547" s="478" t="e">
        <f t="shared" si="1291"/>
        <v>#DIV/0!</v>
      </c>
      <c r="V547" s="475"/>
      <c r="W547" s="30">
        <f>SUM(W549,W551)</f>
        <v>0</v>
      </c>
      <c r="X547" s="31" t="e">
        <f t="shared" ref="X547" si="1343">W547/J547*100</f>
        <v>#DIV/0!</v>
      </c>
      <c r="Y547" s="478" t="e">
        <f t="shared" si="1293"/>
        <v>#DIV/0!</v>
      </c>
      <c r="Z547" s="474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38"/>
      <c r="G548" s="36"/>
      <c r="H548" s="36"/>
      <c r="I548" s="37"/>
      <c r="J548" s="40"/>
      <c r="K548" s="30">
        <f>SUM(K550,K552)</f>
        <v>0</v>
      </c>
      <c r="L548" s="31" t="e">
        <f>K548/J547*100</f>
        <v>#DIV/0!</v>
      </c>
      <c r="M548" s="479"/>
      <c r="N548" s="474"/>
      <c r="O548" s="30">
        <f>SUM(O550,O552)</f>
        <v>0</v>
      </c>
      <c r="P548" s="31" t="e">
        <f t="shared" ref="P548" si="1344">O548/J547*100</f>
        <v>#DIV/0!</v>
      </c>
      <c r="Q548" s="479"/>
      <c r="R548" s="474"/>
      <c r="S548" s="32">
        <f>SUM(S550,S552)</f>
        <v>0</v>
      </c>
      <c r="T548" s="31" t="e">
        <f t="shared" ref="T548" si="1345">S548/J547*100</f>
        <v>#DIV/0!</v>
      </c>
      <c r="U548" s="479"/>
      <c r="V548" s="475"/>
      <c r="W548" s="30">
        <f>SUM(W550,W552)</f>
        <v>0</v>
      </c>
      <c r="X548" s="31" t="e">
        <f t="shared" ref="X548" si="1346">W548/J547*100</f>
        <v>#DIV/0!</v>
      </c>
      <c r="Y548" s="479"/>
      <c r="Z548" s="474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347">+C549+D549</f>
        <v>0</v>
      </c>
      <c r="F549" s="63"/>
      <c r="G549" s="64"/>
      <c r="H549" s="64"/>
      <c r="I549" s="65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470" t="e">
        <f t="shared" si="1287"/>
        <v>#DIV/0!</v>
      </c>
      <c r="N549" s="471"/>
      <c r="O549" s="67">
        <f>G549+F549+0</f>
        <v>0</v>
      </c>
      <c r="P549" s="69" t="e">
        <f t="shared" ref="P549" si="1348">O549/J549*100</f>
        <v>#DIV/0!</v>
      </c>
      <c r="Q549" s="470" t="e">
        <f t="shared" si="1289"/>
        <v>#DIV/0!</v>
      </c>
      <c r="R549" s="471"/>
      <c r="S549" s="70">
        <f>H549+F549+G549+0</f>
        <v>0</v>
      </c>
      <c r="T549" s="69" t="e">
        <f t="shared" ref="T549" si="1349">S549/J549*100</f>
        <v>#DIV/0!</v>
      </c>
      <c r="U549" s="470" t="e">
        <f t="shared" si="1291"/>
        <v>#DIV/0!</v>
      </c>
      <c r="V549" s="472"/>
      <c r="W549" s="67">
        <f>H549+F549+G549+I549+0</f>
        <v>0</v>
      </c>
      <c r="X549" s="69" t="e">
        <f>W549/J549*100</f>
        <v>#DIV/0!</v>
      </c>
      <c r="Y549" s="470" t="e">
        <f t="shared" si="1293"/>
        <v>#DIV/0!</v>
      </c>
      <c r="Z549" s="471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38"/>
      <c r="G550" s="36"/>
      <c r="H550" s="36"/>
      <c r="I550" s="39"/>
      <c r="J550" s="40"/>
      <c r="K550" s="16"/>
      <c r="L550" s="17" t="e">
        <f>K550/J549*100</f>
        <v>#DIV/0!</v>
      </c>
      <c r="M550" s="470"/>
      <c r="N550" s="471"/>
      <c r="O550" s="16"/>
      <c r="P550" s="73" t="e">
        <f>O550/J549*100</f>
        <v>#DIV/0!</v>
      </c>
      <c r="Q550" s="470"/>
      <c r="R550" s="471"/>
      <c r="S550" s="19"/>
      <c r="T550" s="73" t="e">
        <f>S550/J549*100</f>
        <v>#DIV/0!</v>
      </c>
      <c r="U550" s="470"/>
      <c r="V550" s="472"/>
      <c r="W550" s="16"/>
      <c r="X550" s="73" t="e">
        <f>W550/J549*100</f>
        <v>#DIV/0!</v>
      </c>
      <c r="Y550" s="470"/>
      <c r="Z550" s="471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350">+C551+D551</f>
        <v>0</v>
      </c>
      <c r="F551" s="63"/>
      <c r="G551" s="64"/>
      <c r="H551" s="64"/>
      <c r="I551" s="65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470" t="e">
        <f t="shared" si="1287"/>
        <v>#DIV/0!</v>
      </c>
      <c r="N551" s="471"/>
      <c r="O551" s="67">
        <f>G551+F551+0</f>
        <v>0</v>
      </c>
      <c r="P551" s="69" t="e">
        <f t="shared" ref="P551" si="1351">O551/J551*100</f>
        <v>#DIV/0!</v>
      </c>
      <c r="Q551" s="470" t="e">
        <f t="shared" si="1289"/>
        <v>#DIV/0!</v>
      </c>
      <c r="R551" s="471"/>
      <c r="S551" s="70">
        <f>H551+F551+G551+0</f>
        <v>0</v>
      </c>
      <c r="T551" s="69" t="e">
        <f t="shared" ref="T551" si="1352">S551/J551*100</f>
        <v>#DIV/0!</v>
      </c>
      <c r="U551" s="470" t="e">
        <f t="shared" si="1291"/>
        <v>#DIV/0!</v>
      </c>
      <c r="V551" s="472"/>
      <c r="W551" s="67">
        <f>H551+F551+G551+I551+0</f>
        <v>0</v>
      </c>
      <c r="X551" s="69" t="e">
        <f>W551/J551*100</f>
        <v>#DIV/0!</v>
      </c>
      <c r="Y551" s="470" t="e">
        <f t="shared" si="1293"/>
        <v>#DIV/0!</v>
      </c>
      <c r="Z551" s="471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38"/>
      <c r="G552" s="36"/>
      <c r="H552" s="36"/>
      <c r="I552" s="39"/>
      <c r="J552" s="40"/>
      <c r="K552" s="16"/>
      <c r="L552" s="17" t="e">
        <f>K552/J551*100</f>
        <v>#DIV/0!</v>
      </c>
      <c r="M552" s="470"/>
      <c r="N552" s="471"/>
      <c r="O552" s="16"/>
      <c r="P552" s="73" t="e">
        <f>O552/J551*100</f>
        <v>#DIV/0!</v>
      </c>
      <c r="Q552" s="470"/>
      <c r="R552" s="471"/>
      <c r="S552" s="19"/>
      <c r="T552" s="73" t="e">
        <f>S552/J551*100</f>
        <v>#DIV/0!</v>
      </c>
      <c r="U552" s="470"/>
      <c r="V552" s="472"/>
      <c r="W552" s="16"/>
      <c r="X552" s="73" t="e">
        <f>W552/J551*100</f>
        <v>#DIV/0!</v>
      </c>
      <c r="Y552" s="470"/>
      <c r="Z552" s="471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27">
        <f>SUM(F555,F557,F559,F561)</f>
        <v>0</v>
      </c>
      <c r="G553" s="25">
        <f t="shared" ref="G553:I553" si="1353">SUM(G555,G557,G559,G561)</f>
        <v>0</v>
      </c>
      <c r="H553" s="25">
        <f t="shared" si="1353"/>
        <v>0</v>
      </c>
      <c r="I553" s="28">
        <f t="shared" si="1353"/>
        <v>0</v>
      </c>
      <c r="J553" s="29">
        <f t="shared" ref="J553" si="1354">+E553+I553+F553+G553+H553</f>
        <v>0</v>
      </c>
      <c r="K553" s="30">
        <f>SUM(K555,K557,K559,K561)</f>
        <v>0</v>
      </c>
      <c r="L553" s="31" t="e">
        <f t="shared" ref="L553" si="1355">K553/J553*100</f>
        <v>#DIV/0!</v>
      </c>
      <c r="M553" s="473" t="e">
        <f t="shared" si="1287"/>
        <v>#DIV/0!</v>
      </c>
      <c r="N553" s="474"/>
      <c r="O553" s="30">
        <f>SUM(O555,O557,O559,O561)</f>
        <v>0</v>
      </c>
      <c r="P553" s="31" t="e">
        <f t="shared" ref="P553" si="1356">O553/J553*100</f>
        <v>#DIV/0!</v>
      </c>
      <c r="Q553" s="473" t="e">
        <f t="shared" si="1289"/>
        <v>#DIV/0!</v>
      </c>
      <c r="R553" s="474"/>
      <c r="S553" s="32">
        <f>SUM(S555,S557,S559,S561)</f>
        <v>0</v>
      </c>
      <c r="T553" s="31" t="e">
        <f t="shared" ref="T553" si="1357">S553/J553*100</f>
        <v>#DIV/0!</v>
      </c>
      <c r="U553" s="473" t="e">
        <f t="shared" si="1291"/>
        <v>#DIV/0!</v>
      </c>
      <c r="V553" s="475"/>
      <c r="W553" s="30">
        <f>SUM(W555,W557,W559,W561)</f>
        <v>0</v>
      </c>
      <c r="X553" s="31" t="e">
        <f t="shared" ref="X553" si="1358">W553/J553*100</f>
        <v>#DIV/0!</v>
      </c>
      <c r="Y553" s="473" t="e">
        <f t="shared" si="1293"/>
        <v>#DIV/0!</v>
      </c>
      <c r="Z553" s="474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38"/>
      <c r="G554" s="36"/>
      <c r="H554" s="36"/>
      <c r="I554" s="37"/>
      <c r="J554" s="40"/>
      <c r="K554" s="30">
        <f>SUM(K556,K558,K560,K562)</f>
        <v>0</v>
      </c>
      <c r="L554" s="31" t="e">
        <f t="shared" ref="L554" si="1359">K554/J553*100</f>
        <v>#DIV/0!</v>
      </c>
      <c r="M554" s="473"/>
      <c r="N554" s="474"/>
      <c r="O554" s="30">
        <f>SUM(O556,O558,O560,O562)</f>
        <v>0</v>
      </c>
      <c r="P554" s="31" t="e">
        <f t="shared" ref="P554" si="1360">O554/J553*100</f>
        <v>#DIV/0!</v>
      </c>
      <c r="Q554" s="473"/>
      <c r="R554" s="474"/>
      <c r="S554" s="32">
        <f>SUM(S556,S558,S560,S562)</f>
        <v>0</v>
      </c>
      <c r="T554" s="31" t="e">
        <f t="shared" ref="T554" si="1361">S554/J553*100</f>
        <v>#DIV/0!</v>
      </c>
      <c r="U554" s="473"/>
      <c r="V554" s="475"/>
      <c r="W554" s="30">
        <f>SUM(W556,W558,W560,W562)</f>
        <v>0</v>
      </c>
      <c r="X554" s="31" t="e">
        <f t="shared" ref="X554" si="1362">W554/J553*100</f>
        <v>#DIV/0!</v>
      </c>
      <c r="Y554" s="473"/>
      <c r="Z554" s="474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363">+C555+D555</f>
        <v>0</v>
      </c>
      <c r="F555" s="63"/>
      <c r="G555" s="64"/>
      <c r="H555" s="64"/>
      <c r="I555" s="65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470" t="e">
        <f t="shared" si="1287"/>
        <v>#DIV/0!</v>
      </c>
      <c r="N555" s="471"/>
      <c r="O555" s="67">
        <f>G555+F555+0</f>
        <v>0</v>
      </c>
      <c r="P555" s="68" t="e">
        <f t="shared" ref="P555" si="1364">O555/J555*100</f>
        <v>#DIV/0!</v>
      </c>
      <c r="Q555" s="470" t="e">
        <f t="shared" si="1289"/>
        <v>#DIV/0!</v>
      </c>
      <c r="R555" s="471"/>
      <c r="S555" s="70">
        <f>H555+F555+G555+0</f>
        <v>0</v>
      </c>
      <c r="T555" s="68" t="e">
        <f t="shared" ref="T555" si="1365">S555/J555*100</f>
        <v>#DIV/0!</v>
      </c>
      <c r="U555" s="470" t="e">
        <f t="shared" si="1291"/>
        <v>#DIV/0!</v>
      </c>
      <c r="V555" s="472"/>
      <c r="W555" s="67">
        <f>H555+F555+G555+I555+0</f>
        <v>0</v>
      </c>
      <c r="X555" s="68" t="e">
        <f>W555/J555*100</f>
        <v>#DIV/0!</v>
      </c>
      <c r="Y555" s="470" t="e">
        <f t="shared" si="1293"/>
        <v>#DIV/0!</v>
      </c>
      <c r="Z555" s="471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38"/>
      <c r="G556" s="36"/>
      <c r="H556" s="36"/>
      <c r="I556" s="39"/>
      <c r="J556" s="40"/>
      <c r="K556" s="16"/>
      <c r="L556" s="17" t="e">
        <f>K556/J555*100</f>
        <v>#DIV/0!</v>
      </c>
      <c r="M556" s="470"/>
      <c r="N556" s="471"/>
      <c r="O556" s="16"/>
      <c r="P556" s="17" t="e">
        <f>O556/J555*100</f>
        <v>#DIV/0!</v>
      </c>
      <c r="Q556" s="470"/>
      <c r="R556" s="471"/>
      <c r="S556" s="19"/>
      <c r="T556" s="17" t="e">
        <f>S556/J555*100</f>
        <v>#DIV/0!</v>
      </c>
      <c r="U556" s="470"/>
      <c r="V556" s="472"/>
      <c r="W556" s="16"/>
      <c r="X556" s="17" t="e">
        <f>W556/J555*100</f>
        <v>#DIV/0!</v>
      </c>
      <c r="Y556" s="470"/>
      <c r="Z556" s="471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366">+C557+D557</f>
        <v>0</v>
      </c>
      <c r="F557" s="63"/>
      <c r="G557" s="64"/>
      <c r="H557" s="64"/>
      <c r="I557" s="65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470" t="e">
        <f t="shared" si="1287"/>
        <v>#DIV/0!</v>
      </c>
      <c r="N557" s="471"/>
      <c r="O557" s="67">
        <f>G557+F557+0</f>
        <v>0</v>
      </c>
      <c r="P557" s="68" t="e">
        <f t="shared" ref="P557" si="1367">O557/J557*100</f>
        <v>#DIV/0!</v>
      </c>
      <c r="Q557" s="470" t="e">
        <f t="shared" si="1289"/>
        <v>#DIV/0!</v>
      </c>
      <c r="R557" s="471"/>
      <c r="S557" s="70">
        <f>H557+F557+G557+0</f>
        <v>0</v>
      </c>
      <c r="T557" s="68" t="e">
        <f t="shared" ref="T557" si="1368">S557/J557*100</f>
        <v>#DIV/0!</v>
      </c>
      <c r="U557" s="470" t="e">
        <f t="shared" si="1291"/>
        <v>#DIV/0!</v>
      </c>
      <c r="V557" s="472"/>
      <c r="W557" s="67">
        <f>H557+F557+G557+I557+0</f>
        <v>0</v>
      </c>
      <c r="X557" s="68" t="e">
        <f>W557/J557*100</f>
        <v>#DIV/0!</v>
      </c>
      <c r="Y557" s="470" t="e">
        <f t="shared" si="1293"/>
        <v>#DIV/0!</v>
      </c>
      <c r="Z557" s="471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38"/>
      <c r="G558" s="36"/>
      <c r="H558" s="36"/>
      <c r="I558" s="39"/>
      <c r="J558" s="40"/>
      <c r="K558" s="16"/>
      <c r="L558" s="17" t="e">
        <f>K558/J557*100</f>
        <v>#DIV/0!</v>
      </c>
      <c r="M558" s="470"/>
      <c r="N558" s="471"/>
      <c r="O558" s="16"/>
      <c r="P558" s="17" t="e">
        <f>O558/J557*100</f>
        <v>#DIV/0!</v>
      </c>
      <c r="Q558" s="470"/>
      <c r="R558" s="471"/>
      <c r="S558" s="19"/>
      <c r="T558" s="17" t="e">
        <f>S558/J557*100</f>
        <v>#DIV/0!</v>
      </c>
      <c r="U558" s="470"/>
      <c r="V558" s="472"/>
      <c r="W558" s="16"/>
      <c r="X558" s="17" t="e">
        <f>W558/J557*100</f>
        <v>#DIV/0!</v>
      </c>
      <c r="Y558" s="470"/>
      <c r="Z558" s="471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369">+C559+D559</f>
        <v>0</v>
      </c>
      <c r="F559" s="63"/>
      <c r="G559" s="64"/>
      <c r="H559" s="64"/>
      <c r="I559" s="65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470" t="e">
        <f t="shared" si="1287"/>
        <v>#DIV/0!</v>
      </c>
      <c r="N559" s="471"/>
      <c r="O559" s="67">
        <f>G559+F559+0</f>
        <v>0</v>
      </c>
      <c r="P559" s="68" t="e">
        <f t="shared" ref="P559" si="1370">O559/J559*100</f>
        <v>#DIV/0!</v>
      </c>
      <c r="Q559" s="470" t="e">
        <f t="shared" si="1289"/>
        <v>#DIV/0!</v>
      </c>
      <c r="R559" s="471"/>
      <c r="S559" s="70">
        <f>H559+F559+G559+0</f>
        <v>0</v>
      </c>
      <c r="T559" s="68" t="e">
        <f t="shared" ref="T559" si="1371">S559/J559*100</f>
        <v>#DIV/0!</v>
      </c>
      <c r="U559" s="470" t="e">
        <f t="shared" si="1291"/>
        <v>#DIV/0!</v>
      </c>
      <c r="V559" s="472"/>
      <c r="W559" s="67">
        <f>H559+F559+G559+I559+0</f>
        <v>0</v>
      </c>
      <c r="X559" s="68" t="e">
        <f>W559/J559*100</f>
        <v>#DIV/0!</v>
      </c>
      <c r="Y559" s="470" t="e">
        <f t="shared" si="1293"/>
        <v>#DIV/0!</v>
      </c>
      <c r="Z559" s="471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38"/>
      <c r="G560" s="36"/>
      <c r="H560" s="36"/>
      <c r="I560" s="39"/>
      <c r="J560" s="40"/>
      <c r="K560" s="16"/>
      <c r="L560" s="17" t="e">
        <f>K560/J559*100</f>
        <v>#DIV/0!</v>
      </c>
      <c r="M560" s="470"/>
      <c r="N560" s="471"/>
      <c r="O560" s="16"/>
      <c r="P560" s="17" t="e">
        <f>O560/J559*100</f>
        <v>#DIV/0!</v>
      </c>
      <c r="Q560" s="470"/>
      <c r="R560" s="471"/>
      <c r="S560" s="19"/>
      <c r="T560" s="17" t="e">
        <f>S560/J559*100</f>
        <v>#DIV/0!</v>
      </c>
      <c r="U560" s="470"/>
      <c r="V560" s="472"/>
      <c r="W560" s="16"/>
      <c r="X560" s="17" t="e">
        <f>W560/J559*100</f>
        <v>#DIV/0!</v>
      </c>
      <c r="Y560" s="470"/>
      <c r="Z560" s="471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372">+C561+D561</f>
        <v>0</v>
      </c>
      <c r="F561" s="63"/>
      <c r="G561" s="64"/>
      <c r="H561" s="64"/>
      <c r="I561" s="65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470" t="e">
        <f t="shared" si="1287"/>
        <v>#DIV/0!</v>
      </c>
      <c r="N561" s="471"/>
      <c r="O561" s="67">
        <f>G561+F561+0</f>
        <v>0</v>
      </c>
      <c r="P561" s="68" t="e">
        <f t="shared" ref="P561" si="1373">O561/J561*100</f>
        <v>#DIV/0!</v>
      </c>
      <c r="Q561" s="470" t="e">
        <f t="shared" si="1289"/>
        <v>#DIV/0!</v>
      </c>
      <c r="R561" s="471"/>
      <c r="S561" s="70">
        <f>H561+F561+G561+0</f>
        <v>0</v>
      </c>
      <c r="T561" s="68" t="e">
        <f t="shared" ref="T561" si="1374">S561/J561*100</f>
        <v>#DIV/0!</v>
      </c>
      <c r="U561" s="470" t="e">
        <f t="shared" si="1291"/>
        <v>#DIV/0!</v>
      </c>
      <c r="V561" s="472"/>
      <c r="W561" s="67">
        <f>H561+F561+G561+I561+0</f>
        <v>0</v>
      </c>
      <c r="X561" s="68" t="e">
        <f>W561/J561*100</f>
        <v>#DIV/0!</v>
      </c>
      <c r="Y561" s="470" t="e">
        <f t="shared" si="1293"/>
        <v>#DIV/0!</v>
      </c>
      <c r="Z561" s="471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38"/>
      <c r="G562" s="36"/>
      <c r="H562" s="36"/>
      <c r="I562" s="39"/>
      <c r="J562" s="40"/>
      <c r="K562" s="16"/>
      <c r="L562" s="17" t="e">
        <f>K562/J561*100</f>
        <v>#DIV/0!</v>
      </c>
      <c r="M562" s="470"/>
      <c r="N562" s="471"/>
      <c r="O562" s="16"/>
      <c r="P562" s="17" t="e">
        <f>O562/J561*100</f>
        <v>#DIV/0!</v>
      </c>
      <c r="Q562" s="470"/>
      <c r="R562" s="471"/>
      <c r="S562" s="19"/>
      <c r="T562" s="17" t="e">
        <f>S562/J561*100</f>
        <v>#DIV/0!</v>
      </c>
      <c r="U562" s="470"/>
      <c r="V562" s="472"/>
      <c r="W562" s="16"/>
      <c r="X562" s="17" t="e">
        <f>W562/J561*100</f>
        <v>#DIV/0!</v>
      </c>
      <c r="Y562" s="470"/>
      <c r="Z562" s="471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27">
        <f>SUM(F565,F567)</f>
        <v>0</v>
      </c>
      <c r="G563" s="25">
        <f t="shared" ref="G563:I563" si="1375">SUM(G565,G567)</f>
        <v>0</v>
      </c>
      <c r="H563" s="25">
        <f t="shared" si="1375"/>
        <v>0</v>
      </c>
      <c r="I563" s="28">
        <f t="shared" si="1375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376">K563/J563*100</f>
        <v>#DIV/0!</v>
      </c>
      <c r="M563" s="473" t="e">
        <f t="shared" si="1287"/>
        <v>#DIV/0!</v>
      </c>
      <c r="N563" s="474"/>
      <c r="O563" s="30">
        <f>SUM(O565,O567)</f>
        <v>0</v>
      </c>
      <c r="P563" s="31" t="e">
        <f t="shared" ref="P563" si="1377">O563/J563*100</f>
        <v>#DIV/0!</v>
      </c>
      <c r="Q563" s="473" t="e">
        <f t="shared" si="1289"/>
        <v>#DIV/0!</v>
      </c>
      <c r="R563" s="474"/>
      <c r="S563" s="32">
        <f>SUM(S565,S567)</f>
        <v>0</v>
      </c>
      <c r="T563" s="31" t="e">
        <f t="shared" ref="T563" si="1378">S563/J563*100</f>
        <v>#DIV/0!</v>
      </c>
      <c r="U563" s="473" t="e">
        <f t="shared" si="1291"/>
        <v>#DIV/0!</v>
      </c>
      <c r="V563" s="475"/>
      <c r="W563" s="30">
        <f>SUM(W565,W567)</f>
        <v>0</v>
      </c>
      <c r="X563" s="31" t="e">
        <f t="shared" ref="X563" si="1379">W563/J563*100</f>
        <v>#DIV/0!</v>
      </c>
      <c r="Y563" s="473" t="e">
        <f t="shared" si="1293"/>
        <v>#DIV/0!</v>
      </c>
      <c r="Z563" s="474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38"/>
      <c r="G564" s="36"/>
      <c r="H564" s="36"/>
      <c r="I564" s="37"/>
      <c r="J564" s="40"/>
      <c r="K564" s="30">
        <f>SUM(K566,K568)</f>
        <v>0</v>
      </c>
      <c r="L564" s="31" t="e">
        <f t="shared" ref="L564" si="1380">K564/J563*100</f>
        <v>#DIV/0!</v>
      </c>
      <c r="M564" s="473"/>
      <c r="N564" s="474"/>
      <c r="O564" s="30">
        <f>SUM(O566,O568)</f>
        <v>0</v>
      </c>
      <c r="P564" s="31" t="e">
        <f t="shared" ref="P564" si="1381">O564/J563*100</f>
        <v>#DIV/0!</v>
      </c>
      <c r="Q564" s="473"/>
      <c r="R564" s="474"/>
      <c r="S564" s="32">
        <f>SUM(S566,S568)</f>
        <v>0</v>
      </c>
      <c r="T564" s="31" t="e">
        <f t="shared" ref="T564" si="1382">S564/J563*100</f>
        <v>#DIV/0!</v>
      </c>
      <c r="U564" s="473"/>
      <c r="V564" s="475"/>
      <c r="W564" s="30">
        <f>SUM(W566,W568)</f>
        <v>0</v>
      </c>
      <c r="X564" s="31" t="e">
        <f t="shared" ref="X564" si="1383">W564/J563*100</f>
        <v>#DIV/0!</v>
      </c>
      <c r="Y564" s="473"/>
      <c r="Z564" s="474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384">+C565+D565</f>
        <v>0</v>
      </c>
      <c r="F565" s="63"/>
      <c r="G565" s="64"/>
      <c r="H565" s="64"/>
      <c r="I565" s="65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470" t="e">
        <f t="shared" si="1287"/>
        <v>#DIV/0!</v>
      </c>
      <c r="N565" s="471"/>
      <c r="O565" s="67">
        <f>G565+F565+0</f>
        <v>0</v>
      </c>
      <c r="P565" s="68" t="e">
        <f t="shared" ref="P565" si="1385">O565/J565*100</f>
        <v>#DIV/0!</v>
      </c>
      <c r="Q565" s="470" t="e">
        <f t="shared" si="1289"/>
        <v>#DIV/0!</v>
      </c>
      <c r="R565" s="471"/>
      <c r="S565" s="70">
        <f>H565+F565+G565+0</f>
        <v>0</v>
      </c>
      <c r="T565" s="68" t="e">
        <f t="shared" ref="T565" si="1386">S565/J565*100</f>
        <v>#DIV/0!</v>
      </c>
      <c r="U565" s="470" t="e">
        <f t="shared" si="1291"/>
        <v>#DIV/0!</v>
      </c>
      <c r="V565" s="472"/>
      <c r="W565" s="67">
        <f>H565+F565+G565+I565+0</f>
        <v>0</v>
      </c>
      <c r="X565" s="68" t="e">
        <f>W565/J565*100</f>
        <v>#DIV/0!</v>
      </c>
      <c r="Y565" s="470" t="e">
        <f t="shared" si="1293"/>
        <v>#DIV/0!</v>
      </c>
      <c r="Z565" s="471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38"/>
      <c r="G566" s="36"/>
      <c r="H566" s="36"/>
      <c r="I566" s="39"/>
      <c r="J566" s="40"/>
      <c r="K566" s="16"/>
      <c r="L566" s="17" t="e">
        <f>K566/J565*100</f>
        <v>#DIV/0!</v>
      </c>
      <c r="M566" s="470"/>
      <c r="N566" s="471"/>
      <c r="O566" s="16"/>
      <c r="P566" s="17" t="e">
        <f>O566/J565*100</f>
        <v>#DIV/0!</v>
      </c>
      <c r="Q566" s="470"/>
      <c r="R566" s="471"/>
      <c r="S566" s="19"/>
      <c r="T566" s="17" t="e">
        <f>S566/J565*100</f>
        <v>#DIV/0!</v>
      </c>
      <c r="U566" s="470"/>
      <c r="V566" s="472"/>
      <c r="W566" s="16"/>
      <c r="X566" s="17" t="e">
        <f>W566/J565*100</f>
        <v>#DIV/0!</v>
      </c>
      <c r="Y566" s="470"/>
      <c r="Z566" s="471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387">+C567+D567</f>
        <v>0</v>
      </c>
      <c r="F567" s="63"/>
      <c r="G567" s="64"/>
      <c r="H567" s="64"/>
      <c r="I567" s="65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470" t="e">
        <f t="shared" si="1287"/>
        <v>#DIV/0!</v>
      </c>
      <c r="N567" s="471"/>
      <c r="O567" s="67">
        <f>G567+F567+0</f>
        <v>0</v>
      </c>
      <c r="P567" s="68" t="e">
        <f t="shared" ref="P567" si="1388">O567/J567*100</f>
        <v>#DIV/0!</v>
      </c>
      <c r="Q567" s="470" t="e">
        <f t="shared" si="1289"/>
        <v>#DIV/0!</v>
      </c>
      <c r="R567" s="471"/>
      <c r="S567" s="70">
        <f>H567+F567+G567+0</f>
        <v>0</v>
      </c>
      <c r="T567" s="68" t="e">
        <f t="shared" ref="T567" si="1389">S567/J567*100</f>
        <v>#DIV/0!</v>
      </c>
      <c r="U567" s="470" t="e">
        <f t="shared" si="1291"/>
        <v>#DIV/0!</v>
      </c>
      <c r="V567" s="472"/>
      <c r="W567" s="67">
        <f>H567+F567+G567+I567+0</f>
        <v>0</v>
      </c>
      <c r="X567" s="68" t="e">
        <f>W567/J567*100</f>
        <v>#DIV/0!</v>
      </c>
      <c r="Y567" s="470" t="e">
        <f t="shared" si="1293"/>
        <v>#DIV/0!</v>
      </c>
      <c r="Z567" s="471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38"/>
      <c r="G568" s="36"/>
      <c r="H568" s="36"/>
      <c r="I568" s="39"/>
      <c r="J568" s="40"/>
      <c r="K568" s="16"/>
      <c r="L568" s="17" t="e">
        <f>K568/J567*100</f>
        <v>#DIV/0!</v>
      </c>
      <c r="M568" s="470"/>
      <c r="N568" s="471"/>
      <c r="O568" s="16"/>
      <c r="P568" s="17" t="e">
        <f>O568/J567*100</f>
        <v>#DIV/0!</v>
      </c>
      <c r="Q568" s="470"/>
      <c r="R568" s="471"/>
      <c r="S568" s="19"/>
      <c r="T568" s="17" t="e">
        <f>S568/J567*100</f>
        <v>#DIV/0!</v>
      </c>
      <c r="U568" s="470"/>
      <c r="V568" s="472"/>
      <c r="W568" s="16"/>
      <c r="X568" s="17" t="e">
        <f>W568/J567*100</f>
        <v>#DIV/0!</v>
      </c>
      <c r="Y568" s="470"/>
      <c r="Z568" s="471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390">+C569+D569</f>
        <v>0</v>
      </c>
      <c r="F569" s="63"/>
      <c r="G569" s="64"/>
      <c r="H569" s="64"/>
      <c r="I569" s="65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470" t="e">
        <f t="shared" si="1287"/>
        <v>#DIV/0!</v>
      </c>
      <c r="N569" s="471"/>
      <c r="O569" s="67">
        <f>G569+F569+0</f>
        <v>0</v>
      </c>
      <c r="P569" s="68" t="e">
        <f t="shared" ref="P569" si="1391">O569/J569*100</f>
        <v>#DIV/0!</v>
      </c>
      <c r="Q569" s="470" t="e">
        <f t="shared" si="1289"/>
        <v>#DIV/0!</v>
      </c>
      <c r="R569" s="471"/>
      <c r="S569" s="70">
        <f>H569+F569+G569+0</f>
        <v>0</v>
      </c>
      <c r="T569" s="68" t="e">
        <f t="shared" ref="T569" si="1392">S569/J569*100</f>
        <v>#DIV/0!</v>
      </c>
      <c r="U569" s="470" t="e">
        <f t="shared" si="1291"/>
        <v>#DIV/0!</v>
      </c>
      <c r="V569" s="472"/>
      <c r="W569" s="67">
        <f>H569+F569+G569+I569+0</f>
        <v>0</v>
      </c>
      <c r="X569" s="68" t="e">
        <f>W569/J569*100</f>
        <v>#DIV/0!</v>
      </c>
      <c r="Y569" s="470" t="e">
        <f t="shared" si="1293"/>
        <v>#DIV/0!</v>
      </c>
      <c r="Z569" s="471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38"/>
      <c r="G570" s="36"/>
      <c r="H570" s="36"/>
      <c r="I570" s="37"/>
      <c r="J570" s="40"/>
      <c r="K570" s="16"/>
      <c r="L570" s="17" t="e">
        <f>K570/J569*100</f>
        <v>#DIV/0!</v>
      </c>
      <c r="M570" s="470"/>
      <c r="N570" s="471"/>
      <c r="O570" s="16"/>
      <c r="P570" s="17" t="e">
        <f>O570/J569*100</f>
        <v>#DIV/0!</v>
      </c>
      <c r="Q570" s="470"/>
      <c r="R570" s="471"/>
      <c r="S570" s="19"/>
      <c r="T570" s="17" t="e">
        <f>S570/J569*100</f>
        <v>#DIV/0!</v>
      </c>
      <c r="U570" s="470"/>
      <c r="V570" s="472"/>
      <c r="W570" s="16"/>
      <c r="X570" s="17" t="e">
        <f>W570/J569*100</f>
        <v>#DIV/0!</v>
      </c>
      <c r="Y570" s="470"/>
      <c r="Z570" s="471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393">+C571+D571</f>
        <v>0</v>
      </c>
      <c r="F571" s="63"/>
      <c r="G571" s="64"/>
      <c r="H571" s="64"/>
      <c r="I571" s="65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470" t="e">
        <f t="shared" si="1287"/>
        <v>#DIV/0!</v>
      </c>
      <c r="N571" s="471"/>
      <c r="O571" s="67">
        <f>G571+F571+0</f>
        <v>0</v>
      </c>
      <c r="P571" s="68" t="e">
        <f t="shared" ref="P571" si="1394">O571/J571*100</f>
        <v>#DIV/0!</v>
      </c>
      <c r="Q571" s="470" t="e">
        <f t="shared" si="1289"/>
        <v>#DIV/0!</v>
      </c>
      <c r="R571" s="471"/>
      <c r="S571" s="70">
        <f>H571+F571+G571+0</f>
        <v>0</v>
      </c>
      <c r="T571" s="68" t="e">
        <f t="shared" ref="T571" si="1395">S571/J571*100</f>
        <v>#DIV/0!</v>
      </c>
      <c r="U571" s="470" t="e">
        <f t="shared" si="1291"/>
        <v>#DIV/0!</v>
      </c>
      <c r="V571" s="472"/>
      <c r="W571" s="67">
        <f>H571+F571+G571+I571+0</f>
        <v>0</v>
      </c>
      <c r="X571" s="68" t="e">
        <f>W571/J571*100</f>
        <v>#DIV/0!</v>
      </c>
      <c r="Y571" s="470" t="e">
        <f t="shared" si="1293"/>
        <v>#DIV/0!</v>
      </c>
      <c r="Z571" s="471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38"/>
      <c r="G572" s="36"/>
      <c r="H572" s="36"/>
      <c r="I572" s="37"/>
      <c r="J572" s="40"/>
      <c r="K572" s="16"/>
      <c r="L572" s="17" t="e">
        <f>K572/J571*100</f>
        <v>#DIV/0!</v>
      </c>
      <c r="M572" s="470"/>
      <c r="N572" s="471"/>
      <c r="O572" s="16"/>
      <c r="P572" s="17" t="e">
        <f>O572/J571*100</f>
        <v>#DIV/0!</v>
      </c>
      <c r="Q572" s="470"/>
      <c r="R572" s="471"/>
      <c r="S572" s="19"/>
      <c r="T572" s="17" t="e">
        <f>S572/J571*100</f>
        <v>#DIV/0!</v>
      </c>
      <c r="U572" s="470"/>
      <c r="V572" s="472"/>
      <c r="W572" s="16"/>
      <c r="X572" s="17" t="e">
        <f>W572/J571*100</f>
        <v>#DIV/0!</v>
      </c>
      <c r="Y572" s="470"/>
      <c r="Z572" s="471"/>
      <c r="AA572" s="74"/>
      <c r="AB572" s="74"/>
    </row>
    <row r="573" spans="1:28" s="251" customFormat="1" ht="21.75" hidden="1" customHeight="1" x14ac:dyDescent="0.2">
      <c r="A573" s="480" t="s">
        <v>45</v>
      </c>
      <c r="B573" s="54" t="s">
        <v>29</v>
      </c>
      <c r="C573" s="55">
        <f t="shared" ref="C573:K574" si="1396">SUM(C575,C581,C591,C597,C599)</f>
        <v>0</v>
      </c>
      <c r="D573" s="56">
        <f t="shared" si="1396"/>
        <v>0</v>
      </c>
      <c r="E573" s="57">
        <f t="shared" si="1396"/>
        <v>0</v>
      </c>
      <c r="F573" s="58">
        <f t="shared" si="1396"/>
        <v>0</v>
      </c>
      <c r="G573" s="56">
        <f t="shared" si="1396"/>
        <v>0</v>
      </c>
      <c r="H573" s="56">
        <f t="shared" si="1396"/>
        <v>0</v>
      </c>
      <c r="I573" s="59">
        <f t="shared" si="1396"/>
        <v>0</v>
      </c>
      <c r="J573" s="60">
        <f t="shared" si="1396"/>
        <v>0</v>
      </c>
      <c r="K573" s="55">
        <f t="shared" si="1396"/>
        <v>0</v>
      </c>
      <c r="L573" s="56" t="e">
        <f>K573/J573*100</f>
        <v>#DIV/0!</v>
      </c>
      <c r="M573" s="482" t="e">
        <f t="shared" si="1287"/>
        <v>#DIV/0!</v>
      </c>
      <c r="N573" s="476"/>
      <c r="O573" s="55">
        <f>SUM(O575,O581,O591,O597,O599)</f>
        <v>0</v>
      </c>
      <c r="P573" s="56" t="e">
        <f t="shared" ref="P573" si="1397">O573/J573*100</f>
        <v>#DIV/0!</v>
      </c>
      <c r="Q573" s="482" t="e">
        <f t="shared" si="1289"/>
        <v>#DIV/0!</v>
      </c>
      <c r="R573" s="476"/>
      <c r="S573" s="58">
        <f>SUM(S575,S581,S591,S597,S599)</f>
        <v>0</v>
      </c>
      <c r="T573" s="56" t="e">
        <f t="shared" ref="T573" si="1398">S573/J573*100</f>
        <v>#DIV/0!</v>
      </c>
      <c r="U573" s="482" t="e">
        <f t="shared" si="1291"/>
        <v>#DIV/0!</v>
      </c>
      <c r="V573" s="484"/>
      <c r="W573" s="55">
        <f>SUM(W575,W581,W591,W597,W599)</f>
        <v>0</v>
      </c>
      <c r="X573" s="56" t="e">
        <f t="shared" ref="X573" si="1399">W573/J573*100</f>
        <v>#DIV/0!</v>
      </c>
      <c r="Y573" s="482" t="e">
        <f t="shared" si="1293"/>
        <v>#DIV/0!</v>
      </c>
      <c r="Z573" s="476"/>
      <c r="AA573" s="250"/>
      <c r="AB573" s="250"/>
    </row>
    <row r="574" spans="1:28" s="251" customFormat="1" ht="21.75" hidden="1" customHeight="1" x14ac:dyDescent="0.2">
      <c r="A574" s="481"/>
      <c r="B574" s="54" t="s">
        <v>30</v>
      </c>
      <c r="C574" s="16"/>
      <c r="D574" s="17"/>
      <c r="E574" s="18"/>
      <c r="F574" s="19"/>
      <c r="G574" s="17"/>
      <c r="H574" s="17"/>
      <c r="I574" s="20"/>
      <c r="J574" s="21"/>
      <c r="K574" s="55">
        <f t="shared" si="1396"/>
        <v>0</v>
      </c>
      <c r="L574" s="56" t="e">
        <f t="shared" ref="L574" si="1400">K574/J573*100</f>
        <v>#DIV/0!</v>
      </c>
      <c r="M574" s="483"/>
      <c r="N574" s="477"/>
      <c r="O574" s="55">
        <f>SUM(O576,O582,O592,O598,O600)</f>
        <v>0</v>
      </c>
      <c r="P574" s="56" t="e">
        <f t="shared" ref="P574" si="1401">O574/J573*100</f>
        <v>#DIV/0!</v>
      </c>
      <c r="Q574" s="483"/>
      <c r="R574" s="477"/>
      <c r="S574" s="58">
        <f>SUM(S576,S582,S592,S598,S600)</f>
        <v>0</v>
      </c>
      <c r="T574" s="56" t="e">
        <f t="shared" ref="T574" si="1402">S574/J573*100</f>
        <v>#DIV/0!</v>
      </c>
      <c r="U574" s="483"/>
      <c r="V574" s="485"/>
      <c r="W574" s="55">
        <f>SUM(W576,W582,W592,W598,W600)</f>
        <v>0</v>
      </c>
      <c r="X574" s="56" t="e">
        <f t="shared" ref="X574" si="1403">W574/J573*100</f>
        <v>#DIV/0!</v>
      </c>
      <c r="Y574" s="483"/>
      <c r="Z574" s="477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27">
        <f>SUM(F577,F579)</f>
        <v>0</v>
      </c>
      <c r="G575" s="25">
        <f>SUM(G577,G579)</f>
        <v>0</v>
      </c>
      <c r="H575" s="25">
        <f t="shared" ref="H575:I575" si="1404">SUM(H577,H579)</f>
        <v>0</v>
      </c>
      <c r="I575" s="28">
        <f t="shared" si="1404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05">K575/J575*100</f>
        <v>#DIV/0!</v>
      </c>
      <c r="M575" s="478" t="e">
        <f t="shared" si="1287"/>
        <v>#DIV/0!</v>
      </c>
      <c r="N575" s="474"/>
      <c r="O575" s="30">
        <f>SUM(O577,O579)</f>
        <v>0</v>
      </c>
      <c r="P575" s="31" t="e">
        <f t="shared" ref="P575" si="1406">O575/J575*100</f>
        <v>#DIV/0!</v>
      </c>
      <c r="Q575" s="478" t="e">
        <f t="shared" si="1289"/>
        <v>#DIV/0!</v>
      </c>
      <c r="R575" s="474"/>
      <c r="S575" s="32">
        <f>SUM(S577,S579)</f>
        <v>0</v>
      </c>
      <c r="T575" s="31" t="e">
        <f t="shared" ref="T575" si="1407">S575/J575*100</f>
        <v>#DIV/0!</v>
      </c>
      <c r="U575" s="478" t="e">
        <f t="shared" si="1291"/>
        <v>#DIV/0!</v>
      </c>
      <c r="V575" s="475"/>
      <c r="W575" s="30">
        <f>SUM(W577,W579)</f>
        <v>0</v>
      </c>
      <c r="X575" s="31" t="e">
        <f t="shared" ref="X575" si="1408">W575/J575*100</f>
        <v>#DIV/0!</v>
      </c>
      <c r="Y575" s="478" t="e">
        <f t="shared" si="1293"/>
        <v>#DIV/0!</v>
      </c>
      <c r="Z575" s="474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38"/>
      <c r="G576" s="36"/>
      <c r="H576" s="36"/>
      <c r="I576" s="37"/>
      <c r="J576" s="40"/>
      <c r="K576" s="30">
        <f>SUM(K578,K580)</f>
        <v>0</v>
      </c>
      <c r="L576" s="31" t="e">
        <f>K576/J575*100</f>
        <v>#DIV/0!</v>
      </c>
      <c r="M576" s="479"/>
      <c r="N576" s="474"/>
      <c r="O576" s="30">
        <f>SUM(O578,O580)</f>
        <v>0</v>
      </c>
      <c r="P576" s="31" t="e">
        <f t="shared" ref="P576" si="1409">O576/J575*100</f>
        <v>#DIV/0!</v>
      </c>
      <c r="Q576" s="479"/>
      <c r="R576" s="474"/>
      <c r="S576" s="32">
        <f>SUM(S578,S580)</f>
        <v>0</v>
      </c>
      <c r="T576" s="31" t="e">
        <f t="shared" ref="T576" si="1410">S576/J575*100</f>
        <v>#DIV/0!</v>
      </c>
      <c r="U576" s="479"/>
      <c r="V576" s="475"/>
      <c r="W576" s="30">
        <f>SUM(W578,W580)</f>
        <v>0</v>
      </c>
      <c r="X576" s="31" t="e">
        <f t="shared" ref="X576" si="1411">W576/J575*100</f>
        <v>#DIV/0!</v>
      </c>
      <c r="Y576" s="479"/>
      <c r="Z576" s="474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12">+C577+D577</f>
        <v>0</v>
      </c>
      <c r="F577" s="63"/>
      <c r="G577" s="64"/>
      <c r="H577" s="64"/>
      <c r="I577" s="65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470" t="e">
        <f t="shared" si="1287"/>
        <v>#DIV/0!</v>
      </c>
      <c r="N577" s="471"/>
      <c r="O577" s="67">
        <f>G577+F577+0</f>
        <v>0</v>
      </c>
      <c r="P577" s="69" t="e">
        <f t="shared" ref="P577" si="1413">O577/J577*100</f>
        <v>#DIV/0!</v>
      </c>
      <c r="Q577" s="470" t="e">
        <f t="shared" si="1289"/>
        <v>#DIV/0!</v>
      </c>
      <c r="R577" s="471"/>
      <c r="S577" s="70">
        <f>H577+F577+G577+0</f>
        <v>0</v>
      </c>
      <c r="T577" s="69" t="e">
        <f t="shared" ref="T577" si="1414">S577/J577*100</f>
        <v>#DIV/0!</v>
      </c>
      <c r="U577" s="470" t="e">
        <f t="shared" si="1291"/>
        <v>#DIV/0!</v>
      </c>
      <c r="V577" s="472"/>
      <c r="W577" s="67">
        <f>H577+F577+G577+I577+0</f>
        <v>0</v>
      </c>
      <c r="X577" s="69" t="e">
        <f>W577/J577*100</f>
        <v>#DIV/0!</v>
      </c>
      <c r="Y577" s="470" t="e">
        <f t="shared" si="1293"/>
        <v>#DIV/0!</v>
      </c>
      <c r="Z577" s="471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38"/>
      <c r="G578" s="36"/>
      <c r="H578" s="36"/>
      <c r="I578" s="39"/>
      <c r="J578" s="40"/>
      <c r="K578" s="16"/>
      <c r="L578" s="17" t="e">
        <f>K578/J577*100</f>
        <v>#DIV/0!</v>
      </c>
      <c r="M578" s="470"/>
      <c r="N578" s="471"/>
      <c r="O578" s="16"/>
      <c r="P578" s="73" t="e">
        <f>O578/J577*100</f>
        <v>#DIV/0!</v>
      </c>
      <c r="Q578" s="470"/>
      <c r="R578" s="471"/>
      <c r="S578" s="19"/>
      <c r="T578" s="73" t="e">
        <f>S578/J577*100</f>
        <v>#DIV/0!</v>
      </c>
      <c r="U578" s="470"/>
      <c r="V578" s="472"/>
      <c r="W578" s="16"/>
      <c r="X578" s="73" t="e">
        <f>W578/J577*100</f>
        <v>#DIV/0!</v>
      </c>
      <c r="Y578" s="470"/>
      <c r="Z578" s="471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15">+C579+D579</f>
        <v>0</v>
      </c>
      <c r="F579" s="63"/>
      <c r="G579" s="64"/>
      <c r="H579" s="64"/>
      <c r="I579" s="65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470" t="e">
        <f t="shared" si="1287"/>
        <v>#DIV/0!</v>
      </c>
      <c r="N579" s="471"/>
      <c r="O579" s="67">
        <f>G579+F579+0</f>
        <v>0</v>
      </c>
      <c r="P579" s="69" t="e">
        <f t="shared" ref="P579" si="1416">O579/J579*100</f>
        <v>#DIV/0!</v>
      </c>
      <c r="Q579" s="470" t="e">
        <f t="shared" si="1289"/>
        <v>#DIV/0!</v>
      </c>
      <c r="R579" s="471"/>
      <c r="S579" s="70">
        <f>H579+F579+G579+0</f>
        <v>0</v>
      </c>
      <c r="T579" s="69" t="e">
        <f t="shared" ref="T579" si="1417">S579/J579*100</f>
        <v>#DIV/0!</v>
      </c>
      <c r="U579" s="470" t="e">
        <f t="shared" si="1291"/>
        <v>#DIV/0!</v>
      </c>
      <c r="V579" s="472"/>
      <c r="W579" s="67">
        <f>H579+F579+G579+I579+0</f>
        <v>0</v>
      </c>
      <c r="X579" s="69" t="e">
        <f>W579/J579*100</f>
        <v>#DIV/0!</v>
      </c>
      <c r="Y579" s="470" t="e">
        <f t="shared" si="1293"/>
        <v>#DIV/0!</v>
      </c>
      <c r="Z579" s="471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38"/>
      <c r="G580" s="36"/>
      <c r="H580" s="36"/>
      <c r="I580" s="39"/>
      <c r="J580" s="40"/>
      <c r="K580" s="16"/>
      <c r="L580" s="17" t="e">
        <f>K580/J579*100</f>
        <v>#DIV/0!</v>
      </c>
      <c r="M580" s="470"/>
      <c r="N580" s="471"/>
      <c r="O580" s="16"/>
      <c r="P580" s="73" t="e">
        <f>O580/J579*100</f>
        <v>#DIV/0!</v>
      </c>
      <c r="Q580" s="470"/>
      <c r="R580" s="471"/>
      <c r="S580" s="19"/>
      <c r="T580" s="73" t="e">
        <f>S580/J579*100</f>
        <v>#DIV/0!</v>
      </c>
      <c r="U580" s="470"/>
      <c r="V580" s="472"/>
      <c r="W580" s="16"/>
      <c r="X580" s="73" t="e">
        <f>W580/J579*100</f>
        <v>#DIV/0!</v>
      </c>
      <c r="Y580" s="470"/>
      <c r="Z580" s="471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27">
        <f>SUM(F583,F585,F587,F589)</f>
        <v>0</v>
      </c>
      <c r="G581" s="25">
        <f t="shared" ref="G581:I581" si="1418">SUM(G583,G585,G587,G589)</f>
        <v>0</v>
      </c>
      <c r="H581" s="25">
        <f t="shared" si="1418"/>
        <v>0</v>
      </c>
      <c r="I581" s="28">
        <f t="shared" si="1418"/>
        <v>0</v>
      </c>
      <c r="J581" s="29">
        <f t="shared" ref="J581" si="1419">+E581+I581+F581+G581+H581</f>
        <v>0</v>
      </c>
      <c r="K581" s="30">
        <f>SUM(K583,K585,K587,K589)</f>
        <v>0</v>
      </c>
      <c r="L581" s="31" t="e">
        <f t="shared" ref="L581" si="1420">K581/J581*100</f>
        <v>#DIV/0!</v>
      </c>
      <c r="M581" s="473" t="e">
        <f t="shared" si="1287"/>
        <v>#DIV/0!</v>
      </c>
      <c r="N581" s="474"/>
      <c r="O581" s="30">
        <f>SUM(O583,O585,O587,O589)</f>
        <v>0</v>
      </c>
      <c r="P581" s="31" t="e">
        <f t="shared" ref="P581" si="1421">O581/J581*100</f>
        <v>#DIV/0!</v>
      </c>
      <c r="Q581" s="473" t="e">
        <f t="shared" si="1289"/>
        <v>#DIV/0!</v>
      </c>
      <c r="R581" s="474"/>
      <c r="S581" s="32">
        <f>SUM(S583,S585,S587,S589)</f>
        <v>0</v>
      </c>
      <c r="T581" s="31" t="e">
        <f t="shared" ref="T581" si="1422">S581/J581*100</f>
        <v>#DIV/0!</v>
      </c>
      <c r="U581" s="473" t="e">
        <f t="shared" si="1291"/>
        <v>#DIV/0!</v>
      </c>
      <c r="V581" s="475"/>
      <c r="W581" s="30">
        <f>SUM(W583,W585,W587,W589)</f>
        <v>0</v>
      </c>
      <c r="X581" s="31" t="e">
        <f t="shared" ref="X581" si="1423">W581/J581*100</f>
        <v>#DIV/0!</v>
      </c>
      <c r="Y581" s="473" t="e">
        <f t="shared" si="1293"/>
        <v>#DIV/0!</v>
      </c>
      <c r="Z581" s="474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38"/>
      <c r="G582" s="36"/>
      <c r="H582" s="36"/>
      <c r="I582" s="37"/>
      <c r="J582" s="40"/>
      <c r="K582" s="30">
        <f>SUM(K584,K586,K588,K590)</f>
        <v>0</v>
      </c>
      <c r="L582" s="31" t="e">
        <f t="shared" ref="L582" si="1424">K582/J581*100</f>
        <v>#DIV/0!</v>
      </c>
      <c r="M582" s="473"/>
      <c r="N582" s="474"/>
      <c r="O582" s="30">
        <f>SUM(O584,O586,O588,O590)</f>
        <v>0</v>
      </c>
      <c r="P582" s="31" t="e">
        <f t="shared" ref="P582" si="1425">O582/J581*100</f>
        <v>#DIV/0!</v>
      </c>
      <c r="Q582" s="473"/>
      <c r="R582" s="474"/>
      <c r="S582" s="32">
        <f>SUM(S584,S586,S588,S590)</f>
        <v>0</v>
      </c>
      <c r="T582" s="31" t="e">
        <f t="shared" ref="T582" si="1426">S582/J581*100</f>
        <v>#DIV/0!</v>
      </c>
      <c r="U582" s="473"/>
      <c r="V582" s="475"/>
      <c r="W582" s="30">
        <f>SUM(W584,W586,W588,W590)</f>
        <v>0</v>
      </c>
      <c r="X582" s="31" t="e">
        <f t="shared" ref="X582" si="1427">W582/J581*100</f>
        <v>#DIV/0!</v>
      </c>
      <c r="Y582" s="473"/>
      <c r="Z582" s="474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28">+C583+D583</f>
        <v>0</v>
      </c>
      <c r="F583" s="63"/>
      <c r="G583" s="64"/>
      <c r="H583" s="64"/>
      <c r="I583" s="65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470" t="e">
        <f t="shared" si="1287"/>
        <v>#DIV/0!</v>
      </c>
      <c r="N583" s="471"/>
      <c r="O583" s="67">
        <f>G583+F583+0</f>
        <v>0</v>
      </c>
      <c r="P583" s="68" t="e">
        <f t="shared" ref="P583" si="1429">O583/J583*100</f>
        <v>#DIV/0!</v>
      </c>
      <c r="Q583" s="470" t="e">
        <f t="shared" si="1289"/>
        <v>#DIV/0!</v>
      </c>
      <c r="R583" s="471"/>
      <c r="S583" s="70">
        <f>H583+F583+G583+0</f>
        <v>0</v>
      </c>
      <c r="T583" s="68" t="e">
        <f t="shared" ref="T583" si="1430">S583/J583*100</f>
        <v>#DIV/0!</v>
      </c>
      <c r="U583" s="470" t="e">
        <f t="shared" si="1291"/>
        <v>#DIV/0!</v>
      </c>
      <c r="V583" s="472"/>
      <c r="W583" s="67">
        <f>H583+F583+G583+I583+0</f>
        <v>0</v>
      </c>
      <c r="X583" s="68" t="e">
        <f>W583/J583*100</f>
        <v>#DIV/0!</v>
      </c>
      <c r="Y583" s="470" t="e">
        <f t="shared" si="1293"/>
        <v>#DIV/0!</v>
      </c>
      <c r="Z583" s="471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38"/>
      <c r="G584" s="36"/>
      <c r="H584" s="36"/>
      <c r="I584" s="39"/>
      <c r="J584" s="40"/>
      <c r="K584" s="16"/>
      <c r="L584" s="17" t="e">
        <f>K584/J583*100</f>
        <v>#DIV/0!</v>
      </c>
      <c r="M584" s="470"/>
      <c r="N584" s="471"/>
      <c r="O584" s="16"/>
      <c r="P584" s="17" t="e">
        <f>O584/J583*100</f>
        <v>#DIV/0!</v>
      </c>
      <c r="Q584" s="470"/>
      <c r="R584" s="471"/>
      <c r="S584" s="19"/>
      <c r="T584" s="17" t="e">
        <f>S584/J583*100</f>
        <v>#DIV/0!</v>
      </c>
      <c r="U584" s="470"/>
      <c r="V584" s="472"/>
      <c r="W584" s="16"/>
      <c r="X584" s="17" t="e">
        <f>W584/J583*100</f>
        <v>#DIV/0!</v>
      </c>
      <c r="Y584" s="470"/>
      <c r="Z584" s="471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31">+C585+D585</f>
        <v>0</v>
      </c>
      <c r="F585" s="63"/>
      <c r="G585" s="64"/>
      <c r="H585" s="64"/>
      <c r="I585" s="65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470" t="e">
        <f t="shared" si="1287"/>
        <v>#DIV/0!</v>
      </c>
      <c r="N585" s="471"/>
      <c r="O585" s="67">
        <f>G585+F585+0</f>
        <v>0</v>
      </c>
      <c r="P585" s="68" t="e">
        <f t="shared" ref="P585" si="1432">O585/J585*100</f>
        <v>#DIV/0!</v>
      </c>
      <c r="Q585" s="470" t="e">
        <f t="shared" si="1289"/>
        <v>#DIV/0!</v>
      </c>
      <c r="R585" s="471"/>
      <c r="S585" s="70">
        <f>H585+F585+G585+0</f>
        <v>0</v>
      </c>
      <c r="T585" s="68" t="e">
        <f t="shared" ref="T585" si="1433">S585/J585*100</f>
        <v>#DIV/0!</v>
      </c>
      <c r="U585" s="470" t="e">
        <f t="shared" si="1291"/>
        <v>#DIV/0!</v>
      </c>
      <c r="V585" s="472"/>
      <c r="W585" s="67">
        <f>H585+F585+G585+I585+0</f>
        <v>0</v>
      </c>
      <c r="X585" s="68" t="e">
        <f>W585/J585*100</f>
        <v>#DIV/0!</v>
      </c>
      <c r="Y585" s="470" t="e">
        <f t="shared" si="1293"/>
        <v>#DIV/0!</v>
      </c>
      <c r="Z585" s="471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38"/>
      <c r="G586" s="36"/>
      <c r="H586" s="36"/>
      <c r="I586" s="39"/>
      <c r="J586" s="40"/>
      <c r="K586" s="16"/>
      <c r="L586" s="17" t="e">
        <f>K586/J585*100</f>
        <v>#DIV/0!</v>
      </c>
      <c r="M586" s="470"/>
      <c r="N586" s="471"/>
      <c r="O586" s="16"/>
      <c r="P586" s="17" t="e">
        <f>O586/J585*100</f>
        <v>#DIV/0!</v>
      </c>
      <c r="Q586" s="470"/>
      <c r="R586" s="471"/>
      <c r="S586" s="19"/>
      <c r="T586" s="17" t="e">
        <f>S586/J585*100</f>
        <v>#DIV/0!</v>
      </c>
      <c r="U586" s="470"/>
      <c r="V586" s="472"/>
      <c r="W586" s="16"/>
      <c r="X586" s="17" t="e">
        <f>W586/J585*100</f>
        <v>#DIV/0!</v>
      </c>
      <c r="Y586" s="470"/>
      <c r="Z586" s="471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34">+C587+D587</f>
        <v>0</v>
      </c>
      <c r="F587" s="63"/>
      <c r="G587" s="64"/>
      <c r="H587" s="64"/>
      <c r="I587" s="65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470" t="e">
        <f t="shared" si="1287"/>
        <v>#DIV/0!</v>
      </c>
      <c r="N587" s="471"/>
      <c r="O587" s="67">
        <f>G587+F587+0</f>
        <v>0</v>
      </c>
      <c r="P587" s="68" t="e">
        <f t="shared" ref="P587" si="1435">O587/J587*100</f>
        <v>#DIV/0!</v>
      </c>
      <c r="Q587" s="470" t="e">
        <f t="shared" si="1289"/>
        <v>#DIV/0!</v>
      </c>
      <c r="R587" s="471"/>
      <c r="S587" s="70">
        <f>H587+F587+G587+0</f>
        <v>0</v>
      </c>
      <c r="T587" s="68" t="e">
        <f t="shared" ref="T587" si="1436">S587/J587*100</f>
        <v>#DIV/0!</v>
      </c>
      <c r="U587" s="470" t="e">
        <f t="shared" si="1291"/>
        <v>#DIV/0!</v>
      </c>
      <c r="V587" s="472"/>
      <c r="W587" s="67">
        <f>H587+F587+G587+I587+0</f>
        <v>0</v>
      </c>
      <c r="X587" s="68" t="e">
        <f>W587/J587*100</f>
        <v>#DIV/0!</v>
      </c>
      <c r="Y587" s="470" t="e">
        <f t="shared" si="1293"/>
        <v>#DIV/0!</v>
      </c>
      <c r="Z587" s="471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38"/>
      <c r="G588" s="36"/>
      <c r="H588" s="36"/>
      <c r="I588" s="39"/>
      <c r="J588" s="40"/>
      <c r="K588" s="16"/>
      <c r="L588" s="17" t="e">
        <f>K588/J587*100</f>
        <v>#DIV/0!</v>
      </c>
      <c r="M588" s="470"/>
      <c r="N588" s="471"/>
      <c r="O588" s="16"/>
      <c r="P588" s="17" t="e">
        <f>O588/J587*100</f>
        <v>#DIV/0!</v>
      </c>
      <c r="Q588" s="470"/>
      <c r="R588" s="471"/>
      <c r="S588" s="19"/>
      <c r="T588" s="17" t="e">
        <f>S588/J587*100</f>
        <v>#DIV/0!</v>
      </c>
      <c r="U588" s="470"/>
      <c r="V588" s="472"/>
      <c r="W588" s="16"/>
      <c r="X588" s="17" t="e">
        <f>W588/J587*100</f>
        <v>#DIV/0!</v>
      </c>
      <c r="Y588" s="470"/>
      <c r="Z588" s="471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37">+C589+D589</f>
        <v>0</v>
      </c>
      <c r="F589" s="63"/>
      <c r="G589" s="64"/>
      <c r="H589" s="64"/>
      <c r="I589" s="65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470" t="e">
        <f t="shared" ref="M589:M599" si="1438">L590-L589</f>
        <v>#DIV/0!</v>
      </c>
      <c r="N589" s="471"/>
      <c r="O589" s="67">
        <f>G589+F589+0</f>
        <v>0</v>
      </c>
      <c r="P589" s="68" t="e">
        <f t="shared" ref="P589" si="1439">O589/J589*100</f>
        <v>#DIV/0!</v>
      </c>
      <c r="Q589" s="470" t="e">
        <f t="shared" ref="Q589:Q599" si="1440">P590-P589</f>
        <v>#DIV/0!</v>
      </c>
      <c r="R589" s="471"/>
      <c r="S589" s="70">
        <f>H589+F589+G589+0</f>
        <v>0</v>
      </c>
      <c r="T589" s="68" t="e">
        <f t="shared" ref="T589" si="1441">S589/J589*100</f>
        <v>#DIV/0!</v>
      </c>
      <c r="U589" s="470" t="e">
        <f t="shared" ref="U589:U599" si="1442">T590-T589</f>
        <v>#DIV/0!</v>
      </c>
      <c r="V589" s="472"/>
      <c r="W589" s="67">
        <f>H589+F589+G589+I589+0</f>
        <v>0</v>
      </c>
      <c r="X589" s="68" t="e">
        <f>W589/J589*100</f>
        <v>#DIV/0!</v>
      </c>
      <c r="Y589" s="470" t="e">
        <f t="shared" ref="Y589:Y599" si="1443">X590-X589</f>
        <v>#DIV/0!</v>
      </c>
      <c r="Z589" s="471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38"/>
      <c r="G590" s="36"/>
      <c r="H590" s="36"/>
      <c r="I590" s="39"/>
      <c r="J590" s="40"/>
      <c r="K590" s="16"/>
      <c r="L590" s="17" t="e">
        <f>K590/J589*100</f>
        <v>#DIV/0!</v>
      </c>
      <c r="M590" s="470"/>
      <c r="N590" s="471"/>
      <c r="O590" s="16"/>
      <c r="P590" s="17" t="e">
        <f>O590/J589*100</f>
        <v>#DIV/0!</v>
      </c>
      <c r="Q590" s="470"/>
      <c r="R590" s="471"/>
      <c r="S590" s="19"/>
      <c r="T590" s="17" t="e">
        <f>S590/J589*100</f>
        <v>#DIV/0!</v>
      </c>
      <c r="U590" s="470"/>
      <c r="V590" s="472"/>
      <c r="W590" s="16"/>
      <c r="X590" s="17" t="e">
        <f>W590/J589*100</f>
        <v>#DIV/0!</v>
      </c>
      <c r="Y590" s="470"/>
      <c r="Z590" s="471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27">
        <f>SUM(F593,F595)</f>
        <v>0</v>
      </c>
      <c r="G591" s="25">
        <f t="shared" ref="G591:I591" si="1444">SUM(G593,G595)</f>
        <v>0</v>
      </c>
      <c r="H591" s="25">
        <f t="shared" si="1444"/>
        <v>0</v>
      </c>
      <c r="I591" s="28">
        <f t="shared" si="1444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45">K591/J591*100</f>
        <v>#DIV/0!</v>
      </c>
      <c r="M591" s="473" t="e">
        <f t="shared" si="1438"/>
        <v>#DIV/0!</v>
      </c>
      <c r="N591" s="474"/>
      <c r="O591" s="30">
        <f>SUM(O593,O595)</f>
        <v>0</v>
      </c>
      <c r="P591" s="31" t="e">
        <f t="shared" ref="P591" si="1446">O591/J591*100</f>
        <v>#DIV/0!</v>
      </c>
      <c r="Q591" s="473" t="e">
        <f t="shared" si="1440"/>
        <v>#DIV/0!</v>
      </c>
      <c r="R591" s="474"/>
      <c r="S591" s="32">
        <f>SUM(S593,S595)</f>
        <v>0</v>
      </c>
      <c r="T591" s="31" t="e">
        <f t="shared" ref="T591" si="1447">S591/J591*100</f>
        <v>#DIV/0!</v>
      </c>
      <c r="U591" s="473" t="e">
        <f t="shared" si="1442"/>
        <v>#DIV/0!</v>
      </c>
      <c r="V591" s="475"/>
      <c r="W591" s="30">
        <f>SUM(W593,W595)</f>
        <v>0</v>
      </c>
      <c r="X591" s="31" t="e">
        <f t="shared" ref="X591" si="1448">W591/J591*100</f>
        <v>#DIV/0!</v>
      </c>
      <c r="Y591" s="473" t="e">
        <f t="shared" si="1443"/>
        <v>#DIV/0!</v>
      </c>
      <c r="Z591" s="474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38"/>
      <c r="G592" s="36"/>
      <c r="H592" s="36"/>
      <c r="I592" s="37"/>
      <c r="J592" s="40"/>
      <c r="K592" s="30">
        <f>SUM(K594,K596)</f>
        <v>0</v>
      </c>
      <c r="L592" s="31" t="e">
        <f t="shared" ref="L592" si="1449">K592/J591*100</f>
        <v>#DIV/0!</v>
      </c>
      <c r="M592" s="473"/>
      <c r="N592" s="474"/>
      <c r="O592" s="30">
        <f>SUM(O594,O596)</f>
        <v>0</v>
      </c>
      <c r="P592" s="31" t="e">
        <f t="shared" ref="P592" si="1450">O592/J591*100</f>
        <v>#DIV/0!</v>
      </c>
      <c r="Q592" s="473"/>
      <c r="R592" s="474"/>
      <c r="S592" s="32">
        <f>SUM(S594,S596)</f>
        <v>0</v>
      </c>
      <c r="T592" s="31" t="e">
        <f t="shared" ref="T592" si="1451">S592/J591*100</f>
        <v>#DIV/0!</v>
      </c>
      <c r="U592" s="473"/>
      <c r="V592" s="475"/>
      <c r="W592" s="30">
        <f>SUM(W594,W596)</f>
        <v>0</v>
      </c>
      <c r="X592" s="31" t="e">
        <f t="shared" ref="X592" si="1452">W592/J591*100</f>
        <v>#DIV/0!</v>
      </c>
      <c r="Y592" s="473"/>
      <c r="Z592" s="474"/>
      <c r="AA592" s="74"/>
      <c r="AB592" s="74"/>
    </row>
    <row r="593" spans="1:39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453">+C593+D593</f>
        <v>0</v>
      </c>
      <c r="F593" s="63"/>
      <c r="G593" s="64"/>
      <c r="H593" s="64"/>
      <c r="I593" s="65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470" t="e">
        <f t="shared" si="1438"/>
        <v>#DIV/0!</v>
      </c>
      <c r="N593" s="471"/>
      <c r="O593" s="67">
        <f>G593+F593+0</f>
        <v>0</v>
      </c>
      <c r="P593" s="68" t="e">
        <f t="shared" ref="P593" si="1454">O593/J593*100</f>
        <v>#DIV/0!</v>
      </c>
      <c r="Q593" s="470" t="e">
        <f t="shared" si="1440"/>
        <v>#DIV/0!</v>
      </c>
      <c r="R593" s="471"/>
      <c r="S593" s="70">
        <f>H593+F593+G593+0</f>
        <v>0</v>
      </c>
      <c r="T593" s="68" t="e">
        <f t="shared" ref="T593" si="1455">S593/J593*100</f>
        <v>#DIV/0!</v>
      </c>
      <c r="U593" s="470" t="e">
        <f t="shared" si="1442"/>
        <v>#DIV/0!</v>
      </c>
      <c r="V593" s="472"/>
      <c r="W593" s="67">
        <f>H593+F593+G593+I593+0</f>
        <v>0</v>
      </c>
      <c r="X593" s="68" t="e">
        <f>W593/J593*100</f>
        <v>#DIV/0!</v>
      </c>
      <c r="Y593" s="470" t="e">
        <f t="shared" si="1443"/>
        <v>#DIV/0!</v>
      </c>
      <c r="Z593" s="471"/>
      <c r="AA593" s="74"/>
      <c r="AB593" s="74"/>
    </row>
    <row r="594" spans="1:39" s="75" customFormat="1" ht="21.75" hidden="1" customHeight="1" x14ac:dyDescent="0.2">
      <c r="A594" s="52"/>
      <c r="B594" s="62" t="s">
        <v>32</v>
      </c>
      <c r="C594" s="35"/>
      <c r="D594" s="36"/>
      <c r="E594" s="37"/>
      <c r="F594" s="38"/>
      <c r="G594" s="36"/>
      <c r="H594" s="36"/>
      <c r="I594" s="39"/>
      <c r="J594" s="40"/>
      <c r="K594" s="16"/>
      <c r="L594" s="17" t="e">
        <f>K594/J593*100</f>
        <v>#DIV/0!</v>
      </c>
      <c r="M594" s="470"/>
      <c r="N594" s="471"/>
      <c r="O594" s="16"/>
      <c r="P594" s="17" t="e">
        <f>O594/J593*100</f>
        <v>#DIV/0!</v>
      </c>
      <c r="Q594" s="470"/>
      <c r="R594" s="471"/>
      <c r="S594" s="19"/>
      <c r="T594" s="17" t="e">
        <f>S594/J593*100</f>
        <v>#DIV/0!</v>
      </c>
      <c r="U594" s="470"/>
      <c r="V594" s="472"/>
      <c r="W594" s="16"/>
      <c r="X594" s="17" t="e">
        <f>W594/J593*100</f>
        <v>#DIV/0!</v>
      </c>
      <c r="Y594" s="470"/>
      <c r="Z594" s="471"/>
      <c r="AA594" s="74"/>
      <c r="AB594" s="74"/>
    </row>
    <row r="595" spans="1:39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456">+C595+D595</f>
        <v>0</v>
      </c>
      <c r="F595" s="63"/>
      <c r="G595" s="64"/>
      <c r="H595" s="64"/>
      <c r="I595" s="65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470" t="e">
        <f t="shared" si="1438"/>
        <v>#DIV/0!</v>
      </c>
      <c r="N595" s="471"/>
      <c r="O595" s="67">
        <f>G595+F595+0</f>
        <v>0</v>
      </c>
      <c r="P595" s="68" t="e">
        <f t="shared" ref="P595" si="1457">O595/J595*100</f>
        <v>#DIV/0!</v>
      </c>
      <c r="Q595" s="470" t="e">
        <f t="shared" si="1440"/>
        <v>#DIV/0!</v>
      </c>
      <c r="R595" s="471"/>
      <c r="S595" s="70">
        <f>H595+F595+G595+0</f>
        <v>0</v>
      </c>
      <c r="T595" s="68" t="e">
        <f t="shared" ref="T595" si="1458">S595/J595*100</f>
        <v>#DIV/0!</v>
      </c>
      <c r="U595" s="470" t="e">
        <f t="shared" si="1442"/>
        <v>#DIV/0!</v>
      </c>
      <c r="V595" s="472"/>
      <c r="W595" s="67">
        <f>H595+F595+G595+I595+0</f>
        <v>0</v>
      </c>
      <c r="X595" s="68" t="e">
        <f>W595/J595*100</f>
        <v>#DIV/0!</v>
      </c>
      <c r="Y595" s="470" t="e">
        <f t="shared" si="1443"/>
        <v>#DIV/0!</v>
      </c>
      <c r="Z595" s="471"/>
      <c r="AA595" s="74"/>
      <c r="AB595" s="74"/>
    </row>
    <row r="596" spans="1:39" s="75" customFormat="1" ht="21.75" hidden="1" customHeight="1" x14ac:dyDescent="0.2">
      <c r="A596" s="52"/>
      <c r="B596" s="62" t="s">
        <v>32</v>
      </c>
      <c r="C596" s="35"/>
      <c r="D596" s="36"/>
      <c r="E596" s="37"/>
      <c r="F596" s="38"/>
      <c r="G596" s="36"/>
      <c r="H596" s="36"/>
      <c r="I596" s="39"/>
      <c r="J596" s="40"/>
      <c r="K596" s="16"/>
      <c r="L596" s="17" t="e">
        <f>K596/J595*100</f>
        <v>#DIV/0!</v>
      </c>
      <c r="M596" s="470"/>
      <c r="N596" s="471"/>
      <c r="O596" s="16"/>
      <c r="P596" s="17" t="e">
        <f>O596/J595*100</f>
        <v>#DIV/0!</v>
      </c>
      <c r="Q596" s="470"/>
      <c r="R596" s="471"/>
      <c r="S596" s="19"/>
      <c r="T596" s="17" t="e">
        <f>S596/J595*100</f>
        <v>#DIV/0!</v>
      </c>
      <c r="U596" s="470"/>
      <c r="V596" s="472"/>
      <c r="W596" s="16"/>
      <c r="X596" s="17" t="e">
        <f>W596/J595*100</f>
        <v>#DIV/0!</v>
      </c>
      <c r="Y596" s="470"/>
      <c r="Z596" s="471"/>
      <c r="AA596" s="74"/>
      <c r="AB596" s="74"/>
    </row>
    <row r="597" spans="1:39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459">+C597+D597</f>
        <v>0</v>
      </c>
      <c r="F597" s="63"/>
      <c r="G597" s="64"/>
      <c r="H597" s="64"/>
      <c r="I597" s="65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470" t="e">
        <f t="shared" si="1438"/>
        <v>#DIV/0!</v>
      </c>
      <c r="N597" s="471"/>
      <c r="O597" s="67">
        <f>G597+F597+0</f>
        <v>0</v>
      </c>
      <c r="P597" s="68" t="e">
        <f t="shared" ref="P597" si="1460">O597/J597*100</f>
        <v>#DIV/0!</v>
      </c>
      <c r="Q597" s="470" t="e">
        <f t="shared" si="1440"/>
        <v>#DIV/0!</v>
      </c>
      <c r="R597" s="471"/>
      <c r="S597" s="70">
        <f>H597+F597+G597+0</f>
        <v>0</v>
      </c>
      <c r="T597" s="68" t="e">
        <f t="shared" ref="T597" si="1461">S597/J597*100</f>
        <v>#DIV/0!</v>
      </c>
      <c r="U597" s="470" t="e">
        <f t="shared" si="1442"/>
        <v>#DIV/0!</v>
      </c>
      <c r="V597" s="472"/>
      <c r="W597" s="67">
        <f>H597+F597+G597+I597+0</f>
        <v>0</v>
      </c>
      <c r="X597" s="68" t="e">
        <f>W597/J597*100</f>
        <v>#DIV/0!</v>
      </c>
      <c r="Y597" s="470" t="e">
        <f t="shared" si="1443"/>
        <v>#DIV/0!</v>
      </c>
      <c r="Z597" s="471"/>
      <c r="AA597" s="74"/>
      <c r="AB597" s="74"/>
    </row>
    <row r="598" spans="1:39" s="75" customFormat="1" ht="21.75" hidden="1" customHeight="1" x14ac:dyDescent="0.2">
      <c r="A598" s="33"/>
      <c r="B598" s="62" t="s">
        <v>32</v>
      </c>
      <c r="C598" s="35"/>
      <c r="D598" s="36"/>
      <c r="E598" s="37"/>
      <c r="F598" s="38"/>
      <c r="G598" s="36"/>
      <c r="H598" s="36"/>
      <c r="I598" s="37"/>
      <c r="J598" s="40"/>
      <c r="K598" s="16"/>
      <c r="L598" s="17" t="e">
        <f>K598/J597*100</f>
        <v>#DIV/0!</v>
      </c>
      <c r="M598" s="470"/>
      <c r="N598" s="471"/>
      <c r="O598" s="16"/>
      <c r="P598" s="17" t="e">
        <f>O598/J597*100</f>
        <v>#DIV/0!</v>
      </c>
      <c r="Q598" s="470"/>
      <c r="R598" s="471"/>
      <c r="S598" s="19"/>
      <c r="T598" s="17" t="e">
        <f>S598/J597*100</f>
        <v>#DIV/0!</v>
      </c>
      <c r="U598" s="470"/>
      <c r="V598" s="472"/>
      <c r="W598" s="16"/>
      <c r="X598" s="17" t="e">
        <f>W598/J597*100</f>
        <v>#DIV/0!</v>
      </c>
      <c r="Y598" s="470"/>
      <c r="Z598" s="471"/>
      <c r="AA598" s="74"/>
      <c r="AB598" s="74"/>
    </row>
    <row r="599" spans="1:39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462">+C599+D599</f>
        <v>0</v>
      </c>
      <c r="F599" s="63"/>
      <c r="G599" s="64"/>
      <c r="H599" s="64"/>
      <c r="I599" s="65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470" t="e">
        <f t="shared" si="1438"/>
        <v>#DIV/0!</v>
      </c>
      <c r="N599" s="471"/>
      <c r="O599" s="67">
        <f>G599+F599+0</f>
        <v>0</v>
      </c>
      <c r="P599" s="68" t="e">
        <f t="shared" ref="P599" si="1463">O599/J599*100</f>
        <v>#DIV/0!</v>
      </c>
      <c r="Q599" s="470" t="e">
        <f t="shared" si="1440"/>
        <v>#DIV/0!</v>
      </c>
      <c r="R599" s="471"/>
      <c r="S599" s="70">
        <f>H599+F599+G599+0</f>
        <v>0</v>
      </c>
      <c r="T599" s="68" t="e">
        <f t="shared" ref="T599" si="1464">S599/J599*100</f>
        <v>#DIV/0!</v>
      </c>
      <c r="U599" s="470" t="e">
        <f t="shared" si="1442"/>
        <v>#DIV/0!</v>
      </c>
      <c r="V599" s="472"/>
      <c r="W599" s="67">
        <f>H599+F599+G599+I599+0</f>
        <v>0</v>
      </c>
      <c r="X599" s="68" t="e">
        <f>W599/J599*100</f>
        <v>#DIV/0!</v>
      </c>
      <c r="Y599" s="470" t="e">
        <f t="shared" si="1443"/>
        <v>#DIV/0!</v>
      </c>
      <c r="Z599" s="471"/>
      <c r="AA599" s="74"/>
      <c r="AB599" s="74"/>
    </row>
    <row r="600" spans="1:39" s="75" customFormat="1" ht="21.75" hidden="1" customHeight="1" x14ac:dyDescent="0.2">
      <c r="A600" s="33"/>
      <c r="B600" s="62" t="s">
        <v>32</v>
      </c>
      <c r="C600" s="35"/>
      <c r="D600" s="36"/>
      <c r="E600" s="37"/>
      <c r="F600" s="38"/>
      <c r="G600" s="36"/>
      <c r="H600" s="36"/>
      <c r="I600" s="37"/>
      <c r="J600" s="40"/>
      <c r="K600" s="16"/>
      <c r="L600" s="17" t="e">
        <f>K600/J599*100</f>
        <v>#DIV/0!</v>
      </c>
      <c r="M600" s="470"/>
      <c r="N600" s="471"/>
      <c r="O600" s="16"/>
      <c r="P600" s="17" t="e">
        <f>O600/J599*100</f>
        <v>#DIV/0!</v>
      </c>
      <c r="Q600" s="470"/>
      <c r="R600" s="471"/>
      <c r="S600" s="19"/>
      <c r="T600" s="17" t="e">
        <f>S600/J599*100</f>
        <v>#DIV/0!</v>
      </c>
      <c r="U600" s="470"/>
      <c r="V600" s="472"/>
      <c r="W600" s="16"/>
      <c r="X600" s="17" t="e">
        <f>W600/J599*100</f>
        <v>#DIV/0!</v>
      </c>
      <c r="Y600" s="470"/>
      <c r="Z600" s="471"/>
      <c r="AA600" s="74"/>
      <c r="AB600" s="74"/>
    </row>
    <row r="602" spans="1:39" s="253" customFormat="1" ht="40.9" customHeight="1" x14ac:dyDescent="0.2">
      <c r="A602" s="287" t="s">
        <v>46</v>
      </c>
      <c r="B602" s="287"/>
      <c r="C602" s="287"/>
      <c r="D602" s="287"/>
      <c r="E602" s="287"/>
      <c r="F602" s="287"/>
      <c r="G602" s="287"/>
      <c r="H602" s="287"/>
      <c r="I602" s="287"/>
      <c r="J602" s="287"/>
      <c r="K602" s="287"/>
      <c r="L602" s="287"/>
      <c r="M602" s="287"/>
      <c r="N602" s="287"/>
      <c r="O602" s="287"/>
      <c r="P602" s="287"/>
      <c r="Q602" s="287"/>
      <c r="R602" s="287"/>
      <c r="S602" s="287"/>
      <c r="T602" s="287"/>
      <c r="U602" s="287"/>
      <c r="V602" s="287"/>
      <c r="W602" s="287"/>
      <c r="X602" s="287"/>
      <c r="Y602" s="287"/>
      <c r="Z602" s="287"/>
      <c r="AA602" s="252"/>
      <c r="AB602" s="252"/>
      <c r="AC602" s="252"/>
      <c r="AD602" s="252"/>
      <c r="AE602" s="252"/>
      <c r="AH602" s="252"/>
      <c r="AI602" s="252"/>
      <c r="AJ602" s="252"/>
      <c r="AK602" s="252"/>
      <c r="AL602" s="252"/>
      <c r="AM602" s="252"/>
    </row>
    <row r="603" spans="1:39" s="253" customFormat="1" ht="38.450000000000003" customHeight="1" x14ac:dyDescent="0.2">
      <c r="A603" s="287" t="s">
        <v>410</v>
      </c>
      <c r="B603" s="288"/>
      <c r="C603" s="287"/>
      <c r="D603" s="287"/>
      <c r="E603" s="287"/>
      <c r="F603" s="287"/>
      <c r="G603" s="287"/>
      <c r="H603" s="287"/>
      <c r="I603" s="287"/>
      <c r="J603" s="287"/>
      <c r="K603" s="287"/>
      <c r="L603" s="287"/>
      <c r="M603" s="287"/>
      <c r="N603" s="287"/>
      <c r="O603" s="287"/>
      <c r="P603" s="287"/>
      <c r="Q603" s="287"/>
      <c r="R603" s="287"/>
      <c r="S603" s="287"/>
      <c r="T603" s="287"/>
      <c r="U603" s="287"/>
      <c r="V603" s="287"/>
      <c r="W603" s="287"/>
      <c r="X603" s="287"/>
      <c r="Y603" s="287"/>
      <c r="Z603" s="287"/>
      <c r="AA603" s="252"/>
      <c r="AB603" s="252"/>
      <c r="AC603" s="252"/>
      <c r="AD603" s="252"/>
      <c r="AE603" s="252"/>
      <c r="AH603" s="252"/>
      <c r="AI603" s="252"/>
      <c r="AJ603" s="252"/>
      <c r="AK603" s="252"/>
      <c r="AL603" s="252"/>
      <c r="AM603" s="252"/>
    </row>
    <row r="604" spans="1:39" s="253" customFormat="1" ht="30" customHeight="1" x14ac:dyDescent="0.2">
      <c r="A604" s="287" t="s">
        <v>408</v>
      </c>
      <c r="B604" s="287"/>
      <c r="C604" s="287"/>
      <c r="D604" s="287"/>
      <c r="E604" s="287"/>
      <c r="F604" s="287"/>
      <c r="G604" s="287"/>
      <c r="H604" s="287"/>
      <c r="I604" s="287"/>
      <c r="J604" s="287"/>
      <c r="K604" s="287"/>
      <c r="L604" s="287"/>
      <c r="M604" s="287"/>
      <c r="N604" s="287"/>
      <c r="O604" s="287"/>
      <c r="P604" s="287"/>
      <c r="Q604" s="287"/>
      <c r="R604" s="287"/>
      <c r="S604" s="287"/>
      <c r="T604" s="287"/>
      <c r="U604" s="287"/>
      <c r="V604" s="287"/>
      <c r="W604" s="287"/>
      <c r="X604" s="288"/>
      <c r="Y604" s="287"/>
      <c r="Z604" s="287"/>
      <c r="AA604" s="252"/>
      <c r="AB604" s="252"/>
      <c r="AC604" s="252"/>
      <c r="AD604" s="252"/>
      <c r="AE604" s="252"/>
      <c r="AH604" s="252"/>
      <c r="AI604" s="252"/>
      <c r="AJ604" s="252"/>
      <c r="AK604" s="252"/>
      <c r="AL604" s="252"/>
      <c r="AM604" s="252"/>
    </row>
    <row r="605" spans="1:39" s="253" customFormat="1" ht="30" customHeight="1" x14ac:dyDescent="0.2">
      <c r="A605" s="287" t="s">
        <v>48</v>
      </c>
      <c r="B605" s="287"/>
      <c r="C605" s="287"/>
      <c r="D605" s="287"/>
      <c r="E605" s="287"/>
      <c r="F605" s="287"/>
      <c r="G605" s="287"/>
      <c r="H605" s="287"/>
      <c r="I605" s="287"/>
      <c r="J605" s="287"/>
      <c r="K605" s="287"/>
      <c r="L605" s="287"/>
      <c r="M605" s="287"/>
      <c r="N605" s="287"/>
      <c r="O605" s="287"/>
      <c r="P605" s="287"/>
      <c r="Q605" s="287"/>
      <c r="R605" s="287"/>
      <c r="S605" s="287"/>
      <c r="T605" s="287"/>
      <c r="U605" s="287"/>
      <c r="V605" s="287"/>
      <c r="W605" s="287"/>
      <c r="X605" s="288"/>
      <c r="Y605" s="287"/>
      <c r="Z605" s="287"/>
      <c r="AA605" s="252"/>
      <c r="AB605" s="252"/>
      <c r="AC605" s="252"/>
      <c r="AD605" s="252"/>
      <c r="AE605" s="252"/>
      <c r="AH605" s="252"/>
      <c r="AI605" s="252"/>
      <c r="AJ605" s="252"/>
      <c r="AK605" s="252"/>
      <c r="AL605" s="252"/>
      <c r="AM605" s="252"/>
    </row>
    <row r="606" spans="1:39" s="253" customFormat="1" ht="30" customHeight="1" x14ac:dyDescent="0.2">
      <c r="A606" s="287" t="s">
        <v>48</v>
      </c>
      <c r="B606" s="287"/>
      <c r="C606" s="287"/>
      <c r="D606" s="287"/>
      <c r="E606" s="287"/>
      <c r="F606" s="287"/>
      <c r="G606" s="287"/>
      <c r="H606" s="287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  <c r="V606" s="287"/>
      <c r="W606" s="287"/>
      <c r="X606" s="288"/>
      <c r="Y606" s="287"/>
      <c r="Z606" s="287"/>
      <c r="AA606" s="252"/>
      <c r="AB606" s="252"/>
      <c r="AC606" s="252"/>
      <c r="AD606" s="252"/>
      <c r="AE606" s="252"/>
      <c r="AH606" s="252"/>
      <c r="AI606" s="252"/>
      <c r="AJ606" s="252"/>
      <c r="AK606" s="252"/>
      <c r="AL606" s="252"/>
      <c r="AM606" s="252"/>
    </row>
    <row r="607" spans="1:39" s="253" customFormat="1" ht="30" customHeight="1" x14ac:dyDescent="0.2">
      <c r="A607" s="287" t="s">
        <v>48</v>
      </c>
      <c r="B607" s="287"/>
      <c r="C607" s="287"/>
      <c r="D607" s="287"/>
      <c r="E607" s="287"/>
      <c r="F607" s="287"/>
      <c r="G607" s="287"/>
      <c r="H607" s="287"/>
      <c r="I607" s="287"/>
      <c r="J607" s="287"/>
      <c r="K607" s="287"/>
      <c r="L607" s="287"/>
      <c r="M607" s="287"/>
      <c r="N607" s="287"/>
      <c r="O607" s="287"/>
      <c r="P607" s="287"/>
      <c r="Q607" s="287"/>
      <c r="R607" s="287"/>
      <c r="S607" s="287"/>
      <c r="T607" s="287"/>
      <c r="U607" s="287"/>
      <c r="V607" s="287"/>
      <c r="W607" s="287"/>
      <c r="X607" s="288"/>
      <c r="Y607" s="287"/>
      <c r="Z607" s="287"/>
      <c r="AA607" s="252"/>
      <c r="AB607" s="252"/>
      <c r="AC607" s="252"/>
      <c r="AD607" s="252"/>
      <c r="AE607" s="252"/>
      <c r="AH607" s="252"/>
      <c r="AI607" s="252"/>
      <c r="AJ607" s="252"/>
      <c r="AK607" s="252"/>
      <c r="AL607" s="252"/>
      <c r="AM607" s="252"/>
    </row>
    <row r="608" spans="1:39" s="253" customFormat="1" ht="30" customHeight="1" x14ac:dyDescent="0.2">
      <c r="A608" s="287"/>
      <c r="B608" s="651" t="s">
        <v>49</v>
      </c>
      <c r="C608" s="651"/>
      <c r="D608" s="289"/>
      <c r="E608" s="289"/>
      <c r="F608" s="289"/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289"/>
      <c r="S608" s="289"/>
      <c r="T608" s="289"/>
      <c r="U608" s="289"/>
      <c r="V608" s="289"/>
      <c r="W608" s="289"/>
      <c r="X608" s="289"/>
      <c r="Y608" s="289"/>
      <c r="Z608" s="289"/>
      <c r="AA608" s="254"/>
      <c r="AB608" s="254"/>
      <c r="AC608" s="254"/>
      <c r="AD608" s="254"/>
      <c r="AE608" s="254"/>
      <c r="AH608" s="252"/>
      <c r="AI608" s="252"/>
      <c r="AJ608" s="252"/>
      <c r="AK608" s="252"/>
      <c r="AL608" s="252"/>
      <c r="AM608" s="252"/>
    </row>
    <row r="609" spans="1:39" s="253" customFormat="1" ht="39.6" customHeight="1" x14ac:dyDescent="0.2">
      <c r="A609" s="290" t="s">
        <v>50</v>
      </c>
      <c r="B609" s="290"/>
      <c r="C609" s="290"/>
      <c r="D609" s="290"/>
      <c r="E609" s="290"/>
      <c r="F609" s="290"/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  <c r="X609" s="290"/>
      <c r="Y609" s="290"/>
      <c r="Z609" s="290"/>
      <c r="AA609" s="254"/>
      <c r="AB609" s="254"/>
      <c r="AC609" s="254"/>
      <c r="AD609" s="254"/>
      <c r="AE609" s="254"/>
      <c r="AH609" s="252"/>
      <c r="AI609" s="252"/>
      <c r="AJ609" s="252"/>
      <c r="AK609" s="252"/>
      <c r="AL609" s="252"/>
      <c r="AM609" s="252"/>
    </row>
    <row r="610" spans="1:39" s="253" customFormat="1" ht="30" customHeight="1" x14ac:dyDescent="0.2">
      <c r="A610" s="287" t="s">
        <v>51</v>
      </c>
      <c r="B610" s="288"/>
      <c r="C610" s="288"/>
      <c r="D610" s="289"/>
      <c r="E610" s="289"/>
      <c r="F610" s="289"/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  <c r="X610" s="289"/>
      <c r="Y610" s="289"/>
      <c r="Z610" s="289"/>
      <c r="AA610" s="255"/>
      <c r="AB610" s="255"/>
      <c r="AC610" s="255"/>
      <c r="AD610" s="255"/>
      <c r="AE610" s="255"/>
      <c r="AH610" s="252"/>
      <c r="AI610" s="252"/>
      <c r="AJ610" s="252"/>
      <c r="AK610" s="252"/>
      <c r="AL610" s="252"/>
      <c r="AM610" s="252"/>
    </row>
    <row r="611" spans="1:39" s="256" customFormat="1" ht="30" customHeight="1" x14ac:dyDescent="0.2">
      <c r="A611" s="652" t="s">
        <v>52</v>
      </c>
      <c r="B611" s="652"/>
      <c r="C611" s="652"/>
      <c r="D611" s="652"/>
      <c r="E611" s="652"/>
      <c r="F611" s="652"/>
      <c r="G611" s="652"/>
      <c r="H611" s="652"/>
      <c r="I611" s="652"/>
      <c r="J611" s="652"/>
      <c r="K611" s="652"/>
      <c r="L611" s="652"/>
      <c r="M611" s="652"/>
      <c r="N611" s="652"/>
      <c r="O611" s="652"/>
      <c r="P611" s="652"/>
      <c r="Q611" s="652"/>
      <c r="R611" s="652"/>
      <c r="S611" s="652"/>
      <c r="T611" s="652"/>
      <c r="U611" s="652"/>
      <c r="V611" s="652"/>
      <c r="W611" s="652"/>
      <c r="X611" s="652"/>
      <c r="Y611" s="289"/>
      <c r="Z611" s="289"/>
      <c r="AA611" s="255"/>
      <c r="AB611" s="255"/>
      <c r="AC611" s="255"/>
      <c r="AD611" s="255"/>
      <c r="AE611" s="255"/>
      <c r="AH611" s="255"/>
      <c r="AI611" s="255"/>
      <c r="AJ611" s="255"/>
      <c r="AK611" s="255"/>
      <c r="AL611" s="255"/>
      <c r="AM611" s="255"/>
    </row>
    <row r="612" spans="1:39" s="253" customFormat="1" ht="30" customHeight="1" x14ac:dyDescent="0.2">
      <c r="A612" s="652" t="s">
        <v>52</v>
      </c>
      <c r="B612" s="652"/>
      <c r="C612" s="652"/>
      <c r="D612" s="652"/>
      <c r="E612" s="652"/>
      <c r="F612" s="652"/>
      <c r="G612" s="652"/>
      <c r="H612" s="652"/>
      <c r="I612" s="652"/>
      <c r="J612" s="652"/>
      <c r="K612" s="652"/>
      <c r="L612" s="652"/>
      <c r="M612" s="652"/>
      <c r="N612" s="652"/>
      <c r="O612" s="652"/>
      <c r="P612" s="652"/>
      <c r="Q612" s="652"/>
      <c r="R612" s="652"/>
      <c r="S612" s="652"/>
      <c r="T612" s="652"/>
      <c r="U612" s="652"/>
      <c r="V612" s="652"/>
      <c r="W612" s="652"/>
      <c r="X612" s="652"/>
      <c r="Y612" s="289"/>
      <c r="Z612" s="289"/>
      <c r="AA612" s="252"/>
      <c r="AB612" s="252"/>
      <c r="AC612" s="252"/>
      <c r="AD612" s="252"/>
      <c r="AE612" s="252"/>
      <c r="AH612" s="252"/>
      <c r="AI612" s="252"/>
      <c r="AJ612" s="252"/>
      <c r="AK612" s="252"/>
      <c r="AL612" s="252"/>
      <c r="AM612" s="252"/>
    </row>
    <row r="613" spans="1:39" s="253" customFormat="1" ht="30" customHeight="1" x14ac:dyDescent="0.2">
      <c r="A613" s="652" t="s">
        <v>52</v>
      </c>
      <c r="B613" s="652"/>
      <c r="C613" s="652"/>
      <c r="D613" s="652"/>
      <c r="E613" s="652"/>
      <c r="F613" s="652"/>
      <c r="G613" s="652"/>
      <c r="H613" s="652"/>
      <c r="I613" s="652"/>
      <c r="J613" s="652"/>
      <c r="K613" s="652"/>
      <c r="L613" s="652"/>
      <c r="M613" s="652"/>
      <c r="N613" s="652"/>
      <c r="O613" s="652"/>
      <c r="P613" s="652"/>
      <c r="Q613" s="652"/>
      <c r="R613" s="652"/>
      <c r="S613" s="652"/>
      <c r="T613" s="652"/>
      <c r="U613" s="652"/>
      <c r="V613" s="652"/>
      <c r="W613" s="652"/>
      <c r="X613" s="652"/>
      <c r="Y613" s="289"/>
      <c r="Z613" s="289"/>
      <c r="AA613" s="252"/>
      <c r="AB613" s="252"/>
      <c r="AC613" s="252"/>
      <c r="AD613" s="252"/>
      <c r="AE613" s="252"/>
      <c r="AH613" s="252"/>
      <c r="AI613" s="252"/>
      <c r="AJ613" s="252"/>
      <c r="AK613" s="252"/>
      <c r="AL613" s="252"/>
      <c r="AM613" s="252"/>
    </row>
    <row r="614" spans="1:39" s="253" customFormat="1" ht="30" customHeight="1" x14ac:dyDescent="0.2">
      <c r="A614" s="652" t="s">
        <v>52</v>
      </c>
      <c r="B614" s="652"/>
      <c r="C614" s="652"/>
      <c r="D614" s="652"/>
      <c r="E614" s="652"/>
      <c r="F614" s="652"/>
      <c r="G614" s="652"/>
      <c r="H614" s="652"/>
      <c r="I614" s="652"/>
      <c r="J614" s="652"/>
      <c r="K614" s="652"/>
      <c r="L614" s="652"/>
      <c r="M614" s="652"/>
      <c r="N614" s="652"/>
      <c r="O614" s="652"/>
      <c r="P614" s="652"/>
      <c r="Q614" s="652"/>
      <c r="R614" s="652"/>
      <c r="S614" s="652"/>
      <c r="T614" s="652"/>
      <c r="U614" s="652"/>
      <c r="V614" s="652"/>
      <c r="W614" s="652"/>
      <c r="X614" s="652"/>
      <c r="Y614" s="289"/>
      <c r="Z614" s="289"/>
      <c r="AA614" s="252"/>
      <c r="AB614" s="252"/>
      <c r="AC614" s="252"/>
      <c r="AD614" s="252"/>
      <c r="AE614" s="252"/>
      <c r="AH614" s="252"/>
      <c r="AI614" s="252"/>
      <c r="AJ614" s="252"/>
      <c r="AK614" s="252"/>
      <c r="AL614" s="252"/>
      <c r="AM614" s="252"/>
    </row>
    <row r="615" spans="1:39" s="253" customFormat="1" ht="30" customHeight="1" x14ac:dyDescent="0.2">
      <c r="A615" s="287"/>
      <c r="B615" s="651" t="s">
        <v>49</v>
      </c>
      <c r="C615" s="651"/>
      <c r="D615" s="289"/>
      <c r="E615" s="289"/>
      <c r="F615" s="289"/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  <c r="S615" s="289"/>
      <c r="T615" s="289"/>
      <c r="U615" s="289"/>
      <c r="V615" s="289"/>
      <c r="W615" s="289"/>
      <c r="X615" s="289"/>
      <c r="Y615" s="289"/>
      <c r="Z615" s="289"/>
      <c r="AA615" s="254"/>
      <c r="AB615" s="254"/>
      <c r="AC615" s="254"/>
      <c r="AD615" s="254"/>
      <c r="AE615" s="254"/>
      <c r="AH615" s="252"/>
      <c r="AI615" s="252"/>
      <c r="AJ615" s="252"/>
      <c r="AK615" s="252"/>
      <c r="AL615" s="252"/>
      <c r="AM615" s="252"/>
    </row>
    <row r="616" spans="1:39" s="253" customFormat="1" ht="37.15" customHeight="1" x14ac:dyDescent="0.2">
      <c r="A616" s="287" t="s">
        <v>53</v>
      </c>
      <c r="B616" s="288"/>
      <c r="C616" s="288"/>
      <c r="D616" s="287"/>
      <c r="E616" s="287"/>
      <c r="F616" s="287"/>
      <c r="G616" s="287"/>
      <c r="H616" s="287"/>
      <c r="I616" s="287"/>
      <c r="J616" s="287"/>
      <c r="K616" s="287"/>
      <c r="L616" s="287"/>
      <c r="M616" s="287"/>
      <c r="N616" s="287"/>
      <c r="O616" s="287"/>
      <c r="P616" s="287"/>
      <c r="Q616" s="287"/>
      <c r="R616" s="287"/>
      <c r="S616" s="287"/>
      <c r="T616" s="287"/>
      <c r="U616" s="287"/>
      <c r="V616" s="287"/>
      <c r="W616" s="287"/>
      <c r="X616" s="287"/>
      <c r="Y616" s="287"/>
      <c r="Z616" s="287"/>
      <c r="AA616" s="252"/>
      <c r="AB616" s="252"/>
      <c r="AC616" s="252"/>
      <c r="AD616" s="252"/>
      <c r="AE616" s="252"/>
      <c r="AH616" s="252"/>
      <c r="AI616" s="252"/>
      <c r="AJ616" s="252"/>
      <c r="AK616" s="252"/>
      <c r="AL616" s="252"/>
      <c r="AM616" s="252"/>
    </row>
    <row r="617" spans="1:39" s="253" customFormat="1" ht="30" customHeight="1" x14ac:dyDescent="0.2">
      <c r="A617" s="287" t="s">
        <v>54</v>
      </c>
      <c r="B617" s="287"/>
      <c r="C617" s="287"/>
      <c r="D617" s="287"/>
      <c r="E617" s="287"/>
      <c r="F617" s="287"/>
      <c r="G617" s="287"/>
      <c r="H617" s="287"/>
      <c r="I617" s="287"/>
      <c r="J617" s="287"/>
      <c r="K617" s="287"/>
      <c r="L617" s="287"/>
      <c r="M617" s="287"/>
      <c r="N617" s="287"/>
      <c r="O617" s="287"/>
      <c r="P617" s="287"/>
      <c r="Q617" s="287"/>
      <c r="R617" s="287"/>
      <c r="S617" s="287"/>
      <c r="T617" s="287"/>
      <c r="U617" s="287"/>
      <c r="V617" s="287"/>
      <c r="W617" s="287"/>
      <c r="X617" s="288"/>
      <c r="Y617" s="287"/>
      <c r="Z617" s="287"/>
      <c r="AA617" s="252"/>
      <c r="AB617" s="252"/>
      <c r="AC617" s="252"/>
      <c r="AD617" s="252"/>
      <c r="AE617" s="252"/>
      <c r="AH617" s="252"/>
      <c r="AI617" s="252"/>
      <c r="AJ617" s="252"/>
      <c r="AK617" s="252"/>
      <c r="AL617" s="252"/>
      <c r="AM617" s="252"/>
    </row>
    <row r="618" spans="1:39" s="253" customFormat="1" ht="30" customHeight="1" x14ac:dyDescent="0.2">
      <c r="A618" s="287" t="s">
        <v>54</v>
      </c>
      <c r="B618" s="287"/>
      <c r="C618" s="287"/>
      <c r="D618" s="287"/>
      <c r="E618" s="287"/>
      <c r="F618" s="287"/>
      <c r="G618" s="287"/>
      <c r="H618" s="287"/>
      <c r="I618" s="287"/>
      <c r="J618" s="287"/>
      <c r="K618" s="287"/>
      <c r="L618" s="287"/>
      <c r="M618" s="287"/>
      <c r="N618" s="287"/>
      <c r="O618" s="287"/>
      <c r="P618" s="287"/>
      <c r="Q618" s="287"/>
      <c r="R618" s="287"/>
      <c r="S618" s="287"/>
      <c r="T618" s="287"/>
      <c r="U618" s="287"/>
      <c r="V618" s="287"/>
      <c r="W618" s="287"/>
      <c r="X618" s="288"/>
      <c r="Y618" s="287"/>
      <c r="Z618" s="287"/>
      <c r="AA618" s="252"/>
      <c r="AB618" s="252"/>
      <c r="AC618" s="252"/>
      <c r="AD618" s="252"/>
      <c r="AE618" s="252"/>
      <c r="AH618" s="252"/>
      <c r="AI618" s="252"/>
      <c r="AJ618" s="252"/>
      <c r="AK618" s="252"/>
      <c r="AL618" s="252"/>
      <c r="AM618" s="252"/>
    </row>
    <row r="619" spans="1:39" s="253" customFormat="1" ht="30" customHeight="1" x14ac:dyDescent="0.2">
      <c r="A619" s="287" t="s">
        <v>54</v>
      </c>
      <c r="B619" s="287"/>
      <c r="C619" s="287"/>
      <c r="D619" s="287"/>
      <c r="E619" s="287"/>
      <c r="F619" s="287"/>
      <c r="G619" s="287"/>
      <c r="H619" s="287"/>
      <c r="I619" s="287"/>
      <c r="J619" s="287"/>
      <c r="K619" s="287"/>
      <c r="L619" s="287"/>
      <c r="M619" s="287"/>
      <c r="N619" s="287"/>
      <c r="O619" s="287"/>
      <c r="P619" s="287"/>
      <c r="Q619" s="287"/>
      <c r="R619" s="287"/>
      <c r="S619" s="287"/>
      <c r="T619" s="287"/>
      <c r="U619" s="287"/>
      <c r="V619" s="287"/>
      <c r="W619" s="287"/>
      <c r="X619" s="288"/>
      <c r="Y619" s="287"/>
      <c r="Z619" s="287"/>
      <c r="AA619" s="252"/>
      <c r="AB619" s="252"/>
      <c r="AC619" s="252"/>
      <c r="AD619" s="252"/>
      <c r="AE619" s="252"/>
      <c r="AH619" s="252"/>
      <c r="AI619" s="252"/>
      <c r="AJ619" s="252"/>
      <c r="AK619" s="252"/>
      <c r="AL619" s="252"/>
      <c r="AM619" s="252"/>
    </row>
    <row r="620" spans="1:39" s="253" customFormat="1" ht="30" customHeight="1" x14ac:dyDescent="0.2">
      <c r="A620" s="287" t="s">
        <v>54</v>
      </c>
      <c r="B620" s="287"/>
      <c r="C620" s="287"/>
      <c r="D620" s="287"/>
      <c r="E620" s="287"/>
      <c r="F620" s="287"/>
      <c r="G620" s="287"/>
      <c r="H620" s="287"/>
      <c r="I620" s="287"/>
      <c r="J620" s="287"/>
      <c r="K620" s="287"/>
      <c r="L620" s="287"/>
      <c r="M620" s="287"/>
      <c r="N620" s="287"/>
      <c r="O620" s="287"/>
      <c r="P620" s="287"/>
      <c r="Q620" s="287"/>
      <c r="R620" s="287"/>
      <c r="S620" s="287"/>
      <c r="T620" s="287"/>
      <c r="U620" s="287"/>
      <c r="V620" s="287"/>
      <c r="W620" s="287"/>
      <c r="X620" s="288"/>
      <c r="Y620" s="287"/>
      <c r="Z620" s="287"/>
      <c r="AA620" s="252"/>
      <c r="AB620" s="252"/>
      <c r="AC620" s="252"/>
      <c r="AD620" s="252"/>
      <c r="AE620" s="252"/>
      <c r="AH620" s="252"/>
      <c r="AI620" s="252"/>
      <c r="AJ620" s="252"/>
      <c r="AK620" s="252"/>
      <c r="AL620" s="252"/>
      <c r="AM620" s="252"/>
    </row>
    <row r="621" spans="1:39" s="253" customFormat="1" ht="30" customHeight="1" x14ac:dyDescent="0.2">
      <c r="A621" s="287"/>
      <c r="B621" s="651" t="s">
        <v>49</v>
      </c>
      <c r="C621" s="651"/>
      <c r="D621" s="289"/>
      <c r="E621" s="289"/>
      <c r="F621" s="289"/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289"/>
      <c r="S621" s="289"/>
      <c r="T621" s="289"/>
      <c r="U621" s="289"/>
      <c r="V621" s="289"/>
      <c r="W621" s="289"/>
      <c r="X621" s="289"/>
      <c r="Y621" s="289"/>
      <c r="Z621" s="289"/>
      <c r="AA621" s="254"/>
      <c r="AB621" s="254"/>
      <c r="AC621" s="254"/>
      <c r="AD621" s="254"/>
      <c r="AE621" s="254"/>
      <c r="AH621" s="252"/>
      <c r="AI621" s="252"/>
      <c r="AJ621" s="252"/>
      <c r="AK621" s="252"/>
      <c r="AL621" s="252"/>
      <c r="AM621" s="252"/>
    </row>
    <row r="622" spans="1:39" s="253" customFormat="1" ht="42" customHeight="1" x14ac:dyDescent="0.2">
      <c r="A622" s="287" t="s">
        <v>55</v>
      </c>
      <c r="B622" s="288"/>
      <c r="C622" s="288"/>
      <c r="D622" s="287"/>
      <c r="E622" s="287"/>
      <c r="F622" s="287"/>
      <c r="G622" s="287"/>
      <c r="H622" s="287"/>
      <c r="I622" s="287"/>
      <c r="J622" s="287"/>
      <c r="K622" s="287"/>
      <c r="L622" s="287"/>
      <c r="M622" s="287"/>
      <c r="N622" s="287"/>
      <c r="O622" s="287"/>
      <c r="P622" s="287"/>
      <c r="Q622" s="287"/>
      <c r="R622" s="287"/>
      <c r="S622" s="287"/>
      <c r="T622" s="287"/>
      <c r="U622" s="287"/>
      <c r="V622" s="287"/>
      <c r="W622" s="287"/>
      <c r="X622" s="287"/>
      <c r="Y622" s="287"/>
      <c r="Z622" s="287"/>
      <c r="AA622" s="252"/>
      <c r="AB622" s="252"/>
      <c r="AC622" s="252"/>
      <c r="AD622" s="252"/>
      <c r="AE622" s="252"/>
      <c r="AF622" s="252"/>
      <c r="AG622" s="252"/>
    </row>
    <row r="623" spans="1:39" ht="23.25" customHeight="1" x14ac:dyDescent="0.2">
      <c r="A623" s="295"/>
      <c r="B623" s="297"/>
      <c r="C623" s="295"/>
      <c r="D623" s="295"/>
      <c r="E623" s="295"/>
      <c r="F623" s="295"/>
      <c r="G623" s="295"/>
      <c r="H623" s="295"/>
      <c r="I623" s="295"/>
      <c r="J623" s="297"/>
      <c r="K623" s="295"/>
      <c r="L623" s="295"/>
      <c r="M623" s="295"/>
      <c r="N623" s="295"/>
      <c r="O623" s="295"/>
      <c r="P623" s="295"/>
      <c r="Q623" s="295"/>
      <c r="R623" s="295"/>
      <c r="S623" s="295"/>
      <c r="T623" s="295"/>
      <c r="U623" s="295"/>
      <c r="V623" s="295"/>
      <c r="W623" s="295"/>
      <c r="X623" s="295"/>
      <c r="Y623" s="295"/>
      <c r="Z623" s="295"/>
    </row>
    <row r="624" spans="1:39" ht="23.25" customHeight="1" x14ac:dyDescent="0.2">
      <c r="A624" s="295"/>
      <c r="B624" s="295"/>
      <c r="C624" s="295"/>
      <c r="D624" s="295"/>
      <c r="E624" s="295"/>
      <c r="F624" s="295"/>
      <c r="G624" s="295"/>
      <c r="H624" s="295"/>
      <c r="I624" s="295"/>
      <c r="J624" s="295"/>
      <c r="K624" s="295"/>
      <c r="L624" s="295"/>
      <c r="M624" s="295"/>
      <c r="N624" s="295"/>
      <c r="O624" s="295"/>
      <c r="P624" s="295"/>
      <c r="Q624" s="295"/>
      <c r="R624" s="295"/>
      <c r="S624" s="295"/>
      <c r="T624" s="295"/>
      <c r="U624" s="295"/>
      <c r="V624" s="295"/>
      <c r="W624" s="295"/>
      <c r="X624" s="295"/>
      <c r="Y624" s="295"/>
      <c r="Z624" s="295"/>
    </row>
    <row r="625" spans="1:26" ht="23.25" customHeight="1" x14ac:dyDescent="0.2">
      <c r="A625" s="295"/>
      <c r="B625" s="298" t="s">
        <v>56</v>
      </c>
      <c r="C625" s="295"/>
      <c r="D625" s="295"/>
      <c r="E625" s="298"/>
      <c r="F625" s="298"/>
      <c r="G625" s="298"/>
      <c r="H625" s="298"/>
      <c r="I625" s="295"/>
      <c r="J625" s="298" t="s">
        <v>57</v>
      </c>
      <c r="K625" s="295"/>
      <c r="L625" s="296"/>
      <c r="M625" s="296"/>
      <c r="N625" s="296"/>
      <c r="O625" s="295"/>
      <c r="P625" s="298"/>
      <c r="Q625" s="296"/>
      <c r="R625" s="296"/>
      <c r="S625" s="299"/>
      <c r="T625" s="299"/>
      <c r="U625" s="296"/>
      <c r="V625" s="296"/>
      <c r="W625" s="299"/>
      <c r="X625" s="295"/>
      <c r="Y625" s="296"/>
      <c r="Z625" s="296"/>
    </row>
    <row r="626" spans="1:26" ht="23.25" customHeight="1" x14ac:dyDescent="0.2">
      <c r="A626" s="295"/>
      <c r="B626" s="298" t="s">
        <v>364</v>
      </c>
      <c r="C626" s="295"/>
      <c r="D626" s="295"/>
      <c r="E626" s="298"/>
      <c r="F626" s="298"/>
      <c r="G626" s="298"/>
      <c r="H626" s="298"/>
      <c r="I626" s="295"/>
      <c r="J626" s="298" t="s">
        <v>362</v>
      </c>
      <c r="K626" s="295"/>
      <c r="L626" s="296"/>
      <c r="M626" s="296"/>
      <c r="N626" s="296"/>
      <c r="O626" s="295"/>
      <c r="P626" s="298"/>
      <c r="Q626" s="296"/>
      <c r="R626" s="296"/>
      <c r="S626" s="299"/>
      <c r="T626" s="299"/>
      <c r="U626" s="296"/>
      <c r="V626" s="296"/>
      <c r="W626" s="299"/>
      <c r="X626" s="295"/>
      <c r="Y626" s="296"/>
      <c r="Z626" s="296"/>
    </row>
    <row r="627" spans="1:26" ht="23.25" customHeight="1" x14ac:dyDescent="0.2">
      <c r="A627" s="295"/>
      <c r="B627" s="298" t="s">
        <v>361</v>
      </c>
      <c r="C627" s="295"/>
      <c r="D627" s="295"/>
      <c r="E627" s="298"/>
      <c r="F627" s="298"/>
      <c r="G627" s="298"/>
      <c r="H627" s="298"/>
      <c r="I627" s="295"/>
      <c r="J627" s="298" t="s">
        <v>363</v>
      </c>
      <c r="K627" s="295"/>
      <c r="L627" s="296"/>
      <c r="M627" s="296"/>
      <c r="N627" s="296"/>
      <c r="O627" s="295"/>
      <c r="P627" s="298"/>
      <c r="Q627" s="296"/>
      <c r="R627" s="296"/>
      <c r="S627" s="295"/>
      <c r="T627" s="299"/>
      <c r="U627" s="296"/>
      <c r="V627" s="296"/>
      <c r="W627" s="299"/>
      <c r="X627" s="295"/>
      <c r="Y627" s="296"/>
      <c r="Z627" s="296"/>
    </row>
    <row r="628" spans="1:26" ht="23.25" customHeight="1" x14ac:dyDescent="0.2">
      <c r="A628" s="295"/>
      <c r="B628" s="298" t="s">
        <v>409</v>
      </c>
      <c r="C628" s="295"/>
      <c r="D628" s="295"/>
      <c r="E628" s="298"/>
      <c r="F628" s="298"/>
      <c r="G628" s="298"/>
      <c r="H628" s="298"/>
      <c r="I628" s="295"/>
      <c r="J628" s="298" t="s">
        <v>58</v>
      </c>
      <c r="K628" s="295"/>
      <c r="L628" s="296"/>
      <c r="M628" s="296"/>
      <c r="N628" s="296"/>
      <c r="O628" s="295"/>
      <c r="P628" s="298"/>
      <c r="Q628" s="296"/>
      <c r="R628" s="296"/>
      <c r="S628" s="295"/>
      <c r="T628" s="299"/>
      <c r="U628" s="296"/>
      <c r="V628" s="296"/>
      <c r="W628" s="299"/>
      <c r="X628" s="295"/>
      <c r="Y628" s="296"/>
      <c r="Z628" s="296"/>
    </row>
    <row r="629" spans="1:26" ht="23.25" customHeight="1" x14ac:dyDescent="0.2">
      <c r="A629" s="295"/>
      <c r="B629" s="298" t="s">
        <v>59</v>
      </c>
      <c r="C629" s="295"/>
      <c r="D629" s="295"/>
      <c r="E629" s="298"/>
      <c r="F629" s="298"/>
      <c r="G629" s="298"/>
      <c r="H629" s="298"/>
      <c r="I629" s="295"/>
      <c r="J629" s="298" t="s">
        <v>60</v>
      </c>
      <c r="K629" s="295"/>
      <c r="L629" s="296"/>
      <c r="M629" s="296"/>
      <c r="N629" s="296"/>
      <c r="O629" s="295"/>
      <c r="P629" s="298"/>
      <c r="Q629" s="296"/>
      <c r="R629" s="296"/>
      <c r="S629" s="299"/>
      <c r="T629" s="299"/>
      <c r="U629" s="296"/>
      <c r="V629" s="296"/>
      <c r="W629" s="299"/>
      <c r="X629" s="295"/>
      <c r="Y629" s="296"/>
      <c r="Z629" s="296"/>
    </row>
    <row r="630" spans="1:26" ht="23.25" customHeight="1" x14ac:dyDescent="0.2">
      <c r="A630" s="295"/>
      <c r="B630" s="296"/>
      <c r="C630" s="295"/>
      <c r="D630" s="295"/>
      <c r="E630" s="295"/>
      <c r="F630" s="295"/>
      <c r="G630" s="295"/>
      <c r="H630" s="295"/>
      <c r="I630" s="295"/>
      <c r="J630" s="295"/>
      <c r="K630" s="295"/>
      <c r="L630" s="295"/>
      <c r="M630" s="295"/>
      <c r="N630" s="295"/>
      <c r="O630" s="295"/>
      <c r="P630" s="295"/>
      <c r="Q630" s="295"/>
      <c r="R630" s="295"/>
      <c r="S630" s="295"/>
      <c r="T630" s="295"/>
      <c r="U630" s="295"/>
      <c r="V630" s="295"/>
      <c r="W630" s="295"/>
      <c r="X630" s="295"/>
      <c r="Y630" s="295"/>
      <c r="Z630" s="295"/>
    </row>
    <row r="631" spans="1:26" ht="23.25" customHeight="1" x14ac:dyDescent="0.2"/>
    <row r="632" spans="1:26" ht="23.25" customHeight="1" x14ac:dyDescent="0.2"/>
    <row r="633" spans="1:26" s="82" customFormat="1" x14ac:dyDescent="0.55000000000000004">
      <c r="B633" s="80"/>
    </row>
    <row r="634" spans="1:26" s="82" customFormat="1" x14ac:dyDescent="0.55000000000000004">
      <c r="B634" s="80"/>
    </row>
  </sheetData>
  <mergeCells count="2387"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  <mergeCell ref="M11:M12"/>
    <mergeCell ref="N11:N12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Z21:Z30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M27:M28"/>
    <mergeCell ref="Q27:Q28"/>
    <mergeCell ref="U27:U28"/>
    <mergeCell ref="V25:V26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B621:C621"/>
    <mergeCell ref="B608:C608"/>
    <mergeCell ref="A611:X611"/>
    <mergeCell ref="A612:X612"/>
    <mergeCell ref="A613:X613"/>
    <mergeCell ref="A614:X614"/>
    <mergeCell ref="B615:C615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</mergeCells>
  <printOptions horizontalCentered="1"/>
  <pageMargins left="0.15748031496062992" right="0.15748031496062992" top="0.39370078740157483" bottom="0.19685039370078741" header="0.31496062992125984" footer="0.15748031496062992"/>
  <pageSetup paperSize="9" scale="55" orientation="landscape" r:id="rId1"/>
  <headerFooter alignWithMargins="0"/>
  <rowBreaks count="10" manualBreakCount="10">
    <brk id="40" max="25" man="1"/>
    <brk id="96" max="25" man="1"/>
    <brk id="166" max="25" man="1"/>
    <brk id="236" max="25" man="1"/>
    <brk id="306" max="25" man="1"/>
    <brk id="376" max="25" man="1"/>
    <brk id="446" max="25" man="1"/>
    <brk id="516" max="25" man="1"/>
    <brk id="586" max="25" man="1"/>
    <brk id="631" max="2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M627"/>
  <sheetViews>
    <sheetView topLeftCell="A27" zoomScale="64" zoomScaleNormal="64" zoomScaleSheetLayoutView="62" workbookViewId="0">
      <selection activeCell="Z602" sqref="Z602"/>
    </sheetView>
  </sheetViews>
  <sheetFormatPr defaultColWidth="9.140625" defaultRowHeight="24" x14ac:dyDescent="0.2"/>
  <cols>
    <col min="1" max="1" width="36.28515625" style="79" customWidth="1"/>
    <col min="2" max="2" width="21.7109375" style="80" customWidth="1"/>
    <col min="3" max="3" width="14.42578125" style="79" customWidth="1"/>
    <col min="4" max="4" width="12" style="79" customWidth="1"/>
    <col min="5" max="5" width="13.85546875" style="79" customWidth="1"/>
    <col min="6" max="9" width="9.7109375" style="79" customWidth="1"/>
    <col min="10" max="10" width="15.28515625" style="79" customWidth="1"/>
    <col min="11" max="11" width="17.140625" style="79" hidden="1" customWidth="1"/>
    <col min="12" max="12" width="15.140625" style="79" hidden="1" customWidth="1"/>
    <col min="13" max="13" width="14.5703125" style="79" hidden="1" customWidth="1"/>
    <col min="14" max="14" width="34.140625" style="79" hidden="1" customWidth="1"/>
    <col min="15" max="15" width="19.7109375" style="79" hidden="1" customWidth="1"/>
    <col min="16" max="16" width="10.7109375" style="79" hidden="1" customWidth="1"/>
    <col min="17" max="17" width="15.7109375" style="79" hidden="1" customWidth="1"/>
    <col min="18" max="18" width="16.140625" style="79" hidden="1" customWidth="1"/>
    <col min="19" max="19" width="20.140625" style="79" customWidth="1"/>
    <col min="20" max="20" width="12.28515625" style="79" customWidth="1"/>
    <col min="21" max="21" width="15.28515625" style="79" customWidth="1"/>
    <col min="22" max="22" width="17.5703125" style="79" customWidth="1"/>
    <col min="23" max="23" width="21.42578125" style="79" customWidth="1"/>
    <col min="24" max="24" width="13" style="79" customWidth="1"/>
    <col min="25" max="25" width="15" style="79" customWidth="1"/>
    <col min="26" max="26" width="20.85546875" style="79" customWidth="1"/>
    <col min="27" max="16384" width="9.140625" style="79"/>
  </cols>
  <sheetData>
    <row r="1" spans="1:28" s="2" customFormat="1" ht="30.6" customHeight="1" x14ac:dyDescent="0.2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83"/>
      <c r="Z1" s="83"/>
    </row>
    <row r="2" spans="1:28" s="2" customFormat="1" ht="30.6" customHeight="1" x14ac:dyDescent="0.2">
      <c r="A2" s="545" t="s">
        <v>357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83"/>
      <c r="Z2" s="83"/>
    </row>
    <row r="3" spans="1:28" s="2" customFormat="1" ht="30.6" customHeight="1" x14ac:dyDescent="0.2">
      <c r="A3" s="546" t="s">
        <v>335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3"/>
      <c r="Z3" s="3"/>
    </row>
    <row r="4" spans="1:28" s="2" customFormat="1" ht="30.6" customHeight="1" x14ac:dyDescent="0.2">
      <c r="A4" s="546" t="s">
        <v>336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3"/>
      <c r="Z4" s="3"/>
    </row>
    <row r="5" spans="1:28" s="2" customFormat="1" ht="30.6" customHeight="1" x14ac:dyDescent="0.2">
      <c r="A5" s="546" t="s">
        <v>337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3"/>
      <c r="Z5" s="3"/>
    </row>
    <row r="6" spans="1:28" s="2" customFormat="1" ht="30.6" customHeight="1" x14ac:dyDescent="0.2">
      <c r="A6" s="546" t="s">
        <v>338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3"/>
      <c r="Z6" s="3"/>
    </row>
    <row r="7" spans="1:28" s="2" customFormat="1" ht="30.6" customHeight="1" x14ac:dyDescent="0.2">
      <c r="A7" s="84" t="s">
        <v>339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30.6" customHeight="1" x14ac:dyDescent="0.2">
      <c r="A8" s="2" t="s">
        <v>1</v>
      </c>
      <c r="C8" s="5" t="s">
        <v>2</v>
      </c>
      <c r="D8" s="2" t="s">
        <v>3</v>
      </c>
      <c r="E8" s="5" t="s">
        <v>4</v>
      </c>
      <c r="F8" s="6" t="s">
        <v>5</v>
      </c>
      <c r="G8" s="5" t="s">
        <v>349</v>
      </c>
      <c r="H8" s="2" t="s">
        <v>6</v>
      </c>
      <c r="I8" s="5" t="s">
        <v>4</v>
      </c>
      <c r="J8" s="6" t="s">
        <v>7</v>
      </c>
      <c r="AA8" s="7"/>
    </row>
    <row r="9" spans="1:28" s="2" customFormat="1" ht="30.6" customHeight="1" x14ac:dyDescent="0.2">
      <c r="C9" s="5"/>
      <c r="E9" s="5"/>
      <c r="F9" s="6"/>
      <c r="G9" s="5"/>
      <c r="I9" s="5"/>
      <c r="J9" s="6"/>
      <c r="Z9" s="2" t="s">
        <v>8</v>
      </c>
      <c r="AA9" s="7"/>
    </row>
    <row r="10" spans="1:28" s="2" customFormat="1" ht="40.15" customHeight="1" x14ac:dyDescent="0.2">
      <c r="A10" s="539" t="s">
        <v>9</v>
      </c>
      <c r="B10" s="577" t="s">
        <v>10</v>
      </c>
      <c r="C10" s="561" t="s">
        <v>11</v>
      </c>
      <c r="D10" s="563"/>
      <c r="E10" s="565"/>
      <c r="F10" s="567" t="s">
        <v>12</v>
      </c>
      <c r="G10" s="569"/>
      <c r="H10" s="569"/>
      <c r="I10" s="571"/>
      <c r="J10" s="633" t="s">
        <v>13</v>
      </c>
      <c r="K10" s="635" t="s">
        <v>14</v>
      </c>
      <c r="L10" s="636"/>
      <c r="M10" s="637"/>
      <c r="N10" s="638"/>
      <c r="O10" s="619" t="s">
        <v>15</v>
      </c>
      <c r="P10" s="620"/>
      <c r="Q10" s="621"/>
      <c r="R10" s="622"/>
      <c r="S10" s="659" t="s">
        <v>16</v>
      </c>
      <c r="T10" s="624"/>
      <c r="U10" s="625"/>
      <c r="V10" s="625"/>
      <c r="W10" s="660" t="s">
        <v>17</v>
      </c>
      <c r="X10" s="627"/>
      <c r="Y10" s="628"/>
      <c r="Z10" s="629"/>
    </row>
    <row r="11" spans="1:28" s="8" customFormat="1" ht="24" customHeight="1" x14ac:dyDescent="0.2">
      <c r="A11" s="539"/>
      <c r="B11" s="577"/>
      <c r="C11" s="561" t="s">
        <v>18</v>
      </c>
      <c r="D11" s="563" t="s">
        <v>19</v>
      </c>
      <c r="E11" s="565" t="s">
        <v>20</v>
      </c>
      <c r="F11" s="567" t="s">
        <v>21</v>
      </c>
      <c r="G11" s="569" t="s">
        <v>22</v>
      </c>
      <c r="H11" s="569" t="s">
        <v>23</v>
      </c>
      <c r="I11" s="571" t="s">
        <v>24</v>
      </c>
      <c r="J11" s="586"/>
      <c r="K11" s="543" t="s">
        <v>25</v>
      </c>
      <c r="L11" s="539" t="s">
        <v>26</v>
      </c>
      <c r="M11" s="533" t="s">
        <v>27</v>
      </c>
      <c r="N11" s="592" t="s">
        <v>28</v>
      </c>
      <c r="O11" s="543" t="s">
        <v>25</v>
      </c>
      <c r="P11" s="539" t="s">
        <v>26</v>
      </c>
      <c r="Q11" s="533" t="s">
        <v>27</v>
      </c>
      <c r="R11" s="541" t="s">
        <v>28</v>
      </c>
      <c r="S11" s="543" t="s">
        <v>25</v>
      </c>
      <c r="T11" s="539" t="s">
        <v>26</v>
      </c>
      <c r="U11" s="533" t="s">
        <v>27</v>
      </c>
      <c r="V11" s="535" t="s">
        <v>28</v>
      </c>
      <c r="W11" s="537" t="s">
        <v>25</v>
      </c>
      <c r="X11" s="539" t="s">
        <v>26</v>
      </c>
      <c r="Y11" s="533" t="s">
        <v>27</v>
      </c>
      <c r="Z11" s="541" t="s">
        <v>28</v>
      </c>
    </row>
    <row r="12" spans="1:28" s="8" customFormat="1" ht="53.25" customHeight="1" x14ac:dyDescent="0.2">
      <c r="A12" s="539"/>
      <c r="B12" s="577"/>
      <c r="C12" s="561"/>
      <c r="D12" s="563"/>
      <c r="E12" s="565"/>
      <c r="F12" s="567"/>
      <c r="G12" s="569"/>
      <c r="H12" s="569"/>
      <c r="I12" s="571"/>
      <c r="J12" s="634"/>
      <c r="K12" s="543"/>
      <c r="L12" s="539"/>
      <c r="M12" s="618"/>
      <c r="N12" s="592"/>
      <c r="O12" s="543"/>
      <c r="P12" s="539"/>
      <c r="Q12" s="618"/>
      <c r="R12" s="541"/>
      <c r="S12" s="543"/>
      <c r="T12" s="539"/>
      <c r="U12" s="618"/>
      <c r="V12" s="535"/>
      <c r="W12" s="537"/>
      <c r="X12" s="539"/>
      <c r="Y12" s="618"/>
      <c r="Z12" s="541"/>
    </row>
    <row r="13" spans="1:28" s="249" customFormat="1" ht="33" customHeight="1" x14ac:dyDescent="0.2">
      <c r="A13" s="658" t="s">
        <v>355</v>
      </c>
      <c r="B13" s="9" t="s">
        <v>29</v>
      </c>
      <c r="C13" s="10">
        <f>SUM(C15,C21,C31,C37,C39)</f>
        <v>537500</v>
      </c>
      <c r="D13" s="11">
        <f t="shared" ref="D13:E13" si="0">SUM(D15,D21,D31,D37,D39)</f>
        <v>0</v>
      </c>
      <c r="E13" s="12">
        <f t="shared" si="0"/>
        <v>537500</v>
      </c>
      <c r="F13" s="13">
        <f>SUM(F15,F21,F31,F37,F39)</f>
        <v>0</v>
      </c>
      <c r="G13" s="11">
        <f t="shared" ref="G13:J13" si="1">SUM(G15,G21,G31,G37,G39)</f>
        <v>0</v>
      </c>
      <c r="H13" s="11">
        <f t="shared" si="1"/>
        <v>0</v>
      </c>
      <c r="I13" s="14">
        <f t="shared" si="1"/>
        <v>0</v>
      </c>
      <c r="J13" s="15">
        <f t="shared" si="1"/>
        <v>537500</v>
      </c>
      <c r="K13" s="10">
        <f>SUM(K15,K21,K31,K37,K39)</f>
        <v>0</v>
      </c>
      <c r="L13" s="11">
        <f>K13/J13*100</f>
        <v>0</v>
      </c>
      <c r="M13" s="612">
        <f t="shared" ref="M13:M75" si="2">L14-L13</f>
        <v>85.574511627906986</v>
      </c>
      <c r="N13" s="613"/>
      <c r="O13" s="10">
        <f>SUM(O15,O21,O31,O37,O39)</f>
        <v>537500</v>
      </c>
      <c r="P13" s="11">
        <f>O13/J13*100</f>
        <v>100</v>
      </c>
      <c r="Q13" s="612">
        <f t="shared" ref="Q13:Q75" si="3">P14-P13</f>
        <v>-14.425488372093014</v>
      </c>
      <c r="R13" s="613"/>
      <c r="S13" s="13">
        <f>SUM(S15,S21,S31,S37,S39)</f>
        <v>537500</v>
      </c>
      <c r="T13" s="11">
        <f>S13/J13*100</f>
        <v>100</v>
      </c>
      <c r="U13" s="612">
        <f t="shared" ref="U13:U75" si="4">T14-T13</f>
        <v>-14.425488372093014</v>
      </c>
      <c r="V13" s="611"/>
      <c r="W13" s="13">
        <f>SUM(W15,W21,W31,W37,W39)</f>
        <v>537500</v>
      </c>
      <c r="X13" s="11">
        <f>W13/J13*100</f>
        <v>100</v>
      </c>
      <c r="Y13" s="612">
        <f t="shared" ref="Y13:Y75" si="5">X14-X13</f>
        <v>-14.425488372093014</v>
      </c>
      <c r="Z13" s="613"/>
      <c r="AA13" s="248"/>
      <c r="AB13" s="248"/>
    </row>
    <row r="14" spans="1:28" s="249" customFormat="1" ht="27" customHeight="1" x14ac:dyDescent="0.2">
      <c r="A14" s="528"/>
      <c r="B14" s="9" t="s">
        <v>30</v>
      </c>
      <c r="C14" s="16"/>
      <c r="D14" s="17"/>
      <c r="E14" s="18"/>
      <c r="F14" s="19"/>
      <c r="G14" s="17"/>
      <c r="H14" s="17"/>
      <c r="I14" s="20"/>
      <c r="J14" s="21"/>
      <c r="K14" s="10">
        <f>SUM(K16,K22,K32,K38,K40)</f>
        <v>459963</v>
      </c>
      <c r="L14" s="11">
        <f>K14/J13*100</f>
        <v>85.574511627906986</v>
      </c>
      <c r="M14" s="524"/>
      <c r="N14" s="532"/>
      <c r="O14" s="10">
        <f>SUM(O16,O22,O32,O38,O40)</f>
        <v>459963</v>
      </c>
      <c r="P14" s="11">
        <f>O14/J13*100</f>
        <v>85.574511627906986</v>
      </c>
      <c r="Q14" s="524"/>
      <c r="R14" s="532"/>
      <c r="S14" s="13">
        <f>SUM(S16,S22,S32,S38,S40)</f>
        <v>459963</v>
      </c>
      <c r="T14" s="11">
        <f>S14/J13*100</f>
        <v>85.574511627906986</v>
      </c>
      <c r="U14" s="524"/>
      <c r="V14" s="522"/>
      <c r="W14" s="13">
        <f>SUM(W16,W22,W32,W38,W40)</f>
        <v>459963</v>
      </c>
      <c r="X14" s="11">
        <f>W14/J13*100</f>
        <v>85.574511627906986</v>
      </c>
      <c r="Y14" s="524"/>
      <c r="Z14" s="532"/>
      <c r="AA14" s="248"/>
      <c r="AB14" s="248"/>
    </row>
    <row r="15" spans="1:28" s="72" customFormat="1" ht="24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0</v>
      </c>
      <c r="D15" s="25">
        <f t="shared" ref="D15:E15" si="6">SUM(D43,D71,D99,D127,D155,D183,D211,D239,D267,D295,D323,D351,D379,D407,D435,D463,D491,D519,D547,D575)</f>
        <v>0</v>
      </c>
      <c r="E15" s="26">
        <f t="shared" si="6"/>
        <v>0</v>
      </c>
      <c r="F15" s="27">
        <f>SUM(F43,F71,F99,F127,F155,F183,F211,F239,F267,F295,F323,F351,F379,F407,F435,F463,F491,F519,F547,F575)</f>
        <v>0</v>
      </c>
      <c r="G15" s="25">
        <f t="shared" ref="G15:J15" si="7">SUM(G43,G71,G99,G127,G155,G183,G211,G239,G267,G295,G323,G351,G379,G407,G435,G463,G491,G519,G547,G575)</f>
        <v>0</v>
      </c>
      <c r="H15" s="25">
        <f t="shared" si="7"/>
        <v>0</v>
      </c>
      <c r="I15" s="28">
        <f t="shared" si="7"/>
        <v>0</v>
      </c>
      <c r="J15" s="29">
        <f t="shared" si="7"/>
        <v>0</v>
      </c>
      <c r="K15" s="30">
        <f>SUM(K43,K71,K99,K127,K155,K183,K211,K239,K267,K295,K323,K351,K379,K407,K435,K463,K491,K519,K547,K575)</f>
        <v>0</v>
      </c>
      <c r="L15" s="31" t="e">
        <f>K15/J15*100</f>
        <v>#DIV/0!</v>
      </c>
      <c r="M15" s="478" t="e">
        <f t="shared" si="2"/>
        <v>#DIV/0!</v>
      </c>
      <c r="N15" s="471"/>
      <c r="O15" s="30">
        <f t="shared" ref="O15:O40" si="8">SUM(O43,O71,O99,O127,O155,O183,O211,O239,O267,O295,O323,O351,O379,O407,O435,O463,O491,O519,O547,O575)</f>
        <v>0</v>
      </c>
      <c r="P15" s="31" t="e">
        <f t="shared" ref="P15" si="9">O15/J15*100</f>
        <v>#DIV/0!</v>
      </c>
      <c r="Q15" s="478" t="e">
        <f t="shared" si="3"/>
        <v>#DIV/0!</v>
      </c>
      <c r="R15" s="471"/>
      <c r="S15" s="32">
        <f t="shared" ref="S15:S40" si="10">SUM(S43,S71,S99,S127,S155,S183,S211,S239,S267,S295,S323,S351,S379,S407,S435,S463,S491,S519,S547,S575)</f>
        <v>0</v>
      </c>
      <c r="T15" s="31" t="e">
        <f t="shared" ref="T15" si="11">S15/J15*100</f>
        <v>#DIV/0!</v>
      </c>
      <c r="U15" s="478" t="e">
        <f t="shared" si="4"/>
        <v>#DIV/0!</v>
      </c>
      <c r="V15" s="496"/>
      <c r="W15" s="32">
        <f t="shared" ref="W15:W40" si="12">SUM(W43,W71,W99,W127,W155,W183,W211,W239,W267,W295,W323,W351,W379,W407,W435,W463,W491,W519,W547,W575)</f>
        <v>0</v>
      </c>
      <c r="X15" s="31" t="e">
        <f t="shared" ref="X15" si="13">W15/J15*100</f>
        <v>#DIV/0!</v>
      </c>
      <c r="Y15" s="478" t="e">
        <f t="shared" si="5"/>
        <v>#DIV/0!</v>
      </c>
      <c r="Z15" s="471"/>
      <c r="AA15" s="71"/>
      <c r="AB15" s="71"/>
    </row>
    <row r="16" spans="1:28" s="72" customFormat="1" ht="24" customHeight="1" x14ac:dyDescent="0.2">
      <c r="A16" s="33"/>
      <c r="B16" s="34" t="s">
        <v>32</v>
      </c>
      <c r="C16" s="35"/>
      <c r="D16" s="36"/>
      <c r="E16" s="37"/>
      <c r="F16" s="38"/>
      <c r="G16" s="36"/>
      <c r="H16" s="36"/>
      <c r="I16" s="39"/>
      <c r="J16" s="40"/>
      <c r="K16" s="30">
        <f>SUM(K44,K72,K100,K128,K156,K184,K212,K240,K268,K296,K324,K352,K380,K408,K436,K464,K492,K520,K548,K576)</f>
        <v>0</v>
      </c>
      <c r="L16" s="31" t="e">
        <f>K16/J15*100</f>
        <v>#DIV/0!</v>
      </c>
      <c r="M16" s="479"/>
      <c r="N16" s="471"/>
      <c r="O16" s="30">
        <f t="shared" si="8"/>
        <v>0</v>
      </c>
      <c r="P16" s="31" t="e">
        <f t="shared" ref="P16" si="14">O16/J15*100</f>
        <v>#DIV/0!</v>
      </c>
      <c r="Q16" s="479"/>
      <c r="R16" s="471"/>
      <c r="S16" s="32">
        <f t="shared" si="10"/>
        <v>0</v>
      </c>
      <c r="T16" s="31" t="e">
        <f t="shared" ref="T16" si="15">S16/J15*100</f>
        <v>#DIV/0!</v>
      </c>
      <c r="U16" s="479"/>
      <c r="V16" s="496"/>
      <c r="W16" s="32">
        <f t="shared" si="12"/>
        <v>0</v>
      </c>
      <c r="X16" s="31" t="e">
        <f t="shared" ref="X16" si="16">W16/J15*100</f>
        <v>#DIV/0!</v>
      </c>
      <c r="Y16" s="479"/>
      <c r="Z16" s="471"/>
      <c r="AA16" s="71"/>
      <c r="AB16" s="71"/>
    </row>
    <row r="17" spans="1:28" s="72" customFormat="1" ht="24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6">
        <f t="shared" si="17"/>
        <v>0</v>
      </c>
      <c r="G17" s="44">
        <f t="shared" si="17"/>
        <v>0</v>
      </c>
      <c r="H17" s="44">
        <f t="shared" si="17"/>
        <v>0</v>
      </c>
      <c r="I17" s="47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19" t="e">
        <f t="shared" si="2"/>
        <v>#DIV/0!</v>
      </c>
      <c r="N17" s="471"/>
      <c r="O17" s="49">
        <f t="shared" si="8"/>
        <v>0</v>
      </c>
      <c r="P17" s="50" t="e">
        <f t="shared" ref="P17" si="18">O17/J17*100</f>
        <v>#DIV/0!</v>
      </c>
      <c r="Q17" s="519" t="e">
        <f t="shared" si="3"/>
        <v>#DIV/0!</v>
      </c>
      <c r="R17" s="471"/>
      <c r="S17" s="51">
        <f t="shared" si="10"/>
        <v>0</v>
      </c>
      <c r="T17" s="50" t="e">
        <f t="shared" ref="T17" si="19">S17/J17*100</f>
        <v>#DIV/0!</v>
      </c>
      <c r="U17" s="519" t="e">
        <f t="shared" si="4"/>
        <v>#DIV/0!</v>
      </c>
      <c r="V17" s="496"/>
      <c r="W17" s="51">
        <f t="shared" si="12"/>
        <v>0</v>
      </c>
      <c r="X17" s="50" t="e">
        <f t="shared" ref="X17" si="20">W17/J17*100</f>
        <v>#DIV/0!</v>
      </c>
      <c r="Y17" s="519" t="e">
        <f t="shared" si="5"/>
        <v>#DIV/0!</v>
      </c>
      <c r="Z17" s="471"/>
      <c r="AA17" s="71"/>
      <c r="AB17" s="71"/>
    </row>
    <row r="18" spans="1:28" s="72" customFormat="1" ht="24" customHeight="1" x14ac:dyDescent="0.2">
      <c r="A18" s="52"/>
      <c r="B18" s="53" t="s">
        <v>32</v>
      </c>
      <c r="C18" s="35"/>
      <c r="D18" s="36"/>
      <c r="E18" s="37"/>
      <c r="F18" s="38"/>
      <c r="G18" s="36"/>
      <c r="H18" s="36"/>
      <c r="I18" s="39"/>
      <c r="J18" s="40"/>
      <c r="K18" s="49">
        <f t="shared" si="17"/>
        <v>0</v>
      </c>
      <c r="L18" s="50" t="e">
        <f>K18/J17*100</f>
        <v>#DIV/0!</v>
      </c>
      <c r="M18" s="520"/>
      <c r="N18" s="471"/>
      <c r="O18" s="49">
        <f t="shared" si="8"/>
        <v>0</v>
      </c>
      <c r="P18" s="50" t="e">
        <f t="shared" ref="P18" si="21">O18/J17*100</f>
        <v>#DIV/0!</v>
      </c>
      <c r="Q18" s="520"/>
      <c r="R18" s="471"/>
      <c r="S18" s="51">
        <f t="shared" si="10"/>
        <v>0</v>
      </c>
      <c r="T18" s="50" t="e">
        <f t="shared" ref="T18" si="22">S18/J17*100</f>
        <v>#DIV/0!</v>
      </c>
      <c r="U18" s="520"/>
      <c r="V18" s="496"/>
      <c r="W18" s="51">
        <f t="shared" si="12"/>
        <v>0</v>
      </c>
      <c r="X18" s="50" t="e">
        <f t="shared" ref="X18" si="23">W18/J17*100</f>
        <v>#DIV/0!</v>
      </c>
      <c r="Y18" s="520"/>
      <c r="Z18" s="471"/>
      <c r="AA18" s="71"/>
      <c r="AB18" s="71"/>
    </row>
    <row r="19" spans="1:28" s="72" customFormat="1" ht="24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0</v>
      </c>
      <c r="D19" s="44">
        <f t="shared" si="24"/>
        <v>0</v>
      </c>
      <c r="E19" s="45">
        <f t="shared" si="24"/>
        <v>0</v>
      </c>
      <c r="F19" s="46">
        <f t="shared" si="24"/>
        <v>0</v>
      </c>
      <c r="G19" s="44">
        <f t="shared" si="24"/>
        <v>0</v>
      </c>
      <c r="H19" s="44">
        <f t="shared" si="24"/>
        <v>0</v>
      </c>
      <c r="I19" s="47">
        <f t="shared" si="24"/>
        <v>0</v>
      </c>
      <c r="J19" s="48">
        <f t="shared" si="24"/>
        <v>0</v>
      </c>
      <c r="K19" s="49">
        <f t="shared" si="24"/>
        <v>0</v>
      </c>
      <c r="L19" s="50" t="e">
        <f t="shared" ref="L19" si="25">K19/J19*100</f>
        <v>#DIV/0!</v>
      </c>
      <c r="M19" s="519" t="e">
        <f t="shared" si="2"/>
        <v>#DIV/0!</v>
      </c>
      <c r="N19" s="471"/>
      <c r="O19" s="49">
        <f t="shared" si="8"/>
        <v>0</v>
      </c>
      <c r="P19" s="50" t="e">
        <f t="shared" ref="P19" si="26">O19/J19*100</f>
        <v>#DIV/0!</v>
      </c>
      <c r="Q19" s="519" t="e">
        <f t="shared" si="3"/>
        <v>#DIV/0!</v>
      </c>
      <c r="R19" s="471"/>
      <c r="S19" s="51">
        <f t="shared" si="10"/>
        <v>0</v>
      </c>
      <c r="T19" s="50" t="e">
        <f t="shared" ref="T19" si="27">S19/J19*100</f>
        <v>#DIV/0!</v>
      </c>
      <c r="U19" s="519" t="e">
        <f t="shared" si="4"/>
        <v>#DIV/0!</v>
      </c>
      <c r="V19" s="496"/>
      <c r="W19" s="51">
        <f t="shared" si="12"/>
        <v>0</v>
      </c>
      <c r="X19" s="50" t="e">
        <f t="shared" ref="X19" si="28">W19/J19*100</f>
        <v>#DIV/0!</v>
      </c>
      <c r="Y19" s="519" t="e">
        <f t="shared" si="5"/>
        <v>#DIV/0!</v>
      </c>
      <c r="Z19" s="471"/>
      <c r="AA19" s="71"/>
      <c r="AB19" s="71"/>
    </row>
    <row r="20" spans="1:28" s="72" customFormat="1" ht="24" customHeight="1" x14ac:dyDescent="0.2">
      <c r="A20" s="52"/>
      <c r="B20" s="53" t="s">
        <v>32</v>
      </c>
      <c r="C20" s="35"/>
      <c r="D20" s="36"/>
      <c r="E20" s="37"/>
      <c r="F20" s="38"/>
      <c r="G20" s="36"/>
      <c r="H20" s="36"/>
      <c r="I20" s="39"/>
      <c r="J20" s="40"/>
      <c r="K20" s="49">
        <f t="shared" si="24"/>
        <v>0</v>
      </c>
      <c r="L20" s="50" t="e">
        <f t="shared" ref="L20" si="29">K20/J19*100</f>
        <v>#DIV/0!</v>
      </c>
      <c r="M20" s="520"/>
      <c r="N20" s="471"/>
      <c r="O20" s="49">
        <f t="shared" si="8"/>
        <v>0</v>
      </c>
      <c r="P20" s="50" t="e">
        <f t="shared" ref="P20" si="30">O20/J19*100</f>
        <v>#DIV/0!</v>
      </c>
      <c r="Q20" s="520"/>
      <c r="R20" s="471"/>
      <c r="S20" s="51">
        <f t="shared" si="10"/>
        <v>0</v>
      </c>
      <c r="T20" s="50" t="e">
        <f t="shared" ref="T20" si="31">S20/J19*100</f>
        <v>#DIV/0!</v>
      </c>
      <c r="U20" s="520"/>
      <c r="V20" s="496"/>
      <c r="W20" s="51">
        <f t="shared" si="12"/>
        <v>0</v>
      </c>
      <c r="X20" s="50" t="e">
        <f t="shared" ref="X20" si="32">W20/J19*100</f>
        <v>#DIV/0!</v>
      </c>
      <c r="Y20" s="520"/>
      <c r="Z20" s="471"/>
      <c r="AA20" s="71"/>
      <c r="AB20" s="71"/>
    </row>
    <row r="21" spans="1:28" s="75" customFormat="1" ht="24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0</v>
      </c>
      <c r="D21" s="25">
        <f t="shared" si="33"/>
        <v>0</v>
      </c>
      <c r="E21" s="26">
        <f t="shared" si="33"/>
        <v>0</v>
      </c>
      <c r="F21" s="27">
        <f t="shared" si="33"/>
        <v>0</v>
      </c>
      <c r="G21" s="25">
        <f t="shared" si="33"/>
        <v>0</v>
      </c>
      <c r="H21" s="25">
        <f t="shared" si="33"/>
        <v>0</v>
      </c>
      <c r="I21" s="28">
        <f t="shared" si="33"/>
        <v>0</v>
      </c>
      <c r="J21" s="29">
        <f t="shared" si="33"/>
        <v>0</v>
      </c>
      <c r="K21" s="30">
        <f t="shared" si="33"/>
        <v>0</v>
      </c>
      <c r="L21" s="31" t="e">
        <f t="shared" ref="L21" si="34">K21/J21*100</f>
        <v>#DIV/0!</v>
      </c>
      <c r="M21" s="478" t="e">
        <f t="shared" si="2"/>
        <v>#DIV/0!</v>
      </c>
      <c r="N21" s="471"/>
      <c r="O21" s="30">
        <f t="shared" si="8"/>
        <v>0</v>
      </c>
      <c r="P21" s="31" t="e">
        <f t="shared" ref="P21" si="35">O21/J21*100</f>
        <v>#DIV/0!</v>
      </c>
      <c r="Q21" s="478" t="e">
        <f t="shared" si="3"/>
        <v>#DIV/0!</v>
      </c>
      <c r="R21" s="471"/>
      <c r="S21" s="32">
        <f t="shared" si="10"/>
        <v>0</v>
      </c>
      <c r="T21" s="31" t="e">
        <f t="shared" ref="T21" si="36">S21/J21*100</f>
        <v>#DIV/0!</v>
      </c>
      <c r="U21" s="478" t="e">
        <f t="shared" si="4"/>
        <v>#DIV/0!</v>
      </c>
      <c r="V21" s="496"/>
      <c r="W21" s="32">
        <f t="shared" si="12"/>
        <v>0</v>
      </c>
      <c r="X21" s="31" t="e">
        <f t="shared" ref="X21" si="37">W21/J21*100</f>
        <v>#DIV/0!</v>
      </c>
      <c r="Y21" s="478" t="e">
        <f t="shared" si="5"/>
        <v>#DIV/0!</v>
      </c>
      <c r="Z21" s="471"/>
      <c r="AA21" s="74"/>
      <c r="AB21" s="74"/>
    </row>
    <row r="22" spans="1:28" s="75" customFormat="1" ht="24" customHeight="1" x14ac:dyDescent="0.2">
      <c r="A22" s="33"/>
      <c r="B22" s="34" t="s">
        <v>32</v>
      </c>
      <c r="C22" s="35"/>
      <c r="D22" s="36"/>
      <c r="E22" s="37"/>
      <c r="F22" s="38"/>
      <c r="G22" s="36"/>
      <c r="H22" s="36"/>
      <c r="I22" s="39"/>
      <c r="J22" s="40"/>
      <c r="K22" s="30">
        <f t="shared" si="33"/>
        <v>0</v>
      </c>
      <c r="L22" s="31" t="e">
        <f t="shared" ref="L22" si="38">K22/J21*100</f>
        <v>#DIV/0!</v>
      </c>
      <c r="M22" s="479"/>
      <c r="N22" s="471"/>
      <c r="O22" s="30">
        <f t="shared" si="8"/>
        <v>0</v>
      </c>
      <c r="P22" s="31" t="e">
        <f t="shared" ref="P22" si="39">O22/J21*100</f>
        <v>#DIV/0!</v>
      </c>
      <c r="Q22" s="479"/>
      <c r="R22" s="471"/>
      <c r="S22" s="32">
        <f t="shared" si="10"/>
        <v>0</v>
      </c>
      <c r="T22" s="31" t="e">
        <f t="shared" ref="T22" si="40">S22/J21*100</f>
        <v>#DIV/0!</v>
      </c>
      <c r="U22" s="479"/>
      <c r="V22" s="496"/>
      <c r="W22" s="32">
        <f t="shared" si="12"/>
        <v>0</v>
      </c>
      <c r="X22" s="31" t="e">
        <f t="shared" ref="X22" si="41">W22/J21*100</f>
        <v>#DIV/0!</v>
      </c>
      <c r="Y22" s="479"/>
      <c r="Z22" s="471"/>
      <c r="AA22" s="74"/>
      <c r="AB22" s="74"/>
    </row>
    <row r="23" spans="1:28" s="75" customFormat="1" ht="24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0</v>
      </c>
      <c r="D23" s="44">
        <f t="shared" si="42"/>
        <v>0</v>
      </c>
      <c r="E23" s="45">
        <f t="shared" si="42"/>
        <v>0</v>
      </c>
      <c r="F23" s="46">
        <f>SUM(F51,F79,F107,F135,F163,F191,F219,F247,F275,F303,F331,F359,F387,F415,F443,F471,F499,F527,F555,F583)</f>
        <v>0</v>
      </c>
      <c r="G23" s="44">
        <f t="shared" si="42"/>
        <v>0</v>
      </c>
      <c r="H23" s="44">
        <f t="shared" si="42"/>
        <v>0</v>
      </c>
      <c r="I23" s="47">
        <f t="shared" si="42"/>
        <v>0</v>
      </c>
      <c r="J23" s="48">
        <f t="shared" si="42"/>
        <v>0</v>
      </c>
      <c r="K23" s="49">
        <f t="shared" si="42"/>
        <v>0</v>
      </c>
      <c r="L23" s="50" t="e">
        <f t="shared" ref="L23" si="43">K23/J23*100</f>
        <v>#DIV/0!</v>
      </c>
      <c r="M23" s="519" t="e">
        <f t="shared" si="2"/>
        <v>#DIV/0!</v>
      </c>
      <c r="N23" s="471"/>
      <c r="O23" s="49">
        <f t="shared" si="8"/>
        <v>0</v>
      </c>
      <c r="P23" s="50" t="e">
        <f t="shared" ref="P23" si="44">O23/J23*100</f>
        <v>#DIV/0!</v>
      </c>
      <c r="Q23" s="519" t="e">
        <f t="shared" si="3"/>
        <v>#DIV/0!</v>
      </c>
      <c r="R23" s="471"/>
      <c r="S23" s="51">
        <f t="shared" si="10"/>
        <v>0</v>
      </c>
      <c r="T23" s="50" t="e">
        <f t="shared" ref="T23" si="45">S23/J23*100</f>
        <v>#DIV/0!</v>
      </c>
      <c r="U23" s="519" t="e">
        <f t="shared" si="4"/>
        <v>#DIV/0!</v>
      </c>
      <c r="V23" s="496"/>
      <c r="W23" s="51">
        <f t="shared" si="12"/>
        <v>0</v>
      </c>
      <c r="X23" s="50" t="e">
        <f t="shared" ref="X23" si="46">W23/J23*100</f>
        <v>#DIV/0!</v>
      </c>
      <c r="Y23" s="519" t="e">
        <f t="shared" si="5"/>
        <v>#DIV/0!</v>
      </c>
      <c r="Z23" s="471"/>
      <c r="AA23" s="74"/>
      <c r="AB23" s="74"/>
    </row>
    <row r="24" spans="1:28" s="75" customFormat="1" ht="24" customHeight="1" x14ac:dyDescent="0.2">
      <c r="A24" s="52"/>
      <c r="B24" s="53" t="s">
        <v>32</v>
      </c>
      <c r="C24" s="35"/>
      <c r="D24" s="36"/>
      <c r="E24" s="37"/>
      <c r="F24" s="38"/>
      <c r="G24" s="36"/>
      <c r="H24" s="36"/>
      <c r="I24" s="39"/>
      <c r="J24" s="40"/>
      <c r="K24" s="49">
        <f t="shared" si="42"/>
        <v>0</v>
      </c>
      <c r="L24" s="50" t="e">
        <f t="shared" ref="L24" si="47">K24/J23*100</f>
        <v>#DIV/0!</v>
      </c>
      <c r="M24" s="520"/>
      <c r="N24" s="471"/>
      <c r="O24" s="49">
        <f t="shared" si="8"/>
        <v>0</v>
      </c>
      <c r="P24" s="50" t="e">
        <f t="shared" ref="P24" si="48">O24/J23*100</f>
        <v>#DIV/0!</v>
      </c>
      <c r="Q24" s="520"/>
      <c r="R24" s="471"/>
      <c r="S24" s="51">
        <f t="shared" si="10"/>
        <v>0</v>
      </c>
      <c r="T24" s="50" t="e">
        <f t="shared" ref="T24" si="49">S24/J23*100</f>
        <v>#DIV/0!</v>
      </c>
      <c r="U24" s="520"/>
      <c r="V24" s="496"/>
      <c r="W24" s="51">
        <f t="shared" si="12"/>
        <v>0</v>
      </c>
      <c r="X24" s="50" t="e">
        <f t="shared" ref="X24" si="50">W24/J23*100</f>
        <v>#DIV/0!</v>
      </c>
      <c r="Y24" s="520"/>
      <c r="Z24" s="471"/>
      <c r="AA24" s="74"/>
      <c r="AB24" s="74"/>
    </row>
    <row r="25" spans="1:28" s="75" customFormat="1" ht="24" customHeight="1" x14ac:dyDescent="0.2">
      <c r="A25" s="41" t="s">
        <v>37</v>
      </c>
      <c r="B25" s="42" t="s">
        <v>29</v>
      </c>
      <c r="C25" s="43">
        <f t="shared" ref="C25:K26" si="51">SUM(C53,C81,C109,C137,C165,C193,C221,C249,C277,C305,C333,C361,C389,C417,C445,C473,C501,C529,C557,C585)</f>
        <v>0</v>
      </c>
      <c r="D25" s="44">
        <f t="shared" si="51"/>
        <v>0</v>
      </c>
      <c r="E25" s="45">
        <f t="shared" si="51"/>
        <v>0</v>
      </c>
      <c r="F25" s="46">
        <f t="shared" si="51"/>
        <v>0</v>
      </c>
      <c r="G25" s="44">
        <f t="shared" si="51"/>
        <v>0</v>
      </c>
      <c r="H25" s="44">
        <f t="shared" si="51"/>
        <v>0</v>
      </c>
      <c r="I25" s="47">
        <f t="shared" si="51"/>
        <v>0</v>
      </c>
      <c r="J25" s="48">
        <f t="shared" si="51"/>
        <v>0</v>
      </c>
      <c r="K25" s="49">
        <f t="shared" si="51"/>
        <v>0</v>
      </c>
      <c r="L25" s="50" t="e">
        <f t="shared" ref="L25" si="52">K25/J25*100</f>
        <v>#DIV/0!</v>
      </c>
      <c r="M25" s="519" t="e">
        <f t="shared" si="2"/>
        <v>#DIV/0!</v>
      </c>
      <c r="N25" s="471"/>
      <c r="O25" s="49">
        <f t="shared" si="8"/>
        <v>0</v>
      </c>
      <c r="P25" s="50" t="e">
        <f t="shared" ref="P25" si="53">O25/J25*100</f>
        <v>#DIV/0!</v>
      </c>
      <c r="Q25" s="519" t="e">
        <f t="shared" si="3"/>
        <v>#DIV/0!</v>
      </c>
      <c r="R25" s="471"/>
      <c r="S25" s="51">
        <f t="shared" si="10"/>
        <v>0</v>
      </c>
      <c r="T25" s="50" t="e">
        <f t="shared" ref="T25" si="54">S25/J25*100</f>
        <v>#DIV/0!</v>
      </c>
      <c r="U25" s="519" t="e">
        <f t="shared" si="4"/>
        <v>#DIV/0!</v>
      </c>
      <c r="V25" s="496"/>
      <c r="W25" s="51">
        <f t="shared" si="12"/>
        <v>0</v>
      </c>
      <c r="X25" s="50" t="e">
        <f t="shared" ref="X25" si="55">W25/J25*100</f>
        <v>#DIV/0!</v>
      </c>
      <c r="Y25" s="519" t="e">
        <f t="shared" si="5"/>
        <v>#DIV/0!</v>
      </c>
      <c r="Z25" s="471"/>
      <c r="AA25" s="74"/>
      <c r="AB25" s="74"/>
    </row>
    <row r="26" spans="1:28" s="75" customFormat="1" ht="24" customHeight="1" x14ac:dyDescent="0.2">
      <c r="A26" s="52"/>
      <c r="B26" s="53" t="s">
        <v>32</v>
      </c>
      <c r="C26" s="35"/>
      <c r="D26" s="36"/>
      <c r="E26" s="37"/>
      <c r="F26" s="38"/>
      <c r="G26" s="36"/>
      <c r="H26" s="36"/>
      <c r="I26" s="39"/>
      <c r="J26" s="40"/>
      <c r="K26" s="49">
        <f t="shared" si="51"/>
        <v>0</v>
      </c>
      <c r="L26" s="50" t="e">
        <f t="shared" ref="L26" si="56">K26/J25*100</f>
        <v>#DIV/0!</v>
      </c>
      <c r="M26" s="520"/>
      <c r="N26" s="471"/>
      <c r="O26" s="49">
        <f t="shared" si="8"/>
        <v>0</v>
      </c>
      <c r="P26" s="50" t="e">
        <f t="shared" ref="P26" si="57">O26/J25*100</f>
        <v>#DIV/0!</v>
      </c>
      <c r="Q26" s="520"/>
      <c r="R26" s="471"/>
      <c r="S26" s="51">
        <f t="shared" si="10"/>
        <v>0</v>
      </c>
      <c r="T26" s="50" t="e">
        <f t="shared" ref="T26" si="58">S26/J25*100</f>
        <v>#DIV/0!</v>
      </c>
      <c r="U26" s="520"/>
      <c r="V26" s="496"/>
      <c r="W26" s="51">
        <f t="shared" si="12"/>
        <v>0</v>
      </c>
      <c r="X26" s="50" t="e">
        <f t="shared" ref="X26" si="59">W26/J25*100</f>
        <v>#DIV/0!</v>
      </c>
      <c r="Y26" s="520"/>
      <c r="Z26" s="471"/>
      <c r="AA26" s="74"/>
      <c r="AB26" s="74"/>
    </row>
    <row r="27" spans="1:28" s="75" customFormat="1" ht="24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0</v>
      </c>
      <c r="D27" s="44">
        <f t="shared" si="60"/>
        <v>0</v>
      </c>
      <c r="E27" s="45">
        <f t="shared" si="60"/>
        <v>0</v>
      </c>
      <c r="F27" s="46">
        <f t="shared" si="60"/>
        <v>0</v>
      </c>
      <c r="G27" s="44">
        <f t="shared" si="60"/>
        <v>0</v>
      </c>
      <c r="H27" s="44">
        <f t="shared" si="60"/>
        <v>0</v>
      </c>
      <c r="I27" s="47">
        <f t="shared" si="60"/>
        <v>0</v>
      </c>
      <c r="J27" s="48">
        <f t="shared" si="60"/>
        <v>0</v>
      </c>
      <c r="K27" s="49">
        <f t="shared" si="60"/>
        <v>0</v>
      </c>
      <c r="L27" s="50" t="e">
        <f t="shared" ref="L27" si="61">K27/J27*100</f>
        <v>#DIV/0!</v>
      </c>
      <c r="M27" s="519" t="e">
        <f t="shared" si="2"/>
        <v>#DIV/0!</v>
      </c>
      <c r="N27" s="471"/>
      <c r="O27" s="49">
        <f t="shared" si="8"/>
        <v>0</v>
      </c>
      <c r="P27" s="50" t="e">
        <f t="shared" ref="P27" si="62">O27/J27*100</f>
        <v>#DIV/0!</v>
      </c>
      <c r="Q27" s="519" t="e">
        <f t="shared" si="3"/>
        <v>#DIV/0!</v>
      </c>
      <c r="R27" s="471"/>
      <c r="S27" s="51">
        <f t="shared" si="10"/>
        <v>0</v>
      </c>
      <c r="T27" s="50" t="e">
        <f t="shared" ref="T27" si="63">S27/J27*100</f>
        <v>#DIV/0!</v>
      </c>
      <c r="U27" s="519" t="e">
        <f t="shared" si="4"/>
        <v>#DIV/0!</v>
      </c>
      <c r="V27" s="496"/>
      <c r="W27" s="51">
        <f t="shared" si="12"/>
        <v>0</v>
      </c>
      <c r="X27" s="50" t="e">
        <f t="shared" ref="X27" si="64">W27/J27*100</f>
        <v>#DIV/0!</v>
      </c>
      <c r="Y27" s="519" t="e">
        <f t="shared" si="5"/>
        <v>#DIV/0!</v>
      </c>
      <c r="Z27" s="471"/>
      <c r="AA27" s="74"/>
      <c r="AB27" s="74"/>
    </row>
    <row r="28" spans="1:28" s="75" customFormat="1" ht="24" customHeight="1" x14ac:dyDescent="0.2">
      <c r="A28" s="52"/>
      <c r="B28" s="53" t="s">
        <v>32</v>
      </c>
      <c r="C28" s="35"/>
      <c r="D28" s="36"/>
      <c r="E28" s="37"/>
      <c r="F28" s="38"/>
      <c r="G28" s="36"/>
      <c r="H28" s="36"/>
      <c r="I28" s="39"/>
      <c r="J28" s="40"/>
      <c r="K28" s="49">
        <f t="shared" si="60"/>
        <v>0</v>
      </c>
      <c r="L28" s="50" t="e">
        <f t="shared" ref="L28" si="65">K28/J27*100</f>
        <v>#DIV/0!</v>
      </c>
      <c r="M28" s="520"/>
      <c r="N28" s="471"/>
      <c r="O28" s="49">
        <f t="shared" si="8"/>
        <v>0</v>
      </c>
      <c r="P28" s="50" t="e">
        <f t="shared" ref="P28" si="66">O28/J27*100</f>
        <v>#DIV/0!</v>
      </c>
      <c r="Q28" s="520"/>
      <c r="R28" s="471"/>
      <c r="S28" s="51">
        <f t="shared" si="10"/>
        <v>0</v>
      </c>
      <c r="T28" s="50" t="e">
        <f t="shared" ref="T28" si="67">S28/J27*100</f>
        <v>#DIV/0!</v>
      </c>
      <c r="U28" s="520"/>
      <c r="V28" s="496"/>
      <c r="W28" s="51">
        <f t="shared" si="12"/>
        <v>0</v>
      </c>
      <c r="X28" s="50" t="e">
        <f t="shared" ref="X28" si="68">W28/J27*100</f>
        <v>#DIV/0!</v>
      </c>
      <c r="Y28" s="520"/>
      <c r="Z28" s="471"/>
      <c r="AA28" s="74"/>
      <c r="AB28" s="74"/>
    </row>
    <row r="29" spans="1:28" s="75" customFormat="1" ht="25.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0</v>
      </c>
      <c r="D29" s="44">
        <f t="shared" si="69"/>
        <v>0</v>
      </c>
      <c r="E29" s="45">
        <f t="shared" si="69"/>
        <v>0</v>
      </c>
      <c r="F29" s="46">
        <f t="shared" si="69"/>
        <v>0</v>
      </c>
      <c r="G29" s="44">
        <f t="shared" si="69"/>
        <v>0</v>
      </c>
      <c r="H29" s="44">
        <f t="shared" si="69"/>
        <v>0</v>
      </c>
      <c r="I29" s="47">
        <f t="shared" si="69"/>
        <v>0</v>
      </c>
      <c r="J29" s="48">
        <f t="shared" si="69"/>
        <v>0</v>
      </c>
      <c r="K29" s="49">
        <f t="shared" si="69"/>
        <v>0</v>
      </c>
      <c r="L29" s="50" t="e">
        <f t="shared" ref="L29" si="70">K29/J29*100</f>
        <v>#DIV/0!</v>
      </c>
      <c r="M29" s="519" t="e">
        <f t="shared" si="2"/>
        <v>#DIV/0!</v>
      </c>
      <c r="N29" s="471"/>
      <c r="O29" s="49">
        <f t="shared" si="8"/>
        <v>0</v>
      </c>
      <c r="P29" s="50" t="e">
        <f t="shared" ref="P29" si="71">O29/J29*100</f>
        <v>#DIV/0!</v>
      </c>
      <c r="Q29" s="519" t="e">
        <f t="shared" si="3"/>
        <v>#DIV/0!</v>
      </c>
      <c r="R29" s="471"/>
      <c r="S29" s="51">
        <f t="shared" si="10"/>
        <v>0</v>
      </c>
      <c r="T29" s="50" t="e">
        <f t="shared" ref="T29" si="72">S29/J29*100</f>
        <v>#DIV/0!</v>
      </c>
      <c r="U29" s="519" t="e">
        <f t="shared" si="4"/>
        <v>#DIV/0!</v>
      </c>
      <c r="V29" s="496"/>
      <c r="W29" s="51">
        <f t="shared" si="12"/>
        <v>0</v>
      </c>
      <c r="X29" s="50" t="e">
        <f t="shared" ref="X29" si="73">W29/J29*100</f>
        <v>#DIV/0!</v>
      </c>
      <c r="Y29" s="519" t="e">
        <f t="shared" si="5"/>
        <v>#DIV/0!</v>
      </c>
      <c r="Z29" s="471"/>
      <c r="AA29" s="74"/>
      <c r="AB29" s="74"/>
    </row>
    <row r="30" spans="1:28" s="75" customFormat="1" ht="21.75" customHeight="1" x14ac:dyDescent="0.2">
      <c r="A30" s="52"/>
      <c r="B30" s="53" t="s">
        <v>32</v>
      </c>
      <c r="C30" s="35"/>
      <c r="D30" s="36"/>
      <c r="E30" s="37"/>
      <c r="F30" s="38"/>
      <c r="G30" s="36"/>
      <c r="H30" s="36"/>
      <c r="I30" s="39"/>
      <c r="J30" s="40"/>
      <c r="K30" s="49">
        <f t="shared" si="69"/>
        <v>0</v>
      </c>
      <c r="L30" s="50" t="e">
        <f t="shared" ref="L30" si="74">K30/J29*100</f>
        <v>#DIV/0!</v>
      </c>
      <c r="M30" s="520"/>
      <c r="N30" s="471"/>
      <c r="O30" s="49">
        <f t="shared" si="8"/>
        <v>0</v>
      </c>
      <c r="P30" s="50" t="e">
        <f t="shared" ref="P30" si="75">O30/J29*100</f>
        <v>#DIV/0!</v>
      </c>
      <c r="Q30" s="520"/>
      <c r="R30" s="471"/>
      <c r="S30" s="51">
        <f t="shared" si="10"/>
        <v>0</v>
      </c>
      <c r="T30" s="50" t="e">
        <f t="shared" ref="T30" si="76">S30/J29*100</f>
        <v>#DIV/0!</v>
      </c>
      <c r="U30" s="520"/>
      <c r="V30" s="496"/>
      <c r="W30" s="51">
        <f t="shared" si="12"/>
        <v>0</v>
      </c>
      <c r="X30" s="50" t="e">
        <f t="shared" ref="X30" si="77">W30/J29*100</f>
        <v>#DIV/0!</v>
      </c>
      <c r="Y30" s="520"/>
      <c r="Z30" s="471"/>
      <c r="AA30" s="74"/>
      <c r="AB30" s="74"/>
    </row>
    <row r="31" spans="1:28" s="75" customFormat="1" ht="30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537500</v>
      </c>
      <c r="D31" s="25">
        <f t="shared" si="78"/>
        <v>0</v>
      </c>
      <c r="E31" s="26">
        <f t="shared" si="78"/>
        <v>537500</v>
      </c>
      <c r="F31" s="27">
        <f t="shared" si="78"/>
        <v>0</v>
      </c>
      <c r="G31" s="25">
        <f t="shared" si="78"/>
        <v>0</v>
      </c>
      <c r="H31" s="25">
        <f t="shared" si="78"/>
        <v>0</v>
      </c>
      <c r="I31" s="28">
        <f t="shared" si="78"/>
        <v>0</v>
      </c>
      <c r="J31" s="29">
        <f t="shared" si="78"/>
        <v>537500</v>
      </c>
      <c r="K31" s="30">
        <f t="shared" si="78"/>
        <v>0</v>
      </c>
      <c r="L31" s="31">
        <f t="shared" ref="L31" si="79">K31/J31*100</f>
        <v>0</v>
      </c>
      <c r="M31" s="478">
        <f t="shared" si="2"/>
        <v>85.574511627906986</v>
      </c>
      <c r="N31" s="471"/>
      <c r="O31" s="30">
        <f t="shared" si="8"/>
        <v>537500</v>
      </c>
      <c r="P31" s="31">
        <f t="shared" ref="P31" si="80">O31/J31*100</f>
        <v>100</v>
      </c>
      <c r="Q31" s="478">
        <f t="shared" si="3"/>
        <v>-14.425488372093014</v>
      </c>
      <c r="R31" s="471"/>
      <c r="S31" s="32">
        <f t="shared" si="10"/>
        <v>537500</v>
      </c>
      <c r="T31" s="31">
        <f t="shared" ref="T31" si="81">S31/J31*100</f>
        <v>100</v>
      </c>
      <c r="U31" s="478">
        <f t="shared" si="4"/>
        <v>-14.425488372093014</v>
      </c>
      <c r="V31" s="496"/>
      <c r="W31" s="32">
        <f t="shared" si="12"/>
        <v>537500</v>
      </c>
      <c r="X31" s="31">
        <f t="shared" ref="X31" si="82">W31/J31*100</f>
        <v>100</v>
      </c>
      <c r="Y31" s="478">
        <f t="shared" si="5"/>
        <v>-14.425488372093014</v>
      </c>
      <c r="Z31" s="471"/>
      <c r="AA31" s="74"/>
      <c r="AB31" s="74"/>
    </row>
    <row r="32" spans="1:28" s="75" customFormat="1" ht="30" customHeight="1" x14ac:dyDescent="0.2">
      <c r="A32" s="33"/>
      <c r="B32" s="34" t="s">
        <v>32</v>
      </c>
      <c r="C32" s="35"/>
      <c r="D32" s="36"/>
      <c r="E32" s="37"/>
      <c r="F32" s="38"/>
      <c r="G32" s="36"/>
      <c r="H32" s="36"/>
      <c r="I32" s="39"/>
      <c r="J32" s="40"/>
      <c r="K32" s="30">
        <f t="shared" si="78"/>
        <v>459963</v>
      </c>
      <c r="L32" s="31">
        <f t="shared" ref="L32" si="83">K32/J31*100</f>
        <v>85.574511627906986</v>
      </c>
      <c r="M32" s="479"/>
      <c r="N32" s="471"/>
      <c r="O32" s="30">
        <f t="shared" si="8"/>
        <v>459963</v>
      </c>
      <c r="P32" s="31">
        <f t="shared" ref="P32" si="84">O32/J31*100</f>
        <v>85.574511627906986</v>
      </c>
      <c r="Q32" s="479"/>
      <c r="R32" s="471"/>
      <c r="S32" s="32">
        <f t="shared" si="10"/>
        <v>459963</v>
      </c>
      <c r="T32" s="31">
        <f t="shared" ref="T32" si="85">S32/J31*100</f>
        <v>85.574511627906986</v>
      </c>
      <c r="U32" s="479"/>
      <c r="V32" s="496"/>
      <c r="W32" s="32">
        <f t="shared" si="12"/>
        <v>459963</v>
      </c>
      <c r="X32" s="31">
        <f t="shared" ref="X32" si="86">W32/J31*100</f>
        <v>85.574511627906986</v>
      </c>
      <c r="Y32" s="479"/>
      <c r="Z32" s="471"/>
      <c r="AA32" s="74"/>
      <c r="AB32" s="74"/>
    </row>
    <row r="33" spans="1:28" s="75" customFormat="1" ht="30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537500</v>
      </c>
      <c r="D33" s="44">
        <f t="shared" si="87"/>
        <v>0</v>
      </c>
      <c r="E33" s="45">
        <f t="shared" si="87"/>
        <v>537500</v>
      </c>
      <c r="F33" s="46">
        <f t="shared" si="87"/>
        <v>0</v>
      </c>
      <c r="G33" s="44">
        <f t="shared" si="87"/>
        <v>0</v>
      </c>
      <c r="H33" s="44">
        <f t="shared" si="87"/>
        <v>0</v>
      </c>
      <c r="I33" s="47">
        <f t="shared" si="87"/>
        <v>0</v>
      </c>
      <c r="J33" s="48">
        <f t="shared" si="87"/>
        <v>537500</v>
      </c>
      <c r="K33" s="49">
        <f t="shared" si="87"/>
        <v>0</v>
      </c>
      <c r="L33" s="50">
        <f t="shared" ref="L33" si="88">K33/J33*100</f>
        <v>0</v>
      </c>
      <c r="M33" s="519">
        <f t="shared" si="2"/>
        <v>85.574511627906986</v>
      </c>
      <c r="N33" s="471"/>
      <c r="O33" s="49">
        <f t="shared" si="8"/>
        <v>537500</v>
      </c>
      <c r="P33" s="50">
        <f t="shared" ref="P33" si="89">O33/J33*100</f>
        <v>100</v>
      </c>
      <c r="Q33" s="519">
        <f t="shared" si="3"/>
        <v>-14.425488372093014</v>
      </c>
      <c r="R33" s="471"/>
      <c r="S33" s="51">
        <f t="shared" si="10"/>
        <v>537500</v>
      </c>
      <c r="T33" s="50">
        <f t="shared" ref="T33" si="90">S33/J33*100</f>
        <v>100</v>
      </c>
      <c r="U33" s="519">
        <f t="shared" si="4"/>
        <v>-14.425488372093014</v>
      </c>
      <c r="V33" s="496"/>
      <c r="W33" s="51">
        <f t="shared" si="12"/>
        <v>537500</v>
      </c>
      <c r="X33" s="50">
        <f t="shared" ref="X33" si="91">W33/J33*100</f>
        <v>100</v>
      </c>
      <c r="Y33" s="519">
        <f t="shared" si="5"/>
        <v>-14.425488372093014</v>
      </c>
      <c r="Z33" s="471"/>
      <c r="AA33" s="74"/>
      <c r="AB33" s="74"/>
    </row>
    <row r="34" spans="1:28" s="75" customFormat="1" ht="30" customHeight="1" x14ac:dyDescent="0.2">
      <c r="A34" s="52"/>
      <c r="B34" s="53" t="s">
        <v>32</v>
      </c>
      <c r="C34" s="35"/>
      <c r="D34" s="36"/>
      <c r="E34" s="37"/>
      <c r="F34" s="38"/>
      <c r="G34" s="36"/>
      <c r="H34" s="36"/>
      <c r="I34" s="39"/>
      <c r="J34" s="40"/>
      <c r="K34" s="49">
        <f t="shared" si="87"/>
        <v>459963</v>
      </c>
      <c r="L34" s="50">
        <f t="shared" ref="L34" si="92">K34/J33*100</f>
        <v>85.574511627906986</v>
      </c>
      <c r="M34" s="520"/>
      <c r="N34" s="471"/>
      <c r="O34" s="49">
        <f t="shared" si="8"/>
        <v>459963</v>
      </c>
      <c r="P34" s="50">
        <f t="shared" ref="P34" si="93">O34/J33*100</f>
        <v>85.574511627906986</v>
      </c>
      <c r="Q34" s="520"/>
      <c r="R34" s="471"/>
      <c r="S34" s="51">
        <f t="shared" si="10"/>
        <v>459963</v>
      </c>
      <c r="T34" s="50">
        <f t="shared" ref="T34" si="94">S34/J33*100</f>
        <v>85.574511627906986</v>
      </c>
      <c r="U34" s="520"/>
      <c r="V34" s="496"/>
      <c r="W34" s="51">
        <f t="shared" si="12"/>
        <v>459963</v>
      </c>
      <c r="X34" s="50">
        <f t="shared" ref="X34" si="95">W34/J33*100</f>
        <v>85.574511627906986</v>
      </c>
      <c r="Y34" s="520"/>
      <c r="Z34" s="471"/>
      <c r="AA34" s="74"/>
      <c r="AB34" s="74"/>
    </row>
    <row r="35" spans="1:28" s="75" customFormat="1" ht="23.25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6">
        <f t="shared" si="96"/>
        <v>0</v>
      </c>
      <c r="G35" s="44">
        <f t="shared" si="96"/>
        <v>0</v>
      </c>
      <c r="H35" s="44">
        <f t="shared" si="96"/>
        <v>0</v>
      </c>
      <c r="I35" s="47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19" t="e">
        <f t="shared" si="2"/>
        <v>#DIV/0!</v>
      </c>
      <c r="N35" s="471"/>
      <c r="O35" s="49">
        <f t="shared" si="8"/>
        <v>0</v>
      </c>
      <c r="P35" s="50" t="e">
        <f t="shared" ref="P35" si="98">O35/J35*100</f>
        <v>#DIV/0!</v>
      </c>
      <c r="Q35" s="519" t="e">
        <f t="shared" si="3"/>
        <v>#DIV/0!</v>
      </c>
      <c r="R35" s="471"/>
      <c r="S35" s="51">
        <f t="shared" si="10"/>
        <v>0</v>
      </c>
      <c r="T35" s="50" t="e">
        <f t="shared" ref="T35" si="99">S35/J35*100</f>
        <v>#DIV/0!</v>
      </c>
      <c r="U35" s="519" t="e">
        <f t="shared" si="4"/>
        <v>#DIV/0!</v>
      </c>
      <c r="V35" s="496"/>
      <c r="W35" s="51">
        <f t="shared" si="12"/>
        <v>0</v>
      </c>
      <c r="X35" s="50" t="e">
        <f t="shared" ref="X35" si="100">W35/J35*100</f>
        <v>#DIV/0!</v>
      </c>
      <c r="Y35" s="519" t="e">
        <f t="shared" si="5"/>
        <v>#DIV/0!</v>
      </c>
      <c r="Z35" s="471"/>
      <c r="AA35" s="74"/>
      <c r="AB35" s="74"/>
    </row>
    <row r="36" spans="1:28" s="75" customFormat="1" ht="26.25" customHeight="1" x14ac:dyDescent="0.2">
      <c r="A36" s="52"/>
      <c r="B36" s="53" t="s">
        <v>32</v>
      </c>
      <c r="C36" s="35"/>
      <c r="D36" s="36"/>
      <c r="E36" s="37"/>
      <c r="F36" s="38"/>
      <c r="G36" s="36"/>
      <c r="H36" s="36"/>
      <c r="I36" s="39"/>
      <c r="J36" s="40"/>
      <c r="K36" s="49">
        <f t="shared" si="96"/>
        <v>0</v>
      </c>
      <c r="L36" s="50" t="e">
        <f t="shared" ref="L36" si="101">K36/J35*100</f>
        <v>#DIV/0!</v>
      </c>
      <c r="M36" s="520"/>
      <c r="N36" s="471"/>
      <c r="O36" s="49">
        <f t="shared" si="8"/>
        <v>0</v>
      </c>
      <c r="P36" s="50" t="e">
        <f t="shared" ref="P36" si="102">O36/J35*100</f>
        <v>#DIV/0!</v>
      </c>
      <c r="Q36" s="520"/>
      <c r="R36" s="471"/>
      <c r="S36" s="51">
        <f t="shared" si="10"/>
        <v>0</v>
      </c>
      <c r="T36" s="50" t="e">
        <f t="shared" ref="T36" si="103">S36/J35*100</f>
        <v>#DIV/0!</v>
      </c>
      <c r="U36" s="520"/>
      <c r="V36" s="496"/>
      <c r="W36" s="51">
        <f t="shared" si="12"/>
        <v>0</v>
      </c>
      <c r="X36" s="50" t="e">
        <f t="shared" ref="X36" si="104">W36/J35*100</f>
        <v>#DIV/0!</v>
      </c>
      <c r="Y36" s="520"/>
      <c r="Z36" s="471"/>
      <c r="AA36" s="74"/>
      <c r="AB36" s="74"/>
    </row>
    <row r="37" spans="1:28" s="75" customFormat="1" ht="25.5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0</v>
      </c>
      <c r="D37" s="25">
        <f t="shared" si="105"/>
        <v>0</v>
      </c>
      <c r="E37" s="26">
        <f t="shared" si="105"/>
        <v>0</v>
      </c>
      <c r="F37" s="27">
        <f t="shared" si="105"/>
        <v>0</v>
      </c>
      <c r="G37" s="25">
        <f t="shared" si="105"/>
        <v>0</v>
      </c>
      <c r="H37" s="25">
        <f t="shared" si="105"/>
        <v>0</v>
      </c>
      <c r="I37" s="28">
        <f t="shared" si="105"/>
        <v>0</v>
      </c>
      <c r="J37" s="29">
        <f t="shared" si="105"/>
        <v>0</v>
      </c>
      <c r="K37" s="30">
        <f t="shared" si="105"/>
        <v>0</v>
      </c>
      <c r="L37" s="31" t="e">
        <f t="shared" ref="L37" si="106">K37/J37*100</f>
        <v>#DIV/0!</v>
      </c>
      <c r="M37" s="478" t="e">
        <f t="shared" si="2"/>
        <v>#DIV/0!</v>
      </c>
      <c r="N37" s="474"/>
      <c r="O37" s="30">
        <f t="shared" si="8"/>
        <v>0</v>
      </c>
      <c r="P37" s="31" t="e">
        <f t="shared" ref="P37" si="107">O37/J37*100</f>
        <v>#DIV/0!</v>
      </c>
      <c r="Q37" s="478" t="e">
        <f t="shared" si="3"/>
        <v>#DIV/0!</v>
      </c>
      <c r="R37" s="474"/>
      <c r="S37" s="32">
        <f t="shared" si="10"/>
        <v>0</v>
      </c>
      <c r="T37" s="31" t="e">
        <f t="shared" ref="T37" si="108">S37/J37*100</f>
        <v>#DIV/0!</v>
      </c>
      <c r="U37" s="478" t="e">
        <f t="shared" si="4"/>
        <v>#DIV/0!</v>
      </c>
      <c r="V37" s="497"/>
      <c r="W37" s="32">
        <f t="shared" si="12"/>
        <v>0</v>
      </c>
      <c r="X37" s="31" t="e">
        <f t="shared" ref="X37" si="109">W37/J37*100</f>
        <v>#DIV/0!</v>
      </c>
      <c r="Y37" s="478" t="e">
        <f t="shared" si="5"/>
        <v>#DIV/0!</v>
      </c>
      <c r="Z37" s="474"/>
      <c r="AA37" s="74"/>
      <c r="AB37" s="74"/>
    </row>
    <row r="38" spans="1:28" s="75" customFormat="1" ht="21.75" customHeight="1" x14ac:dyDescent="0.2">
      <c r="A38" s="33"/>
      <c r="B38" s="34" t="s">
        <v>32</v>
      </c>
      <c r="C38" s="35"/>
      <c r="D38" s="36"/>
      <c r="E38" s="37"/>
      <c r="F38" s="38"/>
      <c r="G38" s="36"/>
      <c r="H38" s="36"/>
      <c r="I38" s="39"/>
      <c r="J38" s="40"/>
      <c r="K38" s="30">
        <f t="shared" si="105"/>
        <v>0</v>
      </c>
      <c r="L38" s="31" t="e">
        <f t="shared" ref="L38" si="110">K38/J37*100</f>
        <v>#DIV/0!</v>
      </c>
      <c r="M38" s="479"/>
      <c r="N38" s="474"/>
      <c r="O38" s="30">
        <f t="shared" si="8"/>
        <v>0</v>
      </c>
      <c r="P38" s="31" t="e">
        <f t="shared" ref="P38" si="111">O38/J37*100</f>
        <v>#DIV/0!</v>
      </c>
      <c r="Q38" s="479"/>
      <c r="R38" s="474"/>
      <c r="S38" s="32">
        <f t="shared" si="10"/>
        <v>0</v>
      </c>
      <c r="T38" s="31" t="e">
        <f t="shared" ref="T38" si="112">S38/J37*100</f>
        <v>#DIV/0!</v>
      </c>
      <c r="U38" s="479"/>
      <c r="V38" s="497"/>
      <c r="W38" s="32">
        <f t="shared" si="12"/>
        <v>0</v>
      </c>
      <c r="X38" s="31" t="e">
        <f t="shared" ref="X38" si="113">W38/J37*100</f>
        <v>#DIV/0!</v>
      </c>
      <c r="Y38" s="479"/>
      <c r="Z38" s="474"/>
      <c r="AA38" s="74"/>
      <c r="AB38" s="74"/>
    </row>
    <row r="39" spans="1:28" s="75" customFormat="1" ht="24" customHeight="1" x14ac:dyDescent="0.2">
      <c r="A39" s="22" t="s">
        <v>44</v>
      </c>
      <c r="B39" s="23" t="s">
        <v>29</v>
      </c>
      <c r="C39" s="24">
        <f t="shared" ref="C39:K40" si="114">SUM(C67,C95,C123,C151,C179,C207,C235,C263,C291,C319,C347,C375,C403,C431,C459,C487,C515,C543,C571,C599)</f>
        <v>0</v>
      </c>
      <c r="D39" s="25">
        <f t="shared" si="114"/>
        <v>0</v>
      </c>
      <c r="E39" s="26">
        <f t="shared" si="114"/>
        <v>0</v>
      </c>
      <c r="F39" s="27">
        <f t="shared" si="114"/>
        <v>0</v>
      </c>
      <c r="G39" s="25">
        <f t="shared" si="114"/>
        <v>0</v>
      </c>
      <c r="H39" s="25">
        <f t="shared" si="114"/>
        <v>0</v>
      </c>
      <c r="I39" s="28">
        <f t="shared" si="114"/>
        <v>0</v>
      </c>
      <c r="J39" s="29">
        <f t="shared" si="114"/>
        <v>0</v>
      </c>
      <c r="K39" s="30">
        <f t="shared" si="114"/>
        <v>0</v>
      </c>
      <c r="L39" s="31" t="e">
        <f t="shared" ref="L39" si="115">K39/J39*100</f>
        <v>#DIV/0!</v>
      </c>
      <c r="M39" s="478" t="e">
        <f t="shared" si="2"/>
        <v>#DIV/0!</v>
      </c>
      <c r="N39" s="474"/>
      <c r="O39" s="30">
        <f t="shared" si="8"/>
        <v>0</v>
      </c>
      <c r="P39" s="31" t="e">
        <f t="shared" ref="P39" si="116">O39/J39*100</f>
        <v>#DIV/0!</v>
      </c>
      <c r="Q39" s="478" t="e">
        <f t="shared" si="3"/>
        <v>#DIV/0!</v>
      </c>
      <c r="R39" s="474"/>
      <c r="S39" s="32">
        <f t="shared" si="10"/>
        <v>0</v>
      </c>
      <c r="T39" s="31" t="e">
        <f t="shared" ref="T39" si="117">S39/J39*100</f>
        <v>#DIV/0!</v>
      </c>
      <c r="U39" s="478" t="e">
        <f t="shared" si="4"/>
        <v>#DIV/0!</v>
      </c>
      <c r="V39" s="497"/>
      <c r="W39" s="32">
        <f t="shared" si="12"/>
        <v>0</v>
      </c>
      <c r="X39" s="31" t="e">
        <f t="shared" ref="X39" si="118">W39/J39*100</f>
        <v>#DIV/0!</v>
      </c>
      <c r="Y39" s="478" t="e">
        <f t="shared" si="5"/>
        <v>#DIV/0!</v>
      </c>
      <c r="Z39" s="474"/>
      <c r="AA39" s="74"/>
      <c r="AB39" s="74"/>
    </row>
    <row r="40" spans="1:28" s="75" customFormat="1" ht="24.75" customHeight="1" x14ac:dyDescent="0.2">
      <c r="A40" s="33"/>
      <c r="B40" s="34" t="s">
        <v>32</v>
      </c>
      <c r="C40" s="35"/>
      <c r="D40" s="36"/>
      <c r="E40" s="37"/>
      <c r="F40" s="38"/>
      <c r="G40" s="36"/>
      <c r="H40" s="36"/>
      <c r="I40" s="39"/>
      <c r="J40" s="40"/>
      <c r="K40" s="30">
        <f t="shared" si="114"/>
        <v>0</v>
      </c>
      <c r="L40" s="31" t="e">
        <f t="shared" ref="L40" si="119">K40/J39*100</f>
        <v>#DIV/0!</v>
      </c>
      <c r="M40" s="479"/>
      <c r="N40" s="474"/>
      <c r="O40" s="30">
        <f t="shared" si="8"/>
        <v>0</v>
      </c>
      <c r="P40" s="31" t="e">
        <f t="shared" ref="P40" si="120">O40/J39*100</f>
        <v>#DIV/0!</v>
      </c>
      <c r="Q40" s="479"/>
      <c r="R40" s="474"/>
      <c r="S40" s="32">
        <f t="shared" si="10"/>
        <v>0</v>
      </c>
      <c r="T40" s="31" t="e">
        <f t="shared" ref="T40" si="121">S40/J39*100</f>
        <v>#DIV/0!</v>
      </c>
      <c r="U40" s="479"/>
      <c r="V40" s="497"/>
      <c r="W40" s="32">
        <f t="shared" si="12"/>
        <v>0</v>
      </c>
      <c r="X40" s="31" t="e">
        <f t="shared" ref="X40" si="122">W40/J39*100</f>
        <v>#DIV/0!</v>
      </c>
      <c r="Y40" s="479"/>
      <c r="Z40" s="474"/>
      <c r="AA40" s="74"/>
      <c r="AB40" s="74"/>
    </row>
    <row r="41" spans="1:28" s="251" customFormat="1" ht="37.9" customHeight="1" x14ac:dyDescent="0.2">
      <c r="A41" s="598" t="s">
        <v>203</v>
      </c>
      <c r="B41" s="54" t="s">
        <v>29</v>
      </c>
      <c r="C41" s="55">
        <f t="shared" ref="C41:K42" si="123">SUM(C43,C49,C59,C65,C67)</f>
        <v>537500</v>
      </c>
      <c r="D41" s="56">
        <f t="shared" si="123"/>
        <v>0</v>
      </c>
      <c r="E41" s="57">
        <f t="shared" si="123"/>
        <v>537500</v>
      </c>
      <c r="F41" s="58">
        <f t="shared" si="123"/>
        <v>0</v>
      </c>
      <c r="G41" s="56">
        <f t="shared" si="123"/>
        <v>0</v>
      </c>
      <c r="H41" s="56">
        <f t="shared" si="123"/>
        <v>0</v>
      </c>
      <c r="I41" s="59">
        <f t="shared" si="123"/>
        <v>0</v>
      </c>
      <c r="J41" s="60">
        <f t="shared" si="123"/>
        <v>537500</v>
      </c>
      <c r="K41" s="55">
        <f t="shared" si="123"/>
        <v>0</v>
      </c>
      <c r="L41" s="56">
        <f>K41/J41*100</f>
        <v>0</v>
      </c>
      <c r="M41" s="482">
        <f t="shared" si="2"/>
        <v>85.574511627906986</v>
      </c>
      <c r="N41" s="476"/>
      <c r="O41" s="55">
        <f>SUM(O43,O49,O59,O65,O67)</f>
        <v>537500</v>
      </c>
      <c r="P41" s="56">
        <f t="shared" ref="P41" si="124">O41/J41*100</f>
        <v>100</v>
      </c>
      <c r="Q41" s="482">
        <f t="shared" si="3"/>
        <v>-14.425488372093014</v>
      </c>
      <c r="R41" s="476"/>
      <c r="S41" s="58">
        <f>SUM(S43,S49,S59,S65,S67)</f>
        <v>537500</v>
      </c>
      <c r="T41" s="56">
        <f t="shared" ref="T41" si="125">S41/J41*100</f>
        <v>100</v>
      </c>
      <c r="U41" s="482">
        <f t="shared" si="4"/>
        <v>-14.425488372093014</v>
      </c>
      <c r="V41" s="597"/>
      <c r="W41" s="58">
        <f>SUM(W43,W49,W59,W65,W67)</f>
        <v>537500</v>
      </c>
      <c r="X41" s="56">
        <f t="shared" ref="X41" si="126">W41/J41*100</f>
        <v>100</v>
      </c>
      <c r="Y41" s="482">
        <f t="shared" si="5"/>
        <v>-14.425488372093014</v>
      </c>
      <c r="Z41" s="476"/>
      <c r="AA41" s="250"/>
      <c r="AB41" s="250"/>
    </row>
    <row r="42" spans="1:28" s="251" customFormat="1" ht="33.6" customHeight="1" x14ac:dyDescent="0.2">
      <c r="A42" s="599"/>
      <c r="B42" s="54" t="s">
        <v>30</v>
      </c>
      <c r="C42" s="16"/>
      <c r="D42" s="17"/>
      <c r="E42" s="18"/>
      <c r="F42" s="19"/>
      <c r="G42" s="17"/>
      <c r="H42" s="17"/>
      <c r="I42" s="20"/>
      <c r="J42" s="21"/>
      <c r="K42" s="55">
        <f t="shared" si="123"/>
        <v>459963</v>
      </c>
      <c r="L42" s="56">
        <f>K42/J41*100</f>
        <v>85.574511627906986</v>
      </c>
      <c r="M42" s="483"/>
      <c r="N42" s="477"/>
      <c r="O42" s="55">
        <f>SUM(O44,O50,O60,O66,O68)</f>
        <v>459963</v>
      </c>
      <c r="P42" s="56">
        <f t="shared" ref="P42" si="127">O42/J41*100</f>
        <v>85.574511627906986</v>
      </c>
      <c r="Q42" s="483"/>
      <c r="R42" s="477"/>
      <c r="S42" s="58">
        <f>SUM(S44,S50,S60,S66,S68)</f>
        <v>459963</v>
      </c>
      <c r="T42" s="56">
        <f t="shared" ref="T42" si="128">S42/J41*100</f>
        <v>85.574511627906986</v>
      </c>
      <c r="U42" s="483"/>
      <c r="V42" s="501"/>
      <c r="W42" s="58">
        <f>SUM(W44,W50,W60,W66,W68)</f>
        <v>459963</v>
      </c>
      <c r="X42" s="56">
        <f t="shared" ref="X42" si="129">W42/J41*100</f>
        <v>85.574511627906986</v>
      </c>
      <c r="Y42" s="483"/>
      <c r="Z42" s="477"/>
      <c r="AA42" s="250"/>
      <c r="AB42" s="250"/>
    </row>
    <row r="43" spans="1:28" s="72" customFormat="1" ht="33" customHeight="1" x14ac:dyDescent="0.2">
      <c r="A43" s="22" t="s">
        <v>31</v>
      </c>
      <c r="B43" s="61" t="s">
        <v>29</v>
      </c>
      <c r="C43" s="24">
        <f>SUM(C45,C47)</f>
        <v>0</v>
      </c>
      <c r="D43" s="25">
        <f>SUM(D45,D47)</f>
        <v>0</v>
      </c>
      <c r="E43" s="26">
        <f>+C43+D43</f>
        <v>0</v>
      </c>
      <c r="F43" s="27">
        <f>SUM(F45,F47)</f>
        <v>0</v>
      </c>
      <c r="G43" s="25">
        <f>SUM(G45,G47)</f>
        <v>0</v>
      </c>
      <c r="H43" s="25">
        <f t="shared" ref="H43:I43" si="130">SUM(H45,H47)</f>
        <v>0</v>
      </c>
      <c r="I43" s="28">
        <f t="shared" si="130"/>
        <v>0</v>
      </c>
      <c r="J43" s="29">
        <f>+E43+I43+F43+G43+H43</f>
        <v>0</v>
      </c>
      <c r="K43" s="30">
        <f>SUM(K45,K47)</f>
        <v>0</v>
      </c>
      <c r="L43" s="31" t="e">
        <f t="shared" ref="L43" si="131">K43/J43*100</f>
        <v>#DIV/0!</v>
      </c>
      <c r="M43" s="478" t="e">
        <f t="shared" si="2"/>
        <v>#DIV/0!</v>
      </c>
      <c r="N43" s="474"/>
      <c r="O43" s="30">
        <f>SUM(O45,O47)</f>
        <v>0</v>
      </c>
      <c r="P43" s="31" t="e">
        <f t="shared" ref="P43" si="132">O43/J43*100</f>
        <v>#DIV/0!</v>
      </c>
      <c r="Q43" s="478" t="e">
        <f t="shared" si="3"/>
        <v>#DIV/0!</v>
      </c>
      <c r="R43" s="474"/>
      <c r="S43" s="32">
        <f>SUM(S45,S47)</f>
        <v>0</v>
      </c>
      <c r="T43" s="31" t="e">
        <f t="shared" ref="T43" si="133">S43/J43*100</f>
        <v>#DIV/0!</v>
      </c>
      <c r="U43" s="478" t="e">
        <f t="shared" si="4"/>
        <v>#DIV/0!</v>
      </c>
      <c r="V43" s="497"/>
      <c r="W43" s="32">
        <f>SUM(W45,W47)</f>
        <v>0</v>
      </c>
      <c r="X43" s="31" t="e">
        <f t="shared" ref="X43" si="134">W43/J43*100</f>
        <v>#DIV/0!</v>
      </c>
      <c r="Y43" s="478" t="e">
        <f t="shared" si="5"/>
        <v>#DIV/0!</v>
      </c>
      <c r="Z43" s="474"/>
      <c r="AA43" s="71"/>
      <c r="AB43" s="71"/>
    </row>
    <row r="44" spans="1:28" s="72" customFormat="1" ht="33" customHeight="1" x14ac:dyDescent="0.2">
      <c r="A44" s="33"/>
      <c r="B44" s="62" t="s">
        <v>32</v>
      </c>
      <c r="C44" s="35"/>
      <c r="D44" s="36"/>
      <c r="E44" s="37"/>
      <c r="F44" s="38"/>
      <c r="G44" s="36"/>
      <c r="H44" s="36"/>
      <c r="I44" s="37"/>
      <c r="J44" s="40"/>
      <c r="K44" s="30">
        <f>SUM(K46,K48)</f>
        <v>0</v>
      </c>
      <c r="L44" s="31" t="e">
        <f>K44/J43*100</f>
        <v>#DIV/0!</v>
      </c>
      <c r="M44" s="479"/>
      <c r="N44" s="474"/>
      <c r="O44" s="30">
        <f>SUM(O46,O48)</f>
        <v>0</v>
      </c>
      <c r="P44" s="31" t="e">
        <f t="shared" ref="P44" si="135">O44/J43*100</f>
        <v>#DIV/0!</v>
      </c>
      <c r="Q44" s="479"/>
      <c r="R44" s="474"/>
      <c r="S44" s="32">
        <f>SUM(S46,S48)</f>
        <v>0</v>
      </c>
      <c r="T44" s="31" t="e">
        <f t="shared" ref="T44" si="136">S44/J43*100</f>
        <v>#DIV/0!</v>
      </c>
      <c r="U44" s="479"/>
      <c r="V44" s="497"/>
      <c r="W44" s="32">
        <f>SUM(W46,W48)</f>
        <v>0</v>
      </c>
      <c r="X44" s="31" t="e">
        <f t="shared" ref="X44" si="137">W44/J43*100</f>
        <v>#DIV/0!</v>
      </c>
      <c r="Y44" s="479"/>
      <c r="Z44" s="474"/>
      <c r="AA44" s="71"/>
      <c r="AB44" s="71"/>
    </row>
    <row r="45" spans="1:28" s="72" customFormat="1" ht="33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63"/>
      <c r="G45" s="64"/>
      <c r="H45" s="64"/>
      <c r="I45" s="65"/>
      <c r="J45" s="66">
        <f>+E45+I45+F45+G45+H45</f>
        <v>0</v>
      </c>
      <c r="K45" s="67">
        <f>F45+0</f>
        <v>0</v>
      </c>
      <c r="L45" s="68" t="e">
        <f>K45/J45*100</f>
        <v>#DIV/0!</v>
      </c>
      <c r="M45" s="470" t="e">
        <f t="shared" ref="M45" si="139">L46-L45</f>
        <v>#DIV/0!</v>
      </c>
      <c r="N45" s="471"/>
      <c r="O45" s="67">
        <f>G45+F45+0</f>
        <v>0</v>
      </c>
      <c r="P45" s="69" t="e">
        <f t="shared" ref="P45" si="140">O45/J45*100</f>
        <v>#DIV/0!</v>
      </c>
      <c r="Q45" s="470" t="e">
        <f t="shared" ref="Q45" si="141">P46-P45</f>
        <v>#DIV/0!</v>
      </c>
      <c r="R45" s="471"/>
      <c r="S45" s="70">
        <f>H45+F45+G45+0</f>
        <v>0</v>
      </c>
      <c r="T45" s="69" t="e">
        <f t="shared" ref="T45" si="142">S45/J45*100</f>
        <v>#DIV/0!</v>
      </c>
      <c r="U45" s="470" t="e">
        <f t="shared" ref="U45" si="143">T46-T45</f>
        <v>#DIV/0!</v>
      </c>
      <c r="V45" s="496"/>
      <c r="W45" s="70">
        <f>H45+F45+G45+I45+0</f>
        <v>0</v>
      </c>
      <c r="X45" s="69" t="e">
        <f>W45/J45*100</f>
        <v>#DIV/0!</v>
      </c>
      <c r="Y45" s="470" t="e">
        <f t="shared" ref="Y45" si="144">X46-X45</f>
        <v>#DIV/0!</v>
      </c>
      <c r="Z45" s="471"/>
      <c r="AA45" s="71"/>
      <c r="AB45" s="71"/>
    </row>
    <row r="46" spans="1:28" s="72" customFormat="1" ht="33" customHeight="1" x14ac:dyDescent="0.2">
      <c r="A46" s="52"/>
      <c r="B46" s="62" t="s">
        <v>32</v>
      </c>
      <c r="C46" s="35"/>
      <c r="D46" s="36"/>
      <c r="E46" s="37"/>
      <c r="F46" s="38"/>
      <c r="G46" s="36"/>
      <c r="H46" s="36"/>
      <c r="I46" s="39"/>
      <c r="J46" s="40"/>
      <c r="K46" s="16"/>
      <c r="L46" s="17" t="e">
        <f>K46/J45*100</f>
        <v>#DIV/0!</v>
      </c>
      <c r="M46" s="470"/>
      <c r="N46" s="471"/>
      <c r="O46" s="16"/>
      <c r="P46" s="73" t="e">
        <f>O46/J45*100</f>
        <v>#DIV/0!</v>
      </c>
      <c r="Q46" s="470"/>
      <c r="R46" s="471"/>
      <c r="S46" s="19"/>
      <c r="T46" s="73" t="e">
        <f>S46/J45*100</f>
        <v>#DIV/0!</v>
      </c>
      <c r="U46" s="470"/>
      <c r="V46" s="496"/>
      <c r="W46" s="19"/>
      <c r="X46" s="73" t="e">
        <f>W46/J45*100</f>
        <v>#DIV/0!</v>
      </c>
      <c r="Y46" s="470"/>
      <c r="Z46" s="471"/>
      <c r="AA46" s="71"/>
      <c r="AB46" s="71"/>
    </row>
    <row r="47" spans="1:28" s="72" customFormat="1" ht="33" customHeight="1" x14ac:dyDescent="0.2">
      <c r="A47" s="41" t="s">
        <v>34</v>
      </c>
      <c r="B47" s="61" t="s">
        <v>29</v>
      </c>
      <c r="C47" s="63"/>
      <c r="D47" s="64"/>
      <c r="E47" s="65">
        <f t="shared" ref="E47" si="145">+C47+D47</f>
        <v>0</v>
      </c>
      <c r="F47" s="63"/>
      <c r="G47" s="64"/>
      <c r="H47" s="64"/>
      <c r="I47" s="65"/>
      <c r="J47" s="66">
        <f>+E47+I47+F47+G47+H47</f>
        <v>0</v>
      </c>
      <c r="K47" s="67">
        <f>F47+0</f>
        <v>0</v>
      </c>
      <c r="L47" s="68" t="e">
        <f>K47/J47*100</f>
        <v>#DIV/0!</v>
      </c>
      <c r="M47" s="470" t="e">
        <f t="shared" si="2"/>
        <v>#DIV/0!</v>
      </c>
      <c r="N47" s="471"/>
      <c r="O47" s="67">
        <f>G47+F47+0</f>
        <v>0</v>
      </c>
      <c r="P47" s="69" t="e">
        <f t="shared" ref="P47" si="146">O47/J47*100</f>
        <v>#DIV/0!</v>
      </c>
      <c r="Q47" s="470" t="e">
        <f t="shared" si="3"/>
        <v>#DIV/0!</v>
      </c>
      <c r="R47" s="471"/>
      <c r="S47" s="70">
        <f>H47+F47+G47+0</f>
        <v>0</v>
      </c>
      <c r="T47" s="69" t="e">
        <f t="shared" ref="T47" si="147">S47/J47*100</f>
        <v>#DIV/0!</v>
      </c>
      <c r="U47" s="470" t="e">
        <f t="shared" si="4"/>
        <v>#DIV/0!</v>
      </c>
      <c r="V47" s="496"/>
      <c r="W47" s="70">
        <f>H47+F47+G47+I47+0</f>
        <v>0</v>
      </c>
      <c r="X47" s="69" t="e">
        <f>W47/J47*100</f>
        <v>#DIV/0!</v>
      </c>
      <c r="Y47" s="470" t="e">
        <f t="shared" si="5"/>
        <v>#DIV/0!</v>
      </c>
      <c r="Z47" s="471"/>
      <c r="AA47" s="71"/>
      <c r="AB47" s="71"/>
    </row>
    <row r="48" spans="1:28" s="72" customFormat="1" ht="33" customHeight="1" x14ac:dyDescent="0.2">
      <c r="A48" s="52"/>
      <c r="B48" s="62" t="s">
        <v>32</v>
      </c>
      <c r="C48" s="35"/>
      <c r="D48" s="36"/>
      <c r="E48" s="37"/>
      <c r="F48" s="38"/>
      <c r="G48" s="36"/>
      <c r="H48" s="36"/>
      <c r="I48" s="39"/>
      <c r="J48" s="40"/>
      <c r="K48" s="16"/>
      <c r="L48" s="17" t="e">
        <f>K48/J47*100</f>
        <v>#DIV/0!</v>
      </c>
      <c r="M48" s="470"/>
      <c r="N48" s="471"/>
      <c r="O48" s="16"/>
      <c r="P48" s="73" t="e">
        <f>O48/J47*100</f>
        <v>#DIV/0!</v>
      </c>
      <c r="Q48" s="470"/>
      <c r="R48" s="471"/>
      <c r="S48" s="19"/>
      <c r="T48" s="73" t="e">
        <f>S48/J47*100</f>
        <v>#DIV/0!</v>
      </c>
      <c r="U48" s="470"/>
      <c r="V48" s="496"/>
      <c r="W48" s="19"/>
      <c r="X48" s="73" t="e">
        <f>W48/J47*100</f>
        <v>#DIV/0!</v>
      </c>
      <c r="Y48" s="470"/>
      <c r="Z48" s="471"/>
      <c r="AA48" s="71"/>
      <c r="AB48" s="71"/>
    </row>
    <row r="49" spans="1:28" s="75" customFormat="1" ht="33" customHeight="1" x14ac:dyDescent="0.2">
      <c r="A49" s="22" t="s">
        <v>35</v>
      </c>
      <c r="B49" s="61" t="s">
        <v>29</v>
      </c>
      <c r="C49" s="24">
        <f>SUM(C51,C53,C55,C57)</f>
        <v>0</v>
      </c>
      <c r="D49" s="25">
        <f>SUM(D51,D53,D55,D57)</f>
        <v>0</v>
      </c>
      <c r="E49" s="26">
        <f>+C49+D49</f>
        <v>0</v>
      </c>
      <c r="F49" s="27">
        <f>SUM(F51,F53,F55,F57)</f>
        <v>0</v>
      </c>
      <c r="G49" s="25">
        <f t="shared" ref="G49:I49" si="148">SUM(G51,G53,G55,G57)</f>
        <v>0</v>
      </c>
      <c r="H49" s="25">
        <f t="shared" si="148"/>
        <v>0</v>
      </c>
      <c r="I49" s="28">
        <f t="shared" si="148"/>
        <v>0</v>
      </c>
      <c r="J49" s="29">
        <f t="shared" ref="J49" si="149">+E49+I49+F49+G49+H49</f>
        <v>0</v>
      </c>
      <c r="K49" s="30">
        <f>SUM(K51,K53,K55,K57)</f>
        <v>0</v>
      </c>
      <c r="L49" s="31" t="e">
        <f t="shared" ref="L49" si="150">K49/J49*100</f>
        <v>#DIV/0!</v>
      </c>
      <c r="M49" s="473" t="e">
        <f t="shared" si="2"/>
        <v>#DIV/0!</v>
      </c>
      <c r="N49" s="474"/>
      <c r="O49" s="30">
        <f>SUM(O51,O53,O55,O57)</f>
        <v>0</v>
      </c>
      <c r="P49" s="31" t="e">
        <f t="shared" ref="P49" si="151">O49/J49*100</f>
        <v>#DIV/0!</v>
      </c>
      <c r="Q49" s="473" t="e">
        <f t="shared" si="3"/>
        <v>#DIV/0!</v>
      </c>
      <c r="R49" s="474"/>
      <c r="S49" s="32">
        <f>SUM(S51,S53,S55,S57)</f>
        <v>0</v>
      </c>
      <c r="T49" s="31" t="e">
        <f t="shared" ref="T49" si="152">S49/J49*100</f>
        <v>#DIV/0!</v>
      </c>
      <c r="U49" s="473" t="e">
        <f t="shared" si="4"/>
        <v>#DIV/0!</v>
      </c>
      <c r="V49" s="497"/>
      <c r="W49" s="32">
        <f>SUM(W51,W53,W55,W57)</f>
        <v>0</v>
      </c>
      <c r="X49" s="31" t="e">
        <f t="shared" ref="X49" si="153">W49/J49*100</f>
        <v>#DIV/0!</v>
      </c>
      <c r="Y49" s="473" t="e">
        <f t="shared" si="5"/>
        <v>#DIV/0!</v>
      </c>
      <c r="Z49" s="474"/>
      <c r="AA49" s="74"/>
      <c r="AB49" s="74"/>
    </row>
    <row r="50" spans="1:28" s="75" customFormat="1" ht="33" customHeight="1" x14ac:dyDescent="0.2">
      <c r="A50" s="33"/>
      <c r="B50" s="62" t="s">
        <v>32</v>
      </c>
      <c r="C50" s="35"/>
      <c r="D50" s="36"/>
      <c r="E50" s="37"/>
      <c r="F50" s="38"/>
      <c r="G50" s="36"/>
      <c r="H50" s="36"/>
      <c r="I50" s="37"/>
      <c r="J50" s="40"/>
      <c r="K50" s="30">
        <f>SUM(K52,K54,K56,K58)</f>
        <v>0</v>
      </c>
      <c r="L50" s="31" t="e">
        <f t="shared" ref="L50" si="154">K50/J49*100</f>
        <v>#DIV/0!</v>
      </c>
      <c r="M50" s="473"/>
      <c r="N50" s="474"/>
      <c r="O50" s="30">
        <f>SUM(O52,O54,O56,O58)</f>
        <v>0</v>
      </c>
      <c r="P50" s="31" t="e">
        <f t="shared" ref="P50" si="155">O50/J49*100</f>
        <v>#DIV/0!</v>
      </c>
      <c r="Q50" s="473"/>
      <c r="R50" s="474"/>
      <c r="S50" s="32">
        <f>SUM(S52,S54,S56,S58)</f>
        <v>0</v>
      </c>
      <c r="T50" s="31" t="e">
        <f t="shared" ref="T50" si="156">S50/J49*100</f>
        <v>#DIV/0!</v>
      </c>
      <c r="U50" s="473"/>
      <c r="V50" s="497"/>
      <c r="W50" s="32">
        <f>SUM(W52,W54,W56,W58)</f>
        <v>0</v>
      </c>
      <c r="X50" s="31" t="e">
        <f t="shared" ref="X50" si="157">W50/J49*100</f>
        <v>#DIV/0!</v>
      </c>
      <c r="Y50" s="473"/>
      <c r="Z50" s="474"/>
      <c r="AA50" s="74"/>
      <c r="AB50" s="74"/>
    </row>
    <row r="51" spans="1:28" s="75" customFormat="1" ht="33" customHeight="1" x14ac:dyDescent="0.2">
      <c r="A51" s="41" t="s">
        <v>36</v>
      </c>
      <c r="B51" s="61" t="s">
        <v>29</v>
      </c>
      <c r="C51" s="63"/>
      <c r="D51" s="64"/>
      <c r="E51" s="65">
        <f t="shared" ref="E51" si="158">+C51+D51</f>
        <v>0</v>
      </c>
      <c r="F51" s="63"/>
      <c r="G51" s="64"/>
      <c r="H51" s="64"/>
      <c r="I51" s="65"/>
      <c r="J51" s="66">
        <f>+E51+I51+F51+G51+H51</f>
        <v>0</v>
      </c>
      <c r="K51" s="67">
        <f>F51+0</f>
        <v>0</v>
      </c>
      <c r="L51" s="68" t="e">
        <f>K51/J51*100</f>
        <v>#DIV/0!</v>
      </c>
      <c r="M51" s="470" t="e">
        <f t="shared" si="2"/>
        <v>#DIV/0!</v>
      </c>
      <c r="N51" s="471"/>
      <c r="O51" s="67">
        <f>G51+F51+0</f>
        <v>0</v>
      </c>
      <c r="P51" s="68" t="e">
        <f t="shared" ref="P51" si="159">O51/J51*100</f>
        <v>#DIV/0!</v>
      </c>
      <c r="Q51" s="470" t="e">
        <f t="shared" si="3"/>
        <v>#DIV/0!</v>
      </c>
      <c r="R51" s="471"/>
      <c r="S51" s="70">
        <f>H51+F51+G51+0</f>
        <v>0</v>
      </c>
      <c r="T51" s="68" t="e">
        <f t="shared" ref="T51" si="160">S51/J51*100</f>
        <v>#DIV/0!</v>
      </c>
      <c r="U51" s="470" t="e">
        <f t="shared" si="4"/>
        <v>#DIV/0!</v>
      </c>
      <c r="V51" s="496"/>
      <c r="W51" s="70">
        <f>H51+F51+G51+I51+0</f>
        <v>0</v>
      </c>
      <c r="X51" s="68" t="e">
        <f>W51/J51*100</f>
        <v>#DIV/0!</v>
      </c>
      <c r="Y51" s="470" t="e">
        <f t="shared" si="5"/>
        <v>#DIV/0!</v>
      </c>
      <c r="Z51" s="471"/>
      <c r="AA51" s="74"/>
      <c r="AB51" s="74"/>
    </row>
    <row r="52" spans="1:28" s="75" customFormat="1" ht="33" customHeight="1" x14ac:dyDescent="0.2">
      <c r="A52" s="52"/>
      <c r="B52" s="62" t="s">
        <v>32</v>
      </c>
      <c r="C52" s="35"/>
      <c r="D52" s="36"/>
      <c r="E52" s="37"/>
      <c r="F52" s="38"/>
      <c r="G52" s="36"/>
      <c r="H52" s="36"/>
      <c r="I52" s="39"/>
      <c r="J52" s="40"/>
      <c r="K52" s="16"/>
      <c r="L52" s="17" t="e">
        <f>K52/J51*100</f>
        <v>#DIV/0!</v>
      </c>
      <c r="M52" s="470"/>
      <c r="N52" s="471"/>
      <c r="O52" s="16"/>
      <c r="P52" s="17" t="e">
        <f>O52/J51*100</f>
        <v>#DIV/0!</v>
      </c>
      <c r="Q52" s="470"/>
      <c r="R52" s="471"/>
      <c r="S52" s="19"/>
      <c r="T52" s="17" t="e">
        <f>S52/J51*100</f>
        <v>#DIV/0!</v>
      </c>
      <c r="U52" s="470"/>
      <c r="V52" s="496"/>
      <c r="W52" s="19"/>
      <c r="X52" s="17" t="e">
        <f>W52/J51*100</f>
        <v>#DIV/0!</v>
      </c>
      <c r="Y52" s="470"/>
      <c r="Z52" s="471"/>
      <c r="AA52" s="74"/>
      <c r="AB52" s="74"/>
    </row>
    <row r="53" spans="1:28" s="75" customFormat="1" ht="33" customHeight="1" x14ac:dyDescent="0.2">
      <c r="A53" s="41" t="s">
        <v>37</v>
      </c>
      <c r="B53" s="61" t="s">
        <v>29</v>
      </c>
      <c r="C53" s="63"/>
      <c r="D53" s="64"/>
      <c r="E53" s="65">
        <f t="shared" ref="E53" si="161">+C53+D53</f>
        <v>0</v>
      </c>
      <c r="F53" s="63"/>
      <c r="G53" s="64"/>
      <c r="H53" s="64"/>
      <c r="I53" s="65"/>
      <c r="J53" s="66">
        <f>+E53+I53+F53+G53+H53</f>
        <v>0</v>
      </c>
      <c r="K53" s="67">
        <f>F53+0</f>
        <v>0</v>
      </c>
      <c r="L53" s="68" t="e">
        <f>K53/J53*100</f>
        <v>#DIV/0!</v>
      </c>
      <c r="M53" s="470" t="e">
        <f t="shared" si="2"/>
        <v>#DIV/0!</v>
      </c>
      <c r="N53" s="471"/>
      <c r="O53" s="67">
        <f>G53+F53+0</f>
        <v>0</v>
      </c>
      <c r="P53" s="68" t="e">
        <f t="shared" ref="P53" si="162">O53/J53*100</f>
        <v>#DIV/0!</v>
      </c>
      <c r="Q53" s="470" t="e">
        <f t="shared" si="3"/>
        <v>#DIV/0!</v>
      </c>
      <c r="R53" s="471"/>
      <c r="S53" s="70">
        <f>H53+F53+G53+0</f>
        <v>0</v>
      </c>
      <c r="T53" s="68" t="e">
        <f t="shared" ref="T53" si="163">S53/J53*100</f>
        <v>#DIV/0!</v>
      </c>
      <c r="U53" s="470" t="e">
        <f t="shared" si="4"/>
        <v>#DIV/0!</v>
      </c>
      <c r="V53" s="496"/>
      <c r="W53" s="70">
        <f>H53+F53+G53+I53+0</f>
        <v>0</v>
      </c>
      <c r="X53" s="68" t="e">
        <f>W53/J53*100</f>
        <v>#DIV/0!</v>
      </c>
      <c r="Y53" s="470" t="e">
        <f t="shared" si="5"/>
        <v>#DIV/0!</v>
      </c>
      <c r="Z53" s="471"/>
      <c r="AA53" s="74"/>
      <c r="AB53" s="74"/>
    </row>
    <row r="54" spans="1:28" s="75" customFormat="1" ht="33" customHeight="1" x14ac:dyDescent="0.2">
      <c r="A54" s="52"/>
      <c r="B54" s="62" t="s">
        <v>32</v>
      </c>
      <c r="C54" s="35"/>
      <c r="D54" s="36"/>
      <c r="E54" s="37"/>
      <c r="F54" s="38"/>
      <c r="G54" s="36"/>
      <c r="H54" s="36"/>
      <c r="I54" s="39"/>
      <c r="J54" s="40"/>
      <c r="K54" s="16"/>
      <c r="L54" s="17" t="e">
        <f>K54/J53*100</f>
        <v>#DIV/0!</v>
      </c>
      <c r="M54" s="470"/>
      <c r="N54" s="471"/>
      <c r="O54" s="16"/>
      <c r="P54" s="17" t="e">
        <f>O54/J53*100</f>
        <v>#DIV/0!</v>
      </c>
      <c r="Q54" s="470"/>
      <c r="R54" s="471"/>
      <c r="S54" s="19"/>
      <c r="T54" s="17" t="e">
        <f>S54/J53*100</f>
        <v>#DIV/0!</v>
      </c>
      <c r="U54" s="470"/>
      <c r="V54" s="496"/>
      <c r="W54" s="19"/>
      <c r="X54" s="17" t="e">
        <f>W54/J53*100</f>
        <v>#DIV/0!</v>
      </c>
      <c r="Y54" s="470"/>
      <c r="Z54" s="471"/>
      <c r="AA54" s="74"/>
      <c r="AB54" s="74"/>
    </row>
    <row r="55" spans="1:28" s="75" customFormat="1" ht="33" customHeight="1" x14ac:dyDescent="0.2">
      <c r="A55" s="41" t="s">
        <v>38</v>
      </c>
      <c r="B55" s="61" t="s">
        <v>29</v>
      </c>
      <c r="C55" s="63"/>
      <c r="D55" s="64"/>
      <c r="E55" s="65">
        <f t="shared" ref="E55" si="164">+C55+D55</f>
        <v>0</v>
      </c>
      <c r="F55" s="63"/>
      <c r="G55" s="64"/>
      <c r="H55" s="64"/>
      <c r="I55" s="65"/>
      <c r="J55" s="66">
        <f>+E55+I55+F55+G55+H55</f>
        <v>0</v>
      </c>
      <c r="K55" s="67">
        <f>F55+0</f>
        <v>0</v>
      </c>
      <c r="L55" s="68" t="e">
        <f>K55/J55*100</f>
        <v>#DIV/0!</v>
      </c>
      <c r="M55" s="470" t="e">
        <f t="shared" si="2"/>
        <v>#DIV/0!</v>
      </c>
      <c r="N55" s="471"/>
      <c r="O55" s="67">
        <f>G55+F55+0</f>
        <v>0</v>
      </c>
      <c r="P55" s="68" t="e">
        <f t="shared" ref="P55" si="165">O55/J55*100</f>
        <v>#DIV/0!</v>
      </c>
      <c r="Q55" s="470" t="e">
        <f t="shared" si="3"/>
        <v>#DIV/0!</v>
      </c>
      <c r="R55" s="471"/>
      <c r="S55" s="70">
        <f>H55+F55+G55+0</f>
        <v>0</v>
      </c>
      <c r="T55" s="68" t="e">
        <f t="shared" ref="T55" si="166">S55/J55*100</f>
        <v>#DIV/0!</v>
      </c>
      <c r="U55" s="470" t="e">
        <f t="shared" si="4"/>
        <v>#DIV/0!</v>
      </c>
      <c r="V55" s="496"/>
      <c r="W55" s="70">
        <f>H55+F55+G55+I55+0</f>
        <v>0</v>
      </c>
      <c r="X55" s="68" t="e">
        <f>W55/J55*100</f>
        <v>#DIV/0!</v>
      </c>
      <c r="Y55" s="470" t="e">
        <f t="shared" si="5"/>
        <v>#DIV/0!</v>
      </c>
      <c r="Z55" s="471"/>
      <c r="AA55" s="74"/>
      <c r="AB55" s="74"/>
    </row>
    <row r="56" spans="1:28" s="75" customFormat="1" ht="33" customHeight="1" x14ac:dyDescent="0.2">
      <c r="A56" s="52"/>
      <c r="B56" s="62" t="s">
        <v>32</v>
      </c>
      <c r="C56" s="35"/>
      <c r="D56" s="36"/>
      <c r="E56" s="37"/>
      <c r="F56" s="38"/>
      <c r="G56" s="36"/>
      <c r="H56" s="36"/>
      <c r="I56" s="39"/>
      <c r="J56" s="40"/>
      <c r="K56" s="16"/>
      <c r="L56" s="17" t="e">
        <f>K56/J55*100</f>
        <v>#DIV/0!</v>
      </c>
      <c r="M56" s="470"/>
      <c r="N56" s="471"/>
      <c r="O56" s="16"/>
      <c r="P56" s="17" t="e">
        <f>O56/J55*100</f>
        <v>#DIV/0!</v>
      </c>
      <c r="Q56" s="470"/>
      <c r="R56" s="471"/>
      <c r="S56" s="19"/>
      <c r="T56" s="17" t="e">
        <f>S56/J55*100</f>
        <v>#DIV/0!</v>
      </c>
      <c r="U56" s="470"/>
      <c r="V56" s="496"/>
      <c r="W56" s="19"/>
      <c r="X56" s="17" t="e">
        <f>W56/J55*100</f>
        <v>#DIV/0!</v>
      </c>
      <c r="Y56" s="470"/>
      <c r="Z56" s="471"/>
      <c r="AA56" s="74"/>
      <c r="AB56" s="74"/>
    </row>
    <row r="57" spans="1:28" s="75" customFormat="1" ht="28.5" customHeight="1" x14ac:dyDescent="0.2">
      <c r="A57" s="41" t="s">
        <v>39</v>
      </c>
      <c r="B57" s="61" t="s">
        <v>29</v>
      </c>
      <c r="C57" s="63"/>
      <c r="D57" s="64"/>
      <c r="E57" s="65">
        <f t="shared" ref="E57" si="167">+C57+D57</f>
        <v>0</v>
      </c>
      <c r="F57" s="63"/>
      <c r="G57" s="64"/>
      <c r="H57" s="64"/>
      <c r="I57" s="65"/>
      <c r="J57" s="66">
        <f>+E57+I57+F57+G57+H57</f>
        <v>0</v>
      </c>
      <c r="K57" s="67">
        <f>F57+0</f>
        <v>0</v>
      </c>
      <c r="L57" s="68" t="e">
        <f>K57/J57*100</f>
        <v>#DIV/0!</v>
      </c>
      <c r="M57" s="470" t="e">
        <f t="shared" si="2"/>
        <v>#DIV/0!</v>
      </c>
      <c r="N57" s="471"/>
      <c r="O57" s="67">
        <f>G57+F57+0</f>
        <v>0</v>
      </c>
      <c r="P57" s="68" t="e">
        <f t="shared" ref="P57" si="168">O57/J57*100</f>
        <v>#DIV/0!</v>
      </c>
      <c r="Q57" s="470" t="e">
        <f t="shared" si="3"/>
        <v>#DIV/0!</v>
      </c>
      <c r="R57" s="471"/>
      <c r="S57" s="70">
        <f>H57+F57+G57+0</f>
        <v>0</v>
      </c>
      <c r="T57" s="68" t="e">
        <f t="shared" ref="T57" si="169">S57/J57*100</f>
        <v>#DIV/0!</v>
      </c>
      <c r="U57" s="470" t="e">
        <f t="shared" si="4"/>
        <v>#DIV/0!</v>
      </c>
      <c r="V57" s="496"/>
      <c r="W57" s="70">
        <f>H57+F57+G57+I57+0</f>
        <v>0</v>
      </c>
      <c r="X57" s="68" t="e">
        <f>W57/J57*100</f>
        <v>#DIV/0!</v>
      </c>
      <c r="Y57" s="470" t="e">
        <f t="shared" si="5"/>
        <v>#DIV/0!</v>
      </c>
      <c r="Z57" s="471"/>
      <c r="AA57" s="74"/>
      <c r="AB57" s="74"/>
    </row>
    <row r="58" spans="1:28" s="75" customFormat="1" ht="29.25" customHeight="1" x14ac:dyDescent="0.2">
      <c r="A58" s="52"/>
      <c r="B58" s="62" t="s">
        <v>32</v>
      </c>
      <c r="C58" s="35"/>
      <c r="D58" s="36"/>
      <c r="E58" s="37"/>
      <c r="F58" s="38"/>
      <c r="G58" s="36"/>
      <c r="H58" s="36"/>
      <c r="I58" s="39"/>
      <c r="J58" s="40"/>
      <c r="K58" s="16"/>
      <c r="L58" s="17" t="e">
        <f>K58/J57*100</f>
        <v>#DIV/0!</v>
      </c>
      <c r="M58" s="470"/>
      <c r="N58" s="471"/>
      <c r="O58" s="16"/>
      <c r="P58" s="17" t="e">
        <f>O58/J57*100</f>
        <v>#DIV/0!</v>
      </c>
      <c r="Q58" s="470"/>
      <c r="R58" s="471"/>
      <c r="S58" s="19"/>
      <c r="T58" s="17" t="e">
        <f>S58/J57*100</f>
        <v>#DIV/0!</v>
      </c>
      <c r="U58" s="470"/>
      <c r="V58" s="496"/>
      <c r="W58" s="19"/>
      <c r="X58" s="17" t="e">
        <f>W58/J57*100</f>
        <v>#DIV/0!</v>
      </c>
      <c r="Y58" s="470"/>
      <c r="Z58" s="471"/>
      <c r="AA58" s="74"/>
      <c r="AB58" s="74"/>
    </row>
    <row r="59" spans="1:28" s="75" customFormat="1" ht="33" customHeight="1" x14ac:dyDescent="0.2">
      <c r="A59" s="22" t="s">
        <v>40</v>
      </c>
      <c r="B59" s="61" t="s">
        <v>29</v>
      </c>
      <c r="C59" s="24">
        <f>SUM(C61,C63)</f>
        <v>537500</v>
      </c>
      <c r="D59" s="25">
        <f>SUM(D61,D63)</f>
        <v>0</v>
      </c>
      <c r="E59" s="26">
        <f>+C59+D59</f>
        <v>537500</v>
      </c>
      <c r="F59" s="27">
        <f>SUM(F61,F63)</f>
        <v>0</v>
      </c>
      <c r="G59" s="25">
        <f t="shared" ref="G59:I59" si="170">SUM(G61,G63)</f>
        <v>0</v>
      </c>
      <c r="H59" s="25">
        <f t="shared" si="170"/>
        <v>0</v>
      </c>
      <c r="I59" s="28">
        <f t="shared" si="170"/>
        <v>0</v>
      </c>
      <c r="J59" s="29">
        <f>+E59+I59+F59+G59+H59</f>
        <v>537500</v>
      </c>
      <c r="K59" s="30">
        <f>SUM(K61,K63)</f>
        <v>0</v>
      </c>
      <c r="L59" s="31">
        <f t="shared" ref="L59" si="171">K59/J59*100</f>
        <v>0</v>
      </c>
      <c r="M59" s="473">
        <f t="shared" si="2"/>
        <v>85.574511627906986</v>
      </c>
      <c r="N59" s="474"/>
      <c r="O59" s="30">
        <f>SUM(O61,O63)</f>
        <v>537500</v>
      </c>
      <c r="P59" s="31">
        <f t="shared" ref="P59" si="172">O59/J59*100</f>
        <v>100</v>
      </c>
      <c r="Q59" s="473">
        <f t="shared" si="3"/>
        <v>-14.425488372093014</v>
      </c>
      <c r="R59" s="474"/>
      <c r="S59" s="32">
        <f>SUM(S61,S63)</f>
        <v>537500</v>
      </c>
      <c r="T59" s="31">
        <f t="shared" ref="T59" si="173">S59/J59*100</f>
        <v>100</v>
      </c>
      <c r="U59" s="473">
        <f t="shared" si="4"/>
        <v>-14.425488372093014</v>
      </c>
      <c r="V59" s="497"/>
      <c r="W59" s="32">
        <f>SUM(W61,W63)</f>
        <v>537500</v>
      </c>
      <c r="X59" s="31">
        <f t="shared" ref="X59" si="174">W59/J59*100</f>
        <v>100</v>
      </c>
      <c r="Y59" s="473">
        <f t="shared" si="5"/>
        <v>-14.425488372093014</v>
      </c>
      <c r="Z59" s="474"/>
      <c r="AA59" s="74"/>
      <c r="AB59" s="74"/>
    </row>
    <row r="60" spans="1:28" s="75" customFormat="1" ht="33" customHeight="1" x14ac:dyDescent="0.2">
      <c r="A60" s="33"/>
      <c r="B60" s="62" t="s">
        <v>32</v>
      </c>
      <c r="C60" s="35"/>
      <c r="D60" s="36"/>
      <c r="E60" s="37"/>
      <c r="F60" s="38"/>
      <c r="G60" s="36"/>
      <c r="H60" s="36"/>
      <c r="I60" s="37"/>
      <c r="J60" s="40"/>
      <c r="K60" s="30">
        <f>SUM(K62,K64)</f>
        <v>459963</v>
      </c>
      <c r="L60" s="31">
        <f t="shared" ref="L60" si="175">K60/J59*100</f>
        <v>85.574511627906986</v>
      </c>
      <c r="M60" s="473"/>
      <c r="N60" s="474"/>
      <c r="O60" s="30">
        <f>SUM(O62,O64)</f>
        <v>459963</v>
      </c>
      <c r="P60" s="31">
        <f t="shared" ref="P60" si="176">O60/J59*100</f>
        <v>85.574511627906986</v>
      </c>
      <c r="Q60" s="473"/>
      <c r="R60" s="474"/>
      <c r="S60" s="32">
        <f>SUM(S62,S64)</f>
        <v>459963</v>
      </c>
      <c r="T60" s="31">
        <f t="shared" ref="T60" si="177">S60/J59*100</f>
        <v>85.574511627906986</v>
      </c>
      <c r="U60" s="473"/>
      <c r="V60" s="497"/>
      <c r="W60" s="32">
        <f>SUM(W62,W64)</f>
        <v>459963</v>
      </c>
      <c r="X60" s="31">
        <f t="shared" ref="X60" si="178">W60/J59*100</f>
        <v>85.574511627906986</v>
      </c>
      <c r="Y60" s="473"/>
      <c r="Z60" s="474"/>
      <c r="AA60" s="74"/>
      <c r="AB60" s="74"/>
    </row>
    <row r="61" spans="1:28" s="75" customFormat="1" ht="33" customHeight="1" x14ac:dyDescent="0.2">
      <c r="A61" s="41" t="s">
        <v>41</v>
      </c>
      <c r="B61" s="61" t="s">
        <v>29</v>
      </c>
      <c r="C61" s="63">
        <v>537500</v>
      </c>
      <c r="D61" s="64"/>
      <c r="E61" s="65">
        <f t="shared" ref="E61" si="179">+C61+D61</f>
        <v>537500</v>
      </c>
      <c r="F61" s="63"/>
      <c r="G61" s="64"/>
      <c r="H61" s="64"/>
      <c r="I61" s="65"/>
      <c r="J61" s="66">
        <f>+E61+I61+F61+G61+H61</f>
        <v>537500</v>
      </c>
      <c r="K61" s="67">
        <f>F61+0</f>
        <v>0</v>
      </c>
      <c r="L61" s="68">
        <f>K61/J61*100</f>
        <v>0</v>
      </c>
      <c r="M61" s="606">
        <f t="shared" ref="M61" si="180">L62-L61</f>
        <v>85.574511627906986</v>
      </c>
      <c r="N61" s="663" t="s">
        <v>370</v>
      </c>
      <c r="O61" s="67">
        <f>G61+F61+K61+537500</f>
        <v>537500</v>
      </c>
      <c r="P61" s="247">
        <f t="shared" ref="P61" si="181">O61/J61*100</f>
        <v>100</v>
      </c>
      <c r="Q61" s="470">
        <f t="shared" ref="Q61" si="182">P62-P61</f>
        <v>-14.425488372093014</v>
      </c>
      <c r="R61" s="641" t="s">
        <v>365</v>
      </c>
      <c r="S61" s="70">
        <f>H61+F61+G61++O61+0</f>
        <v>537500</v>
      </c>
      <c r="T61" s="247">
        <f t="shared" ref="T61" si="183">S61/J61*100</f>
        <v>100</v>
      </c>
      <c r="U61" s="470">
        <f t="shared" ref="U61" si="184">T62-T61</f>
        <v>-14.425488372093014</v>
      </c>
      <c r="V61" s="642" t="s">
        <v>365</v>
      </c>
      <c r="W61" s="70">
        <f>H61+F61+G61+I61+S61+0</f>
        <v>537500</v>
      </c>
      <c r="X61" s="247">
        <f>W61/J61*100</f>
        <v>100</v>
      </c>
      <c r="Y61" s="470">
        <f t="shared" ref="Y61" si="185">X62-X61</f>
        <v>-14.425488372093014</v>
      </c>
      <c r="Z61" s="642" t="s">
        <v>365</v>
      </c>
      <c r="AA61" s="74"/>
      <c r="AB61" s="74"/>
    </row>
    <row r="62" spans="1:28" s="330" customFormat="1" ht="29.25" customHeight="1" x14ac:dyDescent="0.55000000000000004">
      <c r="A62" s="317"/>
      <c r="B62" s="318" t="s">
        <v>32</v>
      </c>
      <c r="C62" s="319"/>
      <c r="D62" s="320"/>
      <c r="E62" s="321"/>
      <c r="F62" s="322"/>
      <c r="G62" s="320"/>
      <c r="H62" s="320"/>
      <c r="I62" s="323"/>
      <c r="J62" s="324"/>
      <c r="K62" s="325">
        <v>459963</v>
      </c>
      <c r="L62" s="326">
        <f>K62/J61*100</f>
        <v>85.574511627906986</v>
      </c>
      <c r="M62" s="607"/>
      <c r="N62" s="664"/>
      <c r="O62" s="325">
        <v>459963</v>
      </c>
      <c r="P62" s="327">
        <f>O62/J61*100</f>
        <v>85.574511627906986</v>
      </c>
      <c r="Q62" s="470"/>
      <c r="R62" s="641"/>
      <c r="S62" s="328">
        <v>459963</v>
      </c>
      <c r="T62" s="327">
        <f>S62/J61*100</f>
        <v>85.574511627906986</v>
      </c>
      <c r="U62" s="470"/>
      <c r="V62" s="642"/>
      <c r="W62" s="328">
        <v>459963</v>
      </c>
      <c r="X62" s="327">
        <f>W62/J61*100</f>
        <v>85.574511627906986</v>
      </c>
      <c r="Y62" s="470"/>
      <c r="Z62" s="642"/>
      <c r="AA62" s="329"/>
      <c r="AB62" s="329"/>
    </row>
    <row r="63" spans="1:28" s="75" customFormat="1" ht="33" customHeight="1" x14ac:dyDescent="0.2">
      <c r="A63" s="41" t="s">
        <v>42</v>
      </c>
      <c r="B63" s="61" t="s">
        <v>29</v>
      </c>
      <c r="C63" s="63"/>
      <c r="D63" s="64"/>
      <c r="E63" s="65">
        <f t="shared" ref="E63" si="186">+C63+D63</f>
        <v>0</v>
      </c>
      <c r="F63" s="63"/>
      <c r="G63" s="64"/>
      <c r="H63" s="64"/>
      <c r="I63" s="65"/>
      <c r="J63" s="66">
        <f>+E63+I63+F63+G63+H63</f>
        <v>0</v>
      </c>
      <c r="K63" s="67">
        <f>F63+0</f>
        <v>0</v>
      </c>
      <c r="L63" s="68" t="e">
        <f>K63/J63*100</f>
        <v>#DIV/0!</v>
      </c>
      <c r="M63" s="470" t="e">
        <f t="shared" si="2"/>
        <v>#DIV/0!</v>
      </c>
      <c r="N63" s="471"/>
      <c r="O63" s="67">
        <f>G63+F63+0</f>
        <v>0</v>
      </c>
      <c r="P63" s="68" t="e">
        <f t="shared" ref="P63" si="187">O63/J63*100</f>
        <v>#DIV/0!</v>
      </c>
      <c r="Q63" s="470" t="e">
        <f t="shared" si="3"/>
        <v>#DIV/0!</v>
      </c>
      <c r="R63" s="471"/>
      <c r="S63" s="70">
        <f>H63+F63+G63+0</f>
        <v>0</v>
      </c>
      <c r="T63" s="68" t="e">
        <f t="shared" ref="T63" si="188">S63/J63*100</f>
        <v>#DIV/0!</v>
      </c>
      <c r="U63" s="470" t="e">
        <f t="shared" si="4"/>
        <v>#DIV/0!</v>
      </c>
      <c r="V63" s="496"/>
      <c r="W63" s="70">
        <f>H63+F63+G63+I63+0</f>
        <v>0</v>
      </c>
      <c r="X63" s="68" t="e">
        <f>W63/J63*100</f>
        <v>#DIV/0!</v>
      </c>
      <c r="Y63" s="470" t="e">
        <f t="shared" si="5"/>
        <v>#DIV/0!</v>
      </c>
      <c r="Z63" s="471"/>
      <c r="AA63" s="74"/>
      <c r="AB63" s="74"/>
    </row>
    <row r="64" spans="1:28" s="75" customFormat="1" ht="33" customHeight="1" x14ac:dyDescent="0.2">
      <c r="A64" s="52"/>
      <c r="B64" s="62" t="s">
        <v>32</v>
      </c>
      <c r="C64" s="35"/>
      <c r="D64" s="36"/>
      <c r="E64" s="37"/>
      <c r="F64" s="38"/>
      <c r="G64" s="36"/>
      <c r="H64" s="36"/>
      <c r="I64" s="39"/>
      <c r="J64" s="40"/>
      <c r="K64" s="16"/>
      <c r="L64" s="17" t="e">
        <f>K64/J63*100</f>
        <v>#DIV/0!</v>
      </c>
      <c r="M64" s="470"/>
      <c r="N64" s="471"/>
      <c r="O64" s="16"/>
      <c r="P64" s="17" t="e">
        <f>O64/J63*100</f>
        <v>#DIV/0!</v>
      </c>
      <c r="Q64" s="470"/>
      <c r="R64" s="471"/>
      <c r="S64" s="19"/>
      <c r="T64" s="17" t="e">
        <f>S64/J63*100</f>
        <v>#DIV/0!</v>
      </c>
      <c r="U64" s="470"/>
      <c r="V64" s="496"/>
      <c r="W64" s="19"/>
      <c r="X64" s="17" t="e">
        <f>W64/J63*100</f>
        <v>#DIV/0!</v>
      </c>
      <c r="Y64" s="470"/>
      <c r="Z64" s="471"/>
      <c r="AA64" s="74"/>
      <c r="AB64" s="74"/>
    </row>
    <row r="65" spans="1:28" s="75" customFormat="1" ht="27" customHeight="1" x14ac:dyDescent="0.2">
      <c r="A65" s="22" t="s">
        <v>43</v>
      </c>
      <c r="B65" s="61" t="s">
        <v>29</v>
      </c>
      <c r="C65" s="63"/>
      <c r="D65" s="64"/>
      <c r="E65" s="65">
        <f t="shared" ref="E65" si="189">+C65+D65</f>
        <v>0</v>
      </c>
      <c r="F65" s="63"/>
      <c r="G65" s="64"/>
      <c r="H65" s="64"/>
      <c r="I65" s="65"/>
      <c r="J65" s="66">
        <f>+E65+I65+F65+G65+H65</f>
        <v>0</v>
      </c>
      <c r="K65" s="67">
        <f>F65+0</f>
        <v>0</v>
      </c>
      <c r="L65" s="68" t="e">
        <f>K65/J65*100</f>
        <v>#DIV/0!</v>
      </c>
      <c r="M65" s="470" t="e">
        <f t="shared" si="2"/>
        <v>#DIV/0!</v>
      </c>
      <c r="N65" s="471"/>
      <c r="O65" s="67">
        <f>G65+F65+0</f>
        <v>0</v>
      </c>
      <c r="P65" s="68" t="e">
        <f t="shared" ref="P65" si="190">O65/J65*100</f>
        <v>#DIV/0!</v>
      </c>
      <c r="Q65" s="470" t="e">
        <f t="shared" si="3"/>
        <v>#DIV/0!</v>
      </c>
      <c r="R65" s="471"/>
      <c r="S65" s="70">
        <f>H65+F65+G65+0</f>
        <v>0</v>
      </c>
      <c r="T65" s="68" t="e">
        <f t="shared" ref="T65" si="191">S65/J65*100</f>
        <v>#DIV/0!</v>
      </c>
      <c r="U65" s="470" t="e">
        <f t="shared" si="4"/>
        <v>#DIV/0!</v>
      </c>
      <c r="V65" s="496"/>
      <c r="W65" s="70">
        <f>H65+F65+G65+I65+0</f>
        <v>0</v>
      </c>
      <c r="X65" s="68" t="e">
        <f>W65/J65*100</f>
        <v>#DIV/0!</v>
      </c>
      <c r="Y65" s="470" t="e">
        <f t="shared" si="5"/>
        <v>#DIV/0!</v>
      </c>
      <c r="Z65" s="471"/>
      <c r="AA65" s="74"/>
      <c r="AB65" s="74"/>
    </row>
    <row r="66" spans="1:28" s="75" customFormat="1" ht="26.25" customHeight="1" x14ac:dyDescent="0.2">
      <c r="A66" s="33"/>
      <c r="B66" s="62" t="s">
        <v>32</v>
      </c>
      <c r="C66" s="35"/>
      <c r="D66" s="36"/>
      <c r="E66" s="37"/>
      <c r="F66" s="38"/>
      <c r="G66" s="36"/>
      <c r="H66" s="36"/>
      <c r="I66" s="37"/>
      <c r="J66" s="40"/>
      <c r="K66" s="16"/>
      <c r="L66" s="17" t="e">
        <f>K66/J65*100</f>
        <v>#DIV/0!</v>
      </c>
      <c r="M66" s="470"/>
      <c r="N66" s="471"/>
      <c r="O66" s="16"/>
      <c r="P66" s="17" t="e">
        <f>O66/J65*100</f>
        <v>#DIV/0!</v>
      </c>
      <c r="Q66" s="470"/>
      <c r="R66" s="471"/>
      <c r="S66" s="19"/>
      <c r="T66" s="17" t="e">
        <f>S66/J65*100</f>
        <v>#DIV/0!</v>
      </c>
      <c r="U66" s="470"/>
      <c r="V66" s="496"/>
      <c r="W66" s="19"/>
      <c r="X66" s="17" t="e">
        <f>W66/J65*100</f>
        <v>#DIV/0!</v>
      </c>
      <c r="Y66" s="470"/>
      <c r="Z66" s="471"/>
      <c r="AA66" s="74"/>
      <c r="AB66" s="74"/>
    </row>
    <row r="67" spans="1:28" s="75" customFormat="1" ht="33" customHeight="1" x14ac:dyDescent="0.2">
      <c r="A67" s="22" t="s">
        <v>44</v>
      </c>
      <c r="B67" s="61" t="s">
        <v>29</v>
      </c>
      <c r="C67" s="63"/>
      <c r="D67" s="64"/>
      <c r="E67" s="65">
        <f t="shared" ref="E67" si="192">+C67+D67</f>
        <v>0</v>
      </c>
      <c r="F67" s="63"/>
      <c r="G67" s="64"/>
      <c r="H67" s="64"/>
      <c r="I67" s="65"/>
      <c r="J67" s="66">
        <f>+E67+I67+F67+G67+H67</f>
        <v>0</v>
      </c>
      <c r="K67" s="67">
        <f>F67+0</f>
        <v>0</v>
      </c>
      <c r="L67" s="68" t="e">
        <f>K67/J67*100</f>
        <v>#DIV/0!</v>
      </c>
      <c r="M67" s="470" t="e">
        <f t="shared" si="2"/>
        <v>#DIV/0!</v>
      </c>
      <c r="N67" s="471"/>
      <c r="O67" s="67">
        <f>G67+F67+0</f>
        <v>0</v>
      </c>
      <c r="P67" s="68" t="e">
        <f t="shared" ref="P67" si="193">O67/J67*100</f>
        <v>#DIV/0!</v>
      </c>
      <c r="Q67" s="470" t="e">
        <f t="shared" si="3"/>
        <v>#DIV/0!</v>
      </c>
      <c r="R67" s="471"/>
      <c r="S67" s="70">
        <f>H67+F67+G67+0</f>
        <v>0</v>
      </c>
      <c r="T67" s="68" t="e">
        <f t="shared" ref="T67" si="194">S67/J67*100</f>
        <v>#DIV/0!</v>
      </c>
      <c r="U67" s="470" t="e">
        <f t="shared" si="4"/>
        <v>#DIV/0!</v>
      </c>
      <c r="V67" s="496"/>
      <c r="W67" s="70">
        <f>H67+F67+G67+I67+0</f>
        <v>0</v>
      </c>
      <c r="X67" s="68" t="e">
        <f>W67/J67*100</f>
        <v>#DIV/0!</v>
      </c>
      <c r="Y67" s="470" t="e">
        <f t="shared" si="5"/>
        <v>#DIV/0!</v>
      </c>
      <c r="Z67" s="471"/>
      <c r="AA67" s="74"/>
      <c r="AB67" s="74"/>
    </row>
    <row r="68" spans="1:28" s="75" customFormat="1" ht="33" customHeight="1" x14ac:dyDescent="0.2">
      <c r="A68" s="33"/>
      <c r="B68" s="62" t="s">
        <v>32</v>
      </c>
      <c r="C68" s="35"/>
      <c r="D68" s="36"/>
      <c r="E68" s="37"/>
      <c r="F68" s="38"/>
      <c r="G68" s="36"/>
      <c r="H68" s="36"/>
      <c r="I68" s="37"/>
      <c r="J68" s="40"/>
      <c r="K68" s="16"/>
      <c r="L68" s="17" t="e">
        <f>K68/J67*100</f>
        <v>#DIV/0!</v>
      </c>
      <c r="M68" s="470"/>
      <c r="N68" s="471"/>
      <c r="O68" s="16"/>
      <c r="P68" s="17" t="e">
        <f>O68/J67*100</f>
        <v>#DIV/0!</v>
      </c>
      <c r="Q68" s="470"/>
      <c r="R68" s="471"/>
      <c r="S68" s="19"/>
      <c r="T68" s="17" t="e">
        <f>S68/J67*100</f>
        <v>#DIV/0!</v>
      </c>
      <c r="U68" s="470"/>
      <c r="V68" s="496"/>
      <c r="W68" s="19"/>
      <c r="X68" s="17" t="e">
        <f>W68/J67*100</f>
        <v>#DIV/0!</v>
      </c>
      <c r="Y68" s="470"/>
      <c r="Z68" s="471"/>
      <c r="AA68" s="74"/>
      <c r="AB68" s="74"/>
    </row>
    <row r="69" spans="1:28" s="251" customFormat="1" ht="21.75" hidden="1" customHeight="1" x14ac:dyDescent="0.2">
      <c r="A69" s="480" t="s">
        <v>45</v>
      </c>
      <c r="B69" s="54" t="s">
        <v>29</v>
      </c>
      <c r="C69" s="55">
        <f t="shared" ref="C69:K70" si="195">SUM(C71,C77,C87,C93,C95)</f>
        <v>0</v>
      </c>
      <c r="D69" s="56">
        <f t="shared" si="195"/>
        <v>0</v>
      </c>
      <c r="E69" s="57">
        <f t="shared" si="195"/>
        <v>0</v>
      </c>
      <c r="F69" s="58">
        <f t="shared" si="195"/>
        <v>0</v>
      </c>
      <c r="G69" s="56">
        <f t="shared" si="195"/>
        <v>0</v>
      </c>
      <c r="H69" s="56">
        <f t="shared" si="195"/>
        <v>0</v>
      </c>
      <c r="I69" s="59">
        <f t="shared" si="195"/>
        <v>0</v>
      </c>
      <c r="J69" s="60">
        <f t="shared" si="195"/>
        <v>0</v>
      </c>
      <c r="K69" s="55">
        <f t="shared" si="195"/>
        <v>0</v>
      </c>
      <c r="L69" s="56" t="e">
        <f>K69/J69*100</f>
        <v>#DIV/0!</v>
      </c>
      <c r="M69" s="482" t="e">
        <f t="shared" si="2"/>
        <v>#DIV/0!</v>
      </c>
      <c r="N69" s="476"/>
      <c r="O69" s="55">
        <f>SUM(O71,O77,O87,O93,O95)</f>
        <v>0</v>
      </c>
      <c r="P69" s="56" t="e">
        <f t="shared" ref="P69" si="196">O69/J69*100</f>
        <v>#DIV/0!</v>
      </c>
      <c r="Q69" s="482" t="e">
        <f t="shared" si="3"/>
        <v>#DIV/0!</v>
      </c>
      <c r="R69" s="476"/>
      <c r="S69" s="58">
        <f>SUM(S71,S77,S87,S93,S95)</f>
        <v>0</v>
      </c>
      <c r="T69" s="56" t="e">
        <f t="shared" ref="T69" si="197">S69/J69*100</f>
        <v>#DIV/0!</v>
      </c>
      <c r="U69" s="482" t="e">
        <f t="shared" si="4"/>
        <v>#DIV/0!</v>
      </c>
      <c r="V69" s="484"/>
      <c r="W69" s="55">
        <f>SUM(W71,W77,W87,W93,W95)</f>
        <v>0</v>
      </c>
      <c r="X69" s="56" t="e">
        <f t="shared" ref="X69" si="198">W69/J69*100</f>
        <v>#DIV/0!</v>
      </c>
      <c r="Y69" s="482" t="e">
        <f t="shared" si="5"/>
        <v>#DIV/0!</v>
      </c>
      <c r="Z69" s="476"/>
      <c r="AA69" s="250"/>
      <c r="AB69" s="250"/>
    </row>
    <row r="70" spans="1:28" s="251" customFormat="1" ht="21.75" hidden="1" customHeight="1" x14ac:dyDescent="0.2">
      <c r="A70" s="481"/>
      <c r="B70" s="54" t="s">
        <v>30</v>
      </c>
      <c r="C70" s="16"/>
      <c r="D70" s="17"/>
      <c r="E70" s="18"/>
      <c r="F70" s="19"/>
      <c r="G70" s="17"/>
      <c r="H70" s="17"/>
      <c r="I70" s="20"/>
      <c r="J70" s="21"/>
      <c r="K70" s="55">
        <f t="shared" si="195"/>
        <v>0</v>
      </c>
      <c r="L70" s="56" t="e">
        <f t="shared" ref="L70" si="199">K70/J69*100</f>
        <v>#DIV/0!</v>
      </c>
      <c r="M70" s="483"/>
      <c r="N70" s="477"/>
      <c r="O70" s="55">
        <f>SUM(O72,O78,O88,O94,O96)</f>
        <v>0</v>
      </c>
      <c r="P70" s="56" t="e">
        <f t="shared" ref="P70" si="200">O70/J69*100</f>
        <v>#DIV/0!</v>
      </c>
      <c r="Q70" s="483"/>
      <c r="R70" s="477"/>
      <c r="S70" s="58">
        <f>SUM(S72,S78,S88,S94,S96)</f>
        <v>0</v>
      </c>
      <c r="T70" s="56" t="e">
        <f t="shared" ref="T70" si="201">S70/J69*100</f>
        <v>#DIV/0!</v>
      </c>
      <c r="U70" s="483"/>
      <c r="V70" s="485"/>
      <c r="W70" s="55">
        <f>SUM(W72,W78,W88,W94,W96)</f>
        <v>0</v>
      </c>
      <c r="X70" s="56" t="e">
        <f t="shared" ref="X70" si="202">W70/J69*100</f>
        <v>#DIV/0!</v>
      </c>
      <c r="Y70" s="483"/>
      <c r="Z70" s="477"/>
      <c r="AA70" s="250"/>
      <c r="AB70" s="250"/>
    </row>
    <row r="71" spans="1:28" s="72" customFormat="1" ht="21.75" hidden="1" customHeight="1" x14ac:dyDescent="0.2">
      <c r="A71" s="22" t="s">
        <v>31</v>
      </c>
      <c r="B71" s="61" t="s">
        <v>29</v>
      </c>
      <c r="C71" s="24">
        <f>SUM(C73,C75)</f>
        <v>0</v>
      </c>
      <c r="D71" s="25">
        <f>SUM(D73,D75)</f>
        <v>0</v>
      </c>
      <c r="E71" s="26">
        <f>+C71+D71</f>
        <v>0</v>
      </c>
      <c r="F71" s="27">
        <f>SUM(F73,F75)</f>
        <v>0</v>
      </c>
      <c r="G71" s="25">
        <f>SUM(G73,G75)</f>
        <v>0</v>
      </c>
      <c r="H71" s="25">
        <f t="shared" ref="H71:I71" si="203">SUM(H73,H75)</f>
        <v>0</v>
      </c>
      <c r="I71" s="28">
        <f t="shared" si="203"/>
        <v>0</v>
      </c>
      <c r="J71" s="29">
        <f>+E71+I71+F71+G71+H71</f>
        <v>0</v>
      </c>
      <c r="K71" s="30">
        <f>SUM(K73,K75)</f>
        <v>0</v>
      </c>
      <c r="L71" s="31" t="e">
        <f t="shared" ref="L71" si="204">K71/J71*100</f>
        <v>#DIV/0!</v>
      </c>
      <c r="M71" s="478" t="e">
        <f t="shared" si="2"/>
        <v>#DIV/0!</v>
      </c>
      <c r="N71" s="474"/>
      <c r="O71" s="30">
        <f>SUM(O73,O75)</f>
        <v>0</v>
      </c>
      <c r="P71" s="31" t="e">
        <f t="shared" ref="P71" si="205">O71/J71*100</f>
        <v>#DIV/0!</v>
      </c>
      <c r="Q71" s="478" t="e">
        <f t="shared" si="3"/>
        <v>#DIV/0!</v>
      </c>
      <c r="R71" s="474"/>
      <c r="S71" s="32">
        <f>SUM(S73,S75)</f>
        <v>0</v>
      </c>
      <c r="T71" s="31" t="e">
        <f t="shared" ref="T71" si="206">S71/J71*100</f>
        <v>#DIV/0!</v>
      </c>
      <c r="U71" s="478" t="e">
        <f t="shared" si="4"/>
        <v>#DIV/0!</v>
      </c>
      <c r="V71" s="475"/>
      <c r="W71" s="30">
        <f>SUM(W73,W75)</f>
        <v>0</v>
      </c>
      <c r="X71" s="31" t="e">
        <f t="shared" ref="X71" si="207">W71/J71*100</f>
        <v>#DIV/0!</v>
      </c>
      <c r="Y71" s="478" t="e">
        <f t="shared" si="5"/>
        <v>#DIV/0!</v>
      </c>
      <c r="Z71" s="474"/>
      <c r="AA71" s="71"/>
      <c r="AB71" s="71"/>
    </row>
    <row r="72" spans="1:28" s="72" customFormat="1" ht="21.75" hidden="1" customHeight="1" x14ac:dyDescent="0.2">
      <c r="A72" s="33"/>
      <c r="B72" s="62" t="s">
        <v>32</v>
      </c>
      <c r="C72" s="35"/>
      <c r="D72" s="36"/>
      <c r="E72" s="37"/>
      <c r="F72" s="38"/>
      <c r="G72" s="36"/>
      <c r="H72" s="36"/>
      <c r="I72" s="37"/>
      <c r="J72" s="40"/>
      <c r="K72" s="30">
        <f>SUM(K74,K76)</f>
        <v>0</v>
      </c>
      <c r="L72" s="31" t="e">
        <f>K72/J71*100</f>
        <v>#DIV/0!</v>
      </c>
      <c r="M72" s="479"/>
      <c r="N72" s="474"/>
      <c r="O72" s="30">
        <f>SUM(O74,O76)</f>
        <v>0</v>
      </c>
      <c r="P72" s="31" t="e">
        <f t="shared" ref="P72" si="208">O72/J71*100</f>
        <v>#DIV/0!</v>
      </c>
      <c r="Q72" s="479"/>
      <c r="R72" s="474"/>
      <c r="S72" s="32">
        <f>SUM(S74,S76)</f>
        <v>0</v>
      </c>
      <c r="T72" s="31" t="e">
        <f t="shared" ref="T72" si="209">S72/J71*100</f>
        <v>#DIV/0!</v>
      </c>
      <c r="U72" s="479"/>
      <c r="V72" s="475"/>
      <c r="W72" s="30">
        <f>SUM(W74,W76)</f>
        <v>0</v>
      </c>
      <c r="X72" s="31" t="e">
        <f t="shared" ref="X72" si="210">W72/J71*100</f>
        <v>#DIV/0!</v>
      </c>
      <c r="Y72" s="479"/>
      <c r="Z72" s="474"/>
      <c r="AA72" s="71"/>
      <c r="AB72" s="71"/>
    </row>
    <row r="73" spans="1:28" s="72" customFormat="1" ht="21.75" hidden="1" customHeight="1" x14ac:dyDescent="0.2">
      <c r="A73" s="41" t="s">
        <v>33</v>
      </c>
      <c r="B73" s="61" t="s">
        <v>29</v>
      </c>
      <c r="C73" s="63"/>
      <c r="D73" s="64"/>
      <c r="E73" s="65">
        <f t="shared" ref="E73" si="211">+C73+D73</f>
        <v>0</v>
      </c>
      <c r="F73" s="63"/>
      <c r="G73" s="64"/>
      <c r="H73" s="64"/>
      <c r="I73" s="65"/>
      <c r="J73" s="66">
        <f>+E73+I73+F73+G73+H73</f>
        <v>0</v>
      </c>
      <c r="K73" s="67">
        <f>F73+0</f>
        <v>0</v>
      </c>
      <c r="L73" s="68" t="e">
        <f>K73/J73*100</f>
        <v>#DIV/0!</v>
      </c>
      <c r="M73" s="470" t="e">
        <f t="shared" si="2"/>
        <v>#DIV/0!</v>
      </c>
      <c r="N73" s="471"/>
      <c r="O73" s="67">
        <f>G73+F73+0</f>
        <v>0</v>
      </c>
      <c r="P73" s="69" t="e">
        <f t="shared" ref="P73" si="212">O73/J73*100</f>
        <v>#DIV/0!</v>
      </c>
      <c r="Q73" s="470" t="e">
        <f t="shared" si="3"/>
        <v>#DIV/0!</v>
      </c>
      <c r="R73" s="471"/>
      <c r="S73" s="70">
        <f>H73+F73+G73+0</f>
        <v>0</v>
      </c>
      <c r="T73" s="69" t="e">
        <f t="shared" ref="T73" si="213">S73/J73*100</f>
        <v>#DIV/0!</v>
      </c>
      <c r="U73" s="470" t="e">
        <f t="shared" si="4"/>
        <v>#DIV/0!</v>
      </c>
      <c r="V73" s="472"/>
      <c r="W73" s="67">
        <f>H73+F73+G73+I73+0</f>
        <v>0</v>
      </c>
      <c r="X73" s="69" t="e">
        <f>W73/J73*100</f>
        <v>#DIV/0!</v>
      </c>
      <c r="Y73" s="470" t="e">
        <f t="shared" si="5"/>
        <v>#DIV/0!</v>
      </c>
      <c r="Z73" s="471"/>
      <c r="AA73" s="71"/>
      <c r="AB73" s="71"/>
    </row>
    <row r="74" spans="1:28" s="72" customFormat="1" ht="21.75" hidden="1" customHeight="1" x14ac:dyDescent="0.2">
      <c r="A74" s="52"/>
      <c r="B74" s="62" t="s">
        <v>32</v>
      </c>
      <c r="C74" s="35"/>
      <c r="D74" s="36"/>
      <c r="E74" s="37"/>
      <c r="F74" s="38"/>
      <c r="G74" s="36"/>
      <c r="H74" s="36"/>
      <c r="I74" s="39"/>
      <c r="J74" s="40"/>
      <c r="K74" s="16"/>
      <c r="L74" s="17" t="e">
        <f>K74/J73*100</f>
        <v>#DIV/0!</v>
      </c>
      <c r="M74" s="470"/>
      <c r="N74" s="471"/>
      <c r="O74" s="16"/>
      <c r="P74" s="73" t="e">
        <f>O74/J73*100</f>
        <v>#DIV/0!</v>
      </c>
      <c r="Q74" s="470"/>
      <c r="R74" s="471"/>
      <c r="S74" s="19"/>
      <c r="T74" s="73" t="e">
        <f>S74/J73*100</f>
        <v>#DIV/0!</v>
      </c>
      <c r="U74" s="470"/>
      <c r="V74" s="472"/>
      <c r="W74" s="16"/>
      <c r="X74" s="73" t="e">
        <f>W74/J73*100</f>
        <v>#DIV/0!</v>
      </c>
      <c r="Y74" s="470"/>
      <c r="Z74" s="471"/>
      <c r="AA74" s="71"/>
      <c r="AB74" s="71"/>
    </row>
    <row r="75" spans="1:28" s="72" customFormat="1" ht="21.75" hidden="1" customHeight="1" x14ac:dyDescent="0.2">
      <c r="A75" s="41" t="s">
        <v>34</v>
      </c>
      <c r="B75" s="61" t="s">
        <v>29</v>
      </c>
      <c r="C75" s="63"/>
      <c r="D75" s="64"/>
      <c r="E75" s="65">
        <f t="shared" ref="E75" si="214">+C75+D75</f>
        <v>0</v>
      </c>
      <c r="F75" s="63"/>
      <c r="G75" s="64"/>
      <c r="H75" s="64"/>
      <c r="I75" s="65"/>
      <c r="J75" s="66">
        <f>+E75+I75+F75+G75+H75</f>
        <v>0</v>
      </c>
      <c r="K75" s="67">
        <f>F75+0</f>
        <v>0</v>
      </c>
      <c r="L75" s="68" t="e">
        <f>K75/J75*100</f>
        <v>#DIV/0!</v>
      </c>
      <c r="M75" s="470" t="e">
        <f t="shared" si="2"/>
        <v>#DIV/0!</v>
      </c>
      <c r="N75" s="471"/>
      <c r="O75" s="67">
        <f>G75+F75+0</f>
        <v>0</v>
      </c>
      <c r="P75" s="69" t="e">
        <f t="shared" ref="P75" si="215">O75/J75*100</f>
        <v>#DIV/0!</v>
      </c>
      <c r="Q75" s="470" t="e">
        <f t="shared" si="3"/>
        <v>#DIV/0!</v>
      </c>
      <c r="R75" s="471"/>
      <c r="S75" s="70">
        <f>H75+F75+G75+0</f>
        <v>0</v>
      </c>
      <c r="T75" s="69" t="e">
        <f t="shared" ref="T75" si="216">S75/J75*100</f>
        <v>#DIV/0!</v>
      </c>
      <c r="U75" s="470" t="e">
        <f t="shared" si="4"/>
        <v>#DIV/0!</v>
      </c>
      <c r="V75" s="472"/>
      <c r="W75" s="67">
        <f>H75+F75+G75+I75+0</f>
        <v>0</v>
      </c>
      <c r="X75" s="69" t="e">
        <f>W75/J75*100</f>
        <v>#DIV/0!</v>
      </c>
      <c r="Y75" s="470" t="e">
        <f t="shared" si="5"/>
        <v>#DIV/0!</v>
      </c>
      <c r="Z75" s="471"/>
      <c r="AA75" s="71"/>
      <c r="AB75" s="71"/>
    </row>
    <row r="76" spans="1:28" s="72" customFormat="1" ht="24" hidden="1" customHeight="1" x14ac:dyDescent="0.2">
      <c r="A76" s="52"/>
      <c r="B76" s="62" t="s">
        <v>32</v>
      </c>
      <c r="C76" s="35"/>
      <c r="D76" s="36"/>
      <c r="E76" s="37"/>
      <c r="F76" s="38"/>
      <c r="G76" s="36"/>
      <c r="H76" s="36"/>
      <c r="I76" s="39"/>
      <c r="J76" s="40"/>
      <c r="K76" s="16"/>
      <c r="L76" s="17" t="e">
        <f>K76/J75*100</f>
        <v>#DIV/0!</v>
      </c>
      <c r="M76" s="470"/>
      <c r="N76" s="471"/>
      <c r="O76" s="16"/>
      <c r="P76" s="73" t="e">
        <f>O76/J75*100</f>
        <v>#DIV/0!</v>
      </c>
      <c r="Q76" s="470"/>
      <c r="R76" s="471"/>
      <c r="S76" s="19"/>
      <c r="T76" s="73" t="e">
        <f>S76/J75*100</f>
        <v>#DIV/0!</v>
      </c>
      <c r="U76" s="470"/>
      <c r="V76" s="472"/>
      <c r="W76" s="16"/>
      <c r="X76" s="73" t="e">
        <f>W76/J75*100</f>
        <v>#DIV/0!</v>
      </c>
      <c r="Y76" s="470"/>
      <c r="Z76" s="471"/>
      <c r="AA76" s="71"/>
      <c r="AB76" s="71"/>
    </row>
    <row r="77" spans="1:28" s="75" customFormat="1" ht="21.75" hidden="1" customHeight="1" x14ac:dyDescent="0.2">
      <c r="A77" s="22" t="s">
        <v>35</v>
      </c>
      <c r="B77" s="61" t="s">
        <v>29</v>
      </c>
      <c r="C77" s="24">
        <f>SUM(C79,C81,C83,C85)</f>
        <v>0</v>
      </c>
      <c r="D77" s="25">
        <f>SUM(D79,D81,D83,D85)</f>
        <v>0</v>
      </c>
      <c r="E77" s="26">
        <f>+C77+D77</f>
        <v>0</v>
      </c>
      <c r="F77" s="27">
        <f>SUM(F79,F81,F83,F85)</f>
        <v>0</v>
      </c>
      <c r="G77" s="25">
        <f t="shared" ref="G77:I77" si="217">SUM(G79,G81,G83,G85)</f>
        <v>0</v>
      </c>
      <c r="H77" s="25">
        <f t="shared" si="217"/>
        <v>0</v>
      </c>
      <c r="I77" s="28">
        <f t="shared" si="217"/>
        <v>0</v>
      </c>
      <c r="J77" s="29">
        <f t="shared" ref="J77" si="218">+E77+I77+F77+G77+H77</f>
        <v>0</v>
      </c>
      <c r="K77" s="30">
        <f>SUM(K79,K81,K83,K85)</f>
        <v>0</v>
      </c>
      <c r="L77" s="31" t="e">
        <f t="shared" ref="L77" si="219">K77/J77*100</f>
        <v>#DIV/0!</v>
      </c>
      <c r="M77" s="473" t="e">
        <f t="shared" ref="M77:M139" si="220">L78-L77</f>
        <v>#DIV/0!</v>
      </c>
      <c r="N77" s="474"/>
      <c r="O77" s="30">
        <f>SUM(O79,O81,O83,O85)</f>
        <v>0</v>
      </c>
      <c r="P77" s="31" t="e">
        <f t="shared" ref="P77" si="221">O77/J77*100</f>
        <v>#DIV/0!</v>
      </c>
      <c r="Q77" s="473" t="e">
        <f t="shared" ref="Q77:Q139" si="222">P78-P77</f>
        <v>#DIV/0!</v>
      </c>
      <c r="R77" s="474"/>
      <c r="S77" s="32">
        <f>SUM(S79,S81,S83,S85)</f>
        <v>0</v>
      </c>
      <c r="T77" s="31" t="e">
        <f t="shared" ref="T77" si="223">S77/J77*100</f>
        <v>#DIV/0!</v>
      </c>
      <c r="U77" s="473" t="e">
        <f t="shared" ref="U77:U139" si="224">T78-T77</f>
        <v>#DIV/0!</v>
      </c>
      <c r="V77" s="475"/>
      <c r="W77" s="30">
        <f>SUM(W79,W81,W83,W85)</f>
        <v>0</v>
      </c>
      <c r="X77" s="31" t="e">
        <f t="shared" ref="X77" si="225">W77/J77*100</f>
        <v>#DIV/0!</v>
      </c>
      <c r="Y77" s="473" t="e">
        <f t="shared" ref="Y77:Y139" si="226">X78-X77</f>
        <v>#DIV/0!</v>
      </c>
      <c r="Z77" s="474"/>
      <c r="AA77" s="74"/>
      <c r="AB77" s="74"/>
    </row>
    <row r="78" spans="1:28" s="75" customFormat="1" ht="21.75" hidden="1" customHeight="1" x14ac:dyDescent="0.2">
      <c r="A78" s="33"/>
      <c r="B78" s="62" t="s">
        <v>32</v>
      </c>
      <c r="C78" s="35"/>
      <c r="D78" s="36"/>
      <c r="E78" s="37"/>
      <c r="F78" s="38"/>
      <c r="G78" s="36"/>
      <c r="H78" s="36"/>
      <c r="I78" s="37"/>
      <c r="J78" s="40"/>
      <c r="K78" s="30">
        <f>SUM(K80,K82,K84,K86)</f>
        <v>0</v>
      </c>
      <c r="L78" s="31" t="e">
        <f t="shared" ref="L78" si="227">K78/J77*100</f>
        <v>#DIV/0!</v>
      </c>
      <c r="M78" s="473"/>
      <c r="N78" s="474"/>
      <c r="O78" s="30">
        <f>SUM(O80,O82,O84,O86)</f>
        <v>0</v>
      </c>
      <c r="P78" s="31" t="e">
        <f t="shared" ref="P78" si="228">O78/J77*100</f>
        <v>#DIV/0!</v>
      </c>
      <c r="Q78" s="473"/>
      <c r="R78" s="474"/>
      <c r="S78" s="32">
        <f>SUM(S80,S82,S84,S86)</f>
        <v>0</v>
      </c>
      <c r="T78" s="31" t="e">
        <f t="shared" ref="T78" si="229">S78/J77*100</f>
        <v>#DIV/0!</v>
      </c>
      <c r="U78" s="473"/>
      <c r="V78" s="475"/>
      <c r="W78" s="30">
        <f>SUM(W80,W82,W84,W86)</f>
        <v>0</v>
      </c>
      <c r="X78" s="31" t="e">
        <f t="shared" ref="X78" si="230">W78/J77*100</f>
        <v>#DIV/0!</v>
      </c>
      <c r="Y78" s="473"/>
      <c r="Z78" s="474"/>
      <c r="AA78" s="74"/>
      <c r="AB78" s="74"/>
    </row>
    <row r="79" spans="1:28" s="75" customFormat="1" ht="21.75" hidden="1" customHeight="1" x14ac:dyDescent="0.2">
      <c r="A79" s="41" t="s">
        <v>36</v>
      </c>
      <c r="B79" s="61" t="s">
        <v>29</v>
      </c>
      <c r="C79" s="63"/>
      <c r="D79" s="64"/>
      <c r="E79" s="65">
        <f t="shared" ref="E79" si="231">+C79+D79</f>
        <v>0</v>
      </c>
      <c r="F79" s="63"/>
      <c r="G79" s="64"/>
      <c r="H79" s="64"/>
      <c r="I79" s="65"/>
      <c r="J79" s="66">
        <f>+E79+I79+F79+G79+H79</f>
        <v>0</v>
      </c>
      <c r="K79" s="67">
        <f>F79+0</f>
        <v>0</v>
      </c>
      <c r="L79" s="68" t="e">
        <f>K79/J79*100</f>
        <v>#DIV/0!</v>
      </c>
      <c r="M79" s="470" t="e">
        <f t="shared" si="220"/>
        <v>#DIV/0!</v>
      </c>
      <c r="N79" s="471"/>
      <c r="O79" s="67">
        <f>G79+F79+0</f>
        <v>0</v>
      </c>
      <c r="P79" s="68" t="e">
        <f t="shared" ref="P79" si="232">O79/J79*100</f>
        <v>#DIV/0!</v>
      </c>
      <c r="Q79" s="470" t="e">
        <f t="shared" si="222"/>
        <v>#DIV/0!</v>
      </c>
      <c r="R79" s="471"/>
      <c r="S79" s="70">
        <f>H79+F79+G79+0</f>
        <v>0</v>
      </c>
      <c r="T79" s="68" t="e">
        <f t="shared" ref="T79" si="233">S79/J79*100</f>
        <v>#DIV/0!</v>
      </c>
      <c r="U79" s="470" t="e">
        <f t="shared" si="224"/>
        <v>#DIV/0!</v>
      </c>
      <c r="V79" s="472"/>
      <c r="W79" s="67">
        <f>H79+F79+G79+I79+0</f>
        <v>0</v>
      </c>
      <c r="X79" s="68" t="e">
        <f>W79/J79*100</f>
        <v>#DIV/0!</v>
      </c>
      <c r="Y79" s="470" t="e">
        <f t="shared" si="226"/>
        <v>#DIV/0!</v>
      </c>
      <c r="Z79" s="471"/>
      <c r="AA79" s="74"/>
      <c r="AB79" s="74"/>
    </row>
    <row r="80" spans="1:28" s="75" customFormat="1" ht="21.75" hidden="1" customHeight="1" x14ac:dyDescent="0.2">
      <c r="A80" s="52"/>
      <c r="B80" s="62" t="s">
        <v>32</v>
      </c>
      <c r="C80" s="35"/>
      <c r="D80" s="36"/>
      <c r="E80" s="37"/>
      <c r="F80" s="38"/>
      <c r="G80" s="36"/>
      <c r="H80" s="36"/>
      <c r="I80" s="39"/>
      <c r="J80" s="40"/>
      <c r="K80" s="16"/>
      <c r="L80" s="17" t="e">
        <f>K80/J79*100</f>
        <v>#DIV/0!</v>
      </c>
      <c r="M80" s="470"/>
      <c r="N80" s="471"/>
      <c r="O80" s="16"/>
      <c r="P80" s="17" t="e">
        <f>O80/J79*100</f>
        <v>#DIV/0!</v>
      </c>
      <c r="Q80" s="470"/>
      <c r="R80" s="471"/>
      <c r="S80" s="19"/>
      <c r="T80" s="17" t="e">
        <f>S80/J79*100</f>
        <v>#DIV/0!</v>
      </c>
      <c r="U80" s="470"/>
      <c r="V80" s="472"/>
      <c r="W80" s="16"/>
      <c r="X80" s="17" t="e">
        <f>W80/J79*100</f>
        <v>#DIV/0!</v>
      </c>
      <c r="Y80" s="470"/>
      <c r="Z80" s="471"/>
      <c r="AA80" s="74"/>
      <c r="AB80" s="74"/>
    </row>
    <row r="81" spans="1:28" s="75" customFormat="1" ht="21.75" hidden="1" customHeight="1" x14ac:dyDescent="0.2">
      <c r="A81" s="41" t="s">
        <v>37</v>
      </c>
      <c r="B81" s="61" t="s">
        <v>29</v>
      </c>
      <c r="C81" s="63"/>
      <c r="D81" s="64"/>
      <c r="E81" s="65">
        <f t="shared" ref="E81" si="234">+C81+D81</f>
        <v>0</v>
      </c>
      <c r="F81" s="63"/>
      <c r="G81" s="64"/>
      <c r="H81" s="64"/>
      <c r="I81" s="65"/>
      <c r="J81" s="66">
        <f>+E81+I81+F81+G81+H81</f>
        <v>0</v>
      </c>
      <c r="K81" s="67">
        <f>F81+0</f>
        <v>0</v>
      </c>
      <c r="L81" s="68" t="e">
        <f>K81/J81*100</f>
        <v>#DIV/0!</v>
      </c>
      <c r="M81" s="470" t="e">
        <f t="shared" si="220"/>
        <v>#DIV/0!</v>
      </c>
      <c r="N81" s="471"/>
      <c r="O81" s="67">
        <f>G81+F81+0</f>
        <v>0</v>
      </c>
      <c r="P81" s="68" t="e">
        <f t="shared" ref="P81" si="235">O81/J81*100</f>
        <v>#DIV/0!</v>
      </c>
      <c r="Q81" s="470" t="e">
        <f t="shared" si="222"/>
        <v>#DIV/0!</v>
      </c>
      <c r="R81" s="471"/>
      <c r="S81" s="70">
        <f>H81+F81+G81+0</f>
        <v>0</v>
      </c>
      <c r="T81" s="68" t="e">
        <f t="shared" ref="T81" si="236">S81/J81*100</f>
        <v>#DIV/0!</v>
      </c>
      <c r="U81" s="470" t="e">
        <f t="shared" si="224"/>
        <v>#DIV/0!</v>
      </c>
      <c r="V81" s="472"/>
      <c r="W81" s="67">
        <f>H81+F81+G81+I81+0</f>
        <v>0</v>
      </c>
      <c r="X81" s="68" t="e">
        <f>W81/J81*100</f>
        <v>#DIV/0!</v>
      </c>
      <c r="Y81" s="470" t="e">
        <f t="shared" si="226"/>
        <v>#DIV/0!</v>
      </c>
      <c r="Z81" s="471"/>
      <c r="AA81" s="74"/>
      <c r="AB81" s="74"/>
    </row>
    <row r="82" spans="1:28" s="75" customFormat="1" ht="21.75" hidden="1" customHeight="1" x14ac:dyDescent="0.2">
      <c r="A82" s="52"/>
      <c r="B82" s="62" t="s">
        <v>32</v>
      </c>
      <c r="C82" s="35"/>
      <c r="D82" s="36"/>
      <c r="E82" s="37"/>
      <c r="F82" s="38"/>
      <c r="G82" s="36"/>
      <c r="H82" s="36"/>
      <c r="I82" s="39"/>
      <c r="J82" s="40"/>
      <c r="K82" s="16"/>
      <c r="L82" s="17" t="e">
        <f>K82/J81*100</f>
        <v>#DIV/0!</v>
      </c>
      <c r="M82" s="470"/>
      <c r="N82" s="471"/>
      <c r="O82" s="16"/>
      <c r="P82" s="17" t="e">
        <f>O82/J81*100</f>
        <v>#DIV/0!</v>
      </c>
      <c r="Q82" s="470"/>
      <c r="R82" s="471"/>
      <c r="S82" s="19"/>
      <c r="T82" s="17" t="e">
        <f>S82/J81*100</f>
        <v>#DIV/0!</v>
      </c>
      <c r="U82" s="470"/>
      <c r="V82" s="472"/>
      <c r="W82" s="16"/>
      <c r="X82" s="17" t="e">
        <f>W82/J81*100</f>
        <v>#DIV/0!</v>
      </c>
      <c r="Y82" s="470"/>
      <c r="Z82" s="471"/>
      <c r="AA82" s="74"/>
      <c r="AB82" s="74"/>
    </row>
    <row r="83" spans="1:28" s="75" customFormat="1" ht="21.75" hidden="1" customHeight="1" x14ac:dyDescent="0.2">
      <c r="A83" s="41" t="s">
        <v>38</v>
      </c>
      <c r="B83" s="61" t="s">
        <v>29</v>
      </c>
      <c r="C83" s="63"/>
      <c r="D83" s="64"/>
      <c r="E83" s="65">
        <f t="shared" ref="E83" si="237">+C83+D83</f>
        <v>0</v>
      </c>
      <c r="F83" s="63"/>
      <c r="G83" s="64"/>
      <c r="H83" s="64"/>
      <c r="I83" s="65"/>
      <c r="J83" s="66">
        <f>+E83+I83+F83+G83+H83</f>
        <v>0</v>
      </c>
      <c r="K83" s="67">
        <f>F83+0</f>
        <v>0</v>
      </c>
      <c r="L83" s="68" t="e">
        <f>K83/J83*100</f>
        <v>#DIV/0!</v>
      </c>
      <c r="M83" s="470" t="e">
        <f t="shared" si="220"/>
        <v>#DIV/0!</v>
      </c>
      <c r="N83" s="471"/>
      <c r="O83" s="67">
        <f>G83+F83+0</f>
        <v>0</v>
      </c>
      <c r="P83" s="68" t="e">
        <f t="shared" ref="P83" si="238">O83/J83*100</f>
        <v>#DIV/0!</v>
      </c>
      <c r="Q83" s="470" t="e">
        <f t="shared" si="222"/>
        <v>#DIV/0!</v>
      </c>
      <c r="R83" s="471"/>
      <c r="S83" s="70">
        <f>H83+F83+G83+0</f>
        <v>0</v>
      </c>
      <c r="T83" s="68" t="e">
        <f t="shared" ref="T83" si="239">S83/J83*100</f>
        <v>#DIV/0!</v>
      </c>
      <c r="U83" s="470" t="e">
        <f t="shared" si="224"/>
        <v>#DIV/0!</v>
      </c>
      <c r="V83" s="472"/>
      <c r="W83" s="67">
        <f>H83+F83+G83+I83+0</f>
        <v>0</v>
      </c>
      <c r="X83" s="68" t="e">
        <f>W83/J83*100</f>
        <v>#DIV/0!</v>
      </c>
      <c r="Y83" s="470" t="e">
        <f t="shared" si="226"/>
        <v>#DIV/0!</v>
      </c>
      <c r="Z83" s="471"/>
      <c r="AA83" s="74"/>
      <c r="AB83" s="74"/>
    </row>
    <row r="84" spans="1:28" s="75" customFormat="1" ht="21.75" hidden="1" customHeight="1" x14ac:dyDescent="0.2">
      <c r="A84" s="52"/>
      <c r="B84" s="62" t="s">
        <v>32</v>
      </c>
      <c r="C84" s="35"/>
      <c r="D84" s="36"/>
      <c r="E84" s="37"/>
      <c r="F84" s="38"/>
      <c r="G84" s="36"/>
      <c r="H84" s="36"/>
      <c r="I84" s="39"/>
      <c r="J84" s="40"/>
      <c r="K84" s="16"/>
      <c r="L84" s="17" t="e">
        <f>K84/J83*100</f>
        <v>#DIV/0!</v>
      </c>
      <c r="M84" s="470"/>
      <c r="N84" s="471"/>
      <c r="O84" s="16"/>
      <c r="P84" s="17" t="e">
        <f>O84/J83*100</f>
        <v>#DIV/0!</v>
      </c>
      <c r="Q84" s="470"/>
      <c r="R84" s="471"/>
      <c r="S84" s="19"/>
      <c r="T84" s="17" t="e">
        <f>S84/J83*100</f>
        <v>#DIV/0!</v>
      </c>
      <c r="U84" s="470"/>
      <c r="V84" s="472"/>
      <c r="W84" s="16"/>
      <c r="X84" s="17" t="e">
        <f>W84/J83*100</f>
        <v>#DIV/0!</v>
      </c>
      <c r="Y84" s="470"/>
      <c r="Z84" s="471"/>
      <c r="AA84" s="74"/>
      <c r="AB84" s="74"/>
    </row>
    <row r="85" spans="1:28" s="75" customFormat="1" ht="21.75" hidden="1" customHeight="1" x14ac:dyDescent="0.2">
      <c r="A85" s="41" t="s">
        <v>39</v>
      </c>
      <c r="B85" s="61" t="s">
        <v>29</v>
      </c>
      <c r="C85" s="63"/>
      <c r="D85" s="64"/>
      <c r="E85" s="65">
        <f t="shared" ref="E85" si="240">+C85+D85</f>
        <v>0</v>
      </c>
      <c r="F85" s="63"/>
      <c r="G85" s="64"/>
      <c r="H85" s="64"/>
      <c r="I85" s="65"/>
      <c r="J85" s="66">
        <f>+E85+I85+F85+G85+H85</f>
        <v>0</v>
      </c>
      <c r="K85" s="67">
        <f>F85+0</f>
        <v>0</v>
      </c>
      <c r="L85" s="68" t="e">
        <f>K85/J85*100</f>
        <v>#DIV/0!</v>
      </c>
      <c r="M85" s="470" t="e">
        <f t="shared" si="220"/>
        <v>#DIV/0!</v>
      </c>
      <c r="N85" s="471"/>
      <c r="O85" s="67">
        <f>G85+F85+0</f>
        <v>0</v>
      </c>
      <c r="P85" s="68" t="e">
        <f t="shared" ref="P85" si="241">O85/J85*100</f>
        <v>#DIV/0!</v>
      </c>
      <c r="Q85" s="470" t="e">
        <f t="shared" si="222"/>
        <v>#DIV/0!</v>
      </c>
      <c r="R85" s="471"/>
      <c r="S85" s="70">
        <f>H85+F85+G85+0</f>
        <v>0</v>
      </c>
      <c r="T85" s="68" t="e">
        <f t="shared" ref="T85" si="242">S85/J85*100</f>
        <v>#DIV/0!</v>
      </c>
      <c r="U85" s="470" t="e">
        <f t="shared" si="224"/>
        <v>#DIV/0!</v>
      </c>
      <c r="V85" s="472"/>
      <c r="W85" s="67">
        <f>H85+F85+G85+I85+0</f>
        <v>0</v>
      </c>
      <c r="X85" s="68" t="e">
        <f>W85/J85*100</f>
        <v>#DIV/0!</v>
      </c>
      <c r="Y85" s="470" t="e">
        <f t="shared" si="226"/>
        <v>#DIV/0!</v>
      </c>
      <c r="Z85" s="471"/>
      <c r="AA85" s="74"/>
      <c r="AB85" s="74"/>
    </row>
    <row r="86" spans="1:28" s="75" customFormat="1" ht="21.75" hidden="1" customHeight="1" x14ac:dyDescent="0.2">
      <c r="A86" s="52"/>
      <c r="B86" s="62" t="s">
        <v>32</v>
      </c>
      <c r="C86" s="35"/>
      <c r="D86" s="36"/>
      <c r="E86" s="37"/>
      <c r="F86" s="38"/>
      <c r="G86" s="36"/>
      <c r="H86" s="36"/>
      <c r="I86" s="39"/>
      <c r="J86" s="40"/>
      <c r="K86" s="16"/>
      <c r="L86" s="17" t="e">
        <f>K86/J85*100</f>
        <v>#DIV/0!</v>
      </c>
      <c r="M86" s="470"/>
      <c r="N86" s="471"/>
      <c r="O86" s="16"/>
      <c r="P86" s="17" t="e">
        <f>O86/J85*100</f>
        <v>#DIV/0!</v>
      </c>
      <c r="Q86" s="470"/>
      <c r="R86" s="471"/>
      <c r="S86" s="19"/>
      <c r="T86" s="17" t="e">
        <f>S86/J85*100</f>
        <v>#DIV/0!</v>
      </c>
      <c r="U86" s="470"/>
      <c r="V86" s="472"/>
      <c r="W86" s="16"/>
      <c r="X86" s="17" t="e">
        <f>W86/J85*100</f>
        <v>#DIV/0!</v>
      </c>
      <c r="Y86" s="470"/>
      <c r="Z86" s="471"/>
      <c r="AA86" s="74"/>
      <c r="AB86" s="74"/>
    </row>
    <row r="87" spans="1:28" s="75" customFormat="1" ht="21.75" hidden="1" customHeight="1" x14ac:dyDescent="0.2">
      <c r="A87" s="22" t="s">
        <v>40</v>
      </c>
      <c r="B87" s="61" t="s">
        <v>29</v>
      </c>
      <c r="C87" s="24">
        <f>SUM(C89,C91)</f>
        <v>0</v>
      </c>
      <c r="D87" s="25">
        <f>SUM(D89,D91)</f>
        <v>0</v>
      </c>
      <c r="E87" s="26">
        <f>+C87+D87</f>
        <v>0</v>
      </c>
      <c r="F87" s="27">
        <f>SUM(F89,F91)</f>
        <v>0</v>
      </c>
      <c r="G87" s="25">
        <f t="shared" ref="G87:I87" si="243">SUM(G89,G91)</f>
        <v>0</v>
      </c>
      <c r="H87" s="25">
        <f t="shared" si="243"/>
        <v>0</v>
      </c>
      <c r="I87" s="28">
        <f t="shared" si="243"/>
        <v>0</v>
      </c>
      <c r="J87" s="29">
        <f>+E87+I87+F87+G87+H87</f>
        <v>0</v>
      </c>
      <c r="K87" s="30">
        <f>SUM(K89,K91)</f>
        <v>0</v>
      </c>
      <c r="L87" s="31" t="e">
        <f t="shared" ref="L87" si="244">K87/J87*100</f>
        <v>#DIV/0!</v>
      </c>
      <c r="M87" s="473" t="e">
        <f t="shared" si="220"/>
        <v>#DIV/0!</v>
      </c>
      <c r="N87" s="474"/>
      <c r="O87" s="30">
        <f>SUM(O89,O91)</f>
        <v>0</v>
      </c>
      <c r="P87" s="31" t="e">
        <f t="shared" ref="P87" si="245">O87/J87*100</f>
        <v>#DIV/0!</v>
      </c>
      <c r="Q87" s="473" t="e">
        <f t="shared" si="222"/>
        <v>#DIV/0!</v>
      </c>
      <c r="R87" s="474"/>
      <c r="S87" s="32">
        <f>SUM(S89,S91)</f>
        <v>0</v>
      </c>
      <c r="T87" s="31" t="e">
        <f t="shared" ref="T87" si="246">S87/J87*100</f>
        <v>#DIV/0!</v>
      </c>
      <c r="U87" s="473" t="e">
        <f t="shared" si="224"/>
        <v>#DIV/0!</v>
      </c>
      <c r="V87" s="475"/>
      <c r="W87" s="30">
        <f>SUM(W89,W91)</f>
        <v>0</v>
      </c>
      <c r="X87" s="31" t="e">
        <f t="shared" ref="X87" si="247">W87/J87*100</f>
        <v>#DIV/0!</v>
      </c>
      <c r="Y87" s="473" t="e">
        <f t="shared" si="226"/>
        <v>#DIV/0!</v>
      </c>
      <c r="Z87" s="474"/>
      <c r="AA87" s="74"/>
      <c r="AB87" s="74"/>
    </row>
    <row r="88" spans="1:28" s="75" customFormat="1" ht="21.75" hidden="1" customHeight="1" x14ac:dyDescent="0.2">
      <c r="A88" s="33"/>
      <c r="B88" s="62" t="s">
        <v>32</v>
      </c>
      <c r="C88" s="35"/>
      <c r="D88" s="36"/>
      <c r="E88" s="37"/>
      <c r="F88" s="38"/>
      <c r="G88" s="36"/>
      <c r="H88" s="36"/>
      <c r="I88" s="37"/>
      <c r="J88" s="40"/>
      <c r="K88" s="30">
        <f>SUM(K90,K92)</f>
        <v>0</v>
      </c>
      <c r="L88" s="31" t="e">
        <f t="shared" ref="L88" si="248">K88/J87*100</f>
        <v>#DIV/0!</v>
      </c>
      <c r="M88" s="473"/>
      <c r="N88" s="474"/>
      <c r="O88" s="30">
        <f>SUM(O90,O92)</f>
        <v>0</v>
      </c>
      <c r="P88" s="31" t="e">
        <f t="shared" ref="P88" si="249">O88/J87*100</f>
        <v>#DIV/0!</v>
      </c>
      <c r="Q88" s="473"/>
      <c r="R88" s="474"/>
      <c r="S88" s="32">
        <f>SUM(S90,S92)</f>
        <v>0</v>
      </c>
      <c r="T88" s="31" t="e">
        <f t="shared" ref="T88" si="250">S88/J87*100</f>
        <v>#DIV/0!</v>
      </c>
      <c r="U88" s="473"/>
      <c r="V88" s="475"/>
      <c r="W88" s="30">
        <f>SUM(W90,W92)</f>
        <v>0</v>
      </c>
      <c r="X88" s="31" t="e">
        <f t="shared" ref="X88" si="251">W88/J87*100</f>
        <v>#DIV/0!</v>
      </c>
      <c r="Y88" s="473"/>
      <c r="Z88" s="474"/>
      <c r="AA88" s="74"/>
      <c r="AB88" s="74"/>
    </row>
    <row r="89" spans="1:28" s="75" customFormat="1" ht="21.75" hidden="1" customHeight="1" x14ac:dyDescent="0.2">
      <c r="A89" s="41" t="s">
        <v>41</v>
      </c>
      <c r="B89" s="61" t="s">
        <v>29</v>
      </c>
      <c r="C89" s="63"/>
      <c r="D89" s="64"/>
      <c r="E89" s="65">
        <f t="shared" ref="E89" si="252">+C89+D89</f>
        <v>0</v>
      </c>
      <c r="F89" s="63"/>
      <c r="G89" s="64"/>
      <c r="H89" s="64"/>
      <c r="I89" s="65"/>
      <c r="J89" s="66">
        <f>+E89+I89+F89+G89+H89</f>
        <v>0</v>
      </c>
      <c r="K89" s="67">
        <f>F89+0</f>
        <v>0</v>
      </c>
      <c r="L89" s="68" t="e">
        <f>K89/J89*100</f>
        <v>#DIV/0!</v>
      </c>
      <c r="M89" s="470" t="e">
        <f t="shared" si="220"/>
        <v>#DIV/0!</v>
      </c>
      <c r="N89" s="471"/>
      <c r="O89" s="67">
        <f>G89+F89+0</f>
        <v>0</v>
      </c>
      <c r="P89" s="68" t="e">
        <f t="shared" ref="P89" si="253">O89/J89*100</f>
        <v>#DIV/0!</v>
      </c>
      <c r="Q89" s="470" t="e">
        <f t="shared" si="222"/>
        <v>#DIV/0!</v>
      </c>
      <c r="R89" s="471"/>
      <c r="S89" s="70">
        <f>H89+F89+G89+0</f>
        <v>0</v>
      </c>
      <c r="T89" s="68" t="e">
        <f t="shared" ref="T89" si="254">S89/J89*100</f>
        <v>#DIV/0!</v>
      </c>
      <c r="U89" s="470" t="e">
        <f t="shared" si="224"/>
        <v>#DIV/0!</v>
      </c>
      <c r="V89" s="472"/>
      <c r="W89" s="67">
        <f>H89+F89+G89+I89+0</f>
        <v>0</v>
      </c>
      <c r="X89" s="68" t="e">
        <f>W89/J89*100</f>
        <v>#DIV/0!</v>
      </c>
      <c r="Y89" s="470" t="e">
        <f t="shared" si="226"/>
        <v>#DIV/0!</v>
      </c>
      <c r="Z89" s="471"/>
      <c r="AA89" s="74"/>
      <c r="AB89" s="74"/>
    </row>
    <row r="90" spans="1:28" s="75" customFormat="1" ht="21.75" hidden="1" customHeight="1" x14ac:dyDescent="0.2">
      <c r="A90" s="52"/>
      <c r="B90" s="62" t="s">
        <v>32</v>
      </c>
      <c r="C90" s="35"/>
      <c r="D90" s="36"/>
      <c r="E90" s="37"/>
      <c r="F90" s="38"/>
      <c r="G90" s="36"/>
      <c r="H90" s="36"/>
      <c r="I90" s="39"/>
      <c r="J90" s="40"/>
      <c r="K90" s="16"/>
      <c r="L90" s="17" t="e">
        <f>K90/J89*100</f>
        <v>#DIV/0!</v>
      </c>
      <c r="M90" s="470"/>
      <c r="N90" s="471"/>
      <c r="O90" s="16"/>
      <c r="P90" s="17" t="e">
        <f>O90/J89*100</f>
        <v>#DIV/0!</v>
      </c>
      <c r="Q90" s="470"/>
      <c r="R90" s="471"/>
      <c r="S90" s="19"/>
      <c r="T90" s="17" t="e">
        <f>S90/J89*100</f>
        <v>#DIV/0!</v>
      </c>
      <c r="U90" s="470"/>
      <c r="V90" s="472"/>
      <c r="W90" s="16"/>
      <c r="X90" s="17" t="e">
        <f>W90/J89*100</f>
        <v>#DIV/0!</v>
      </c>
      <c r="Y90" s="470"/>
      <c r="Z90" s="471"/>
      <c r="AA90" s="74"/>
      <c r="AB90" s="74"/>
    </row>
    <row r="91" spans="1:28" s="75" customFormat="1" ht="21.75" hidden="1" customHeight="1" x14ac:dyDescent="0.2">
      <c r="A91" s="41" t="s">
        <v>42</v>
      </c>
      <c r="B91" s="61" t="s">
        <v>29</v>
      </c>
      <c r="C91" s="63"/>
      <c r="D91" s="64"/>
      <c r="E91" s="65">
        <f t="shared" ref="E91" si="255">+C91+D91</f>
        <v>0</v>
      </c>
      <c r="F91" s="63"/>
      <c r="G91" s="64"/>
      <c r="H91" s="64"/>
      <c r="I91" s="65"/>
      <c r="J91" s="66">
        <f>+E91+I91+F91+G91+H91</f>
        <v>0</v>
      </c>
      <c r="K91" s="67">
        <f>F91+0</f>
        <v>0</v>
      </c>
      <c r="L91" s="68" t="e">
        <f>K91/J91*100</f>
        <v>#DIV/0!</v>
      </c>
      <c r="M91" s="470" t="e">
        <f t="shared" si="220"/>
        <v>#DIV/0!</v>
      </c>
      <c r="N91" s="471"/>
      <c r="O91" s="67">
        <f>G91+F91+0</f>
        <v>0</v>
      </c>
      <c r="P91" s="68" t="e">
        <f t="shared" ref="P91" si="256">O91/J91*100</f>
        <v>#DIV/0!</v>
      </c>
      <c r="Q91" s="470" t="e">
        <f t="shared" si="222"/>
        <v>#DIV/0!</v>
      </c>
      <c r="R91" s="471"/>
      <c r="S91" s="70">
        <f>H91+F91+G91+0</f>
        <v>0</v>
      </c>
      <c r="T91" s="68" t="e">
        <f t="shared" ref="T91" si="257">S91/J91*100</f>
        <v>#DIV/0!</v>
      </c>
      <c r="U91" s="470" t="e">
        <f t="shared" si="224"/>
        <v>#DIV/0!</v>
      </c>
      <c r="V91" s="472"/>
      <c r="W91" s="67">
        <f>H91+F91+G91+I91+0</f>
        <v>0</v>
      </c>
      <c r="X91" s="68" t="e">
        <f>W91/J91*100</f>
        <v>#DIV/0!</v>
      </c>
      <c r="Y91" s="470" t="e">
        <f t="shared" si="226"/>
        <v>#DIV/0!</v>
      </c>
      <c r="Z91" s="471"/>
      <c r="AA91" s="74"/>
      <c r="AB91" s="74"/>
    </row>
    <row r="92" spans="1:28" s="75" customFormat="1" ht="21.75" hidden="1" customHeight="1" x14ac:dyDescent="0.2">
      <c r="A92" s="52"/>
      <c r="B92" s="62" t="s">
        <v>32</v>
      </c>
      <c r="C92" s="35"/>
      <c r="D92" s="36"/>
      <c r="E92" s="37"/>
      <c r="F92" s="38"/>
      <c r="G92" s="36"/>
      <c r="H92" s="36"/>
      <c r="I92" s="39"/>
      <c r="J92" s="40"/>
      <c r="K92" s="16"/>
      <c r="L92" s="17" t="e">
        <f>K92/J91*100</f>
        <v>#DIV/0!</v>
      </c>
      <c r="M92" s="470"/>
      <c r="N92" s="471"/>
      <c r="O92" s="16"/>
      <c r="P92" s="17" t="e">
        <f>O92/J91*100</f>
        <v>#DIV/0!</v>
      </c>
      <c r="Q92" s="470"/>
      <c r="R92" s="471"/>
      <c r="S92" s="19"/>
      <c r="T92" s="17" t="e">
        <f>S92/J91*100</f>
        <v>#DIV/0!</v>
      </c>
      <c r="U92" s="470"/>
      <c r="V92" s="472"/>
      <c r="W92" s="16"/>
      <c r="X92" s="17" t="e">
        <f>W92/J91*100</f>
        <v>#DIV/0!</v>
      </c>
      <c r="Y92" s="470"/>
      <c r="Z92" s="471"/>
      <c r="AA92" s="74"/>
      <c r="AB92" s="74"/>
    </row>
    <row r="93" spans="1:28" s="75" customFormat="1" ht="21.75" hidden="1" customHeight="1" x14ac:dyDescent="0.2">
      <c r="A93" s="22" t="s">
        <v>43</v>
      </c>
      <c r="B93" s="61" t="s">
        <v>29</v>
      </c>
      <c r="C93" s="63"/>
      <c r="D93" s="64"/>
      <c r="E93" s="65">
        <f t="shared" ref="E93" si="258">+C93+D93</f>
        <v>0</v>
      </c>
      <c r="F93" s="63"/>
      <c r="G93" s="64"/>
      <c r="H93" s="64"/>
      <c r="I93" s="65"/>
      <c r="J93" s="66">
        <f>+E93+I93+F93+G93+H93</f>
        <v>0</v>
      </c>
      <c r="K93" s="67">
        <f>F93+0</f>
        <v>0</v>
      </c>
      <c r="L93" s="68" t="e">
        <f>K93/J93*100</f>
        <v>#DIV/0!</v>
      </c>
      <c r="M93" s="470" t="e">
        <f t="shared" si="220"/>
        <v>#DIV/0!</v>
      </c>
      <c r="N93" s="471"/>
      <c r="O93" s="67">
        <f>G93+F93+0</f>
        <v>0</v>
      </c>
      <c r="P93" s="68" t="e">
        <f t="shared" ref="P93" si="259">O93/J93*100</f>
        <v>#DIV/0!</v>
      </c>
      <c r="Q93" s="470" t="e">
        <f t="shared" si="222"/>
        <v>#DIV/0!</v>
      </c>
      <c r="R93" s="471"/>
      <c r="S93" s="70">
        <f>H93+F93+G93+0</f>
        <v>0</v>
      </c>
      <c r="T93" s="68" t="e">
        <f t="shared" ref="T93" si="260">S93/J93*100</f>
        <v>#DIV/0!</v>
      </c>
      <c r="U93" s="470" t="e">
        <f t="shared" si="224"/>
        <v>#DIV/0!</v>
      </c>
      <c r="V93" s="472"/>
      <c r="W93" s="67">
        <f>H93+F93+G93+I93+0</f>
        <v>0</v>
      </c>
      <c r="X93" s="68" t="e">
        <f>W93/J93*100</f>
        <v>#DIV/0!</v>
      </c>
      <c r="Y93" s="470" t="e">
        <f t="shared" si="226"/>
        <v>#DIV/0!</v>
      </c>
      <c r="Z93" s="471"/>
      <c r="AA93" s="74"/>
      <c r="AB93" s="74"/>
    </row>
    <row r="94" spans="1:28" s="75" customFormat="1" ht="21.75" hidden="1" customHeight="1" x14ac:dyDescent="0.2">
      <c r="A94" s="33"/>
      <c r="B94" s="62" t="s">
        <v>32</v>
      </c>
      <c r="C94" s="35"/>
      <c r="D94" s="36"/>
      <c r="E94" s="37"/>
      <c r="F94" s="38"/>
      <c r="G94" s="36"/>
      <c r="H94" s="36"/>
      <c r="I94" s="37"/>
      <c r="J94" s="40"/>
      <c r="K94" s="16"/>
      <c r="L94" s="17" t="e">
        <f>K94/J93*100</f>
        <v>#DIV/0!</v>
      </c>
      <c r="M94" s="470"/>
      <c r="N94" s="471"/>
      <c r="O94" s="16"/>
      <c r="P94" s="17" t="e">
        <f>O94/J93*100</f>
        <v>#DIV/0!</v>
      </c>
      <c r="Q94" s="470"/>
      <c r="R94" s="471"/>
      <c r="S94" s="19"/>
      <c r="T94" s="17" t="e">
        <f>S94/J93*100</f>
        <v>#DIV/0!</v>
      </c>
      <c r="U94" s="470"/>
      <c r="V94" s="472"/>
      <c r="W94" s="16"/>
      <c r="X94" s="17" t="e">
        <f>W94/J93*100</f>
        <v>#DIV/0!</v>
      </c>
      <c r="Y94" s="470"/>
      <c r="Z94" s="471"/>
      <c r="AA94" s="74"/>
      <c r="AB94" s="74"/>
    </row>
    <row r="95" spans="1:28" s="75" customFormat="1" ht="21.75" hidden="1" customHeight="1" x14ac:dyDescent="0.2">
      <c r="A95" s="22" t="s">
        <v>44</v>
      </c>
      <c r="B95" s="61" t="s">
        <v>29</v>
      </c>
      <c r="C95" s="63"/>
      <c r="D95" s="64"/>
      <c r="E95" s="65">
        <f t="shared" ref="E95" si="261">+C95+D95</f>
        <v>0</v>
      </c>
      <c r="F95" s="63"/>
      <c r="G95" s="64"/>
      <c r="H95" s="64"/>
      <c r="I95" s="65"/>
      <c r="J95" s="66">
        <f>+E95+I95+F95+G95+H95</f>
        <v>0</v>
      </c>
      <c r="K95" s="67">
        <f>F95+0</f>
        <v>0</v>
      </c>
      <c r="L95" s="68" t="e">
        <f>K95/J95*100</f>
        <v>#DIV/0!</v>
      </c>
      <c r="M95" s="470" t="e">
        <f t="shared" si="220"/>
        <v>#DIV/0!</v>
      </c>
      <c r="N95" s="471"/>
      <c r="O95" s="67">
        <f>G95+F95+0</f>
        <v>0</v>
      </c>
      <c r="P95" s="68" t="e">
        <f t="shared" ref="P95" si="262">O95/J95*100</f>
        <v>#DIV/0!</v>
      </c>
      <c r="Q95" s="470" t="e">
        <f t="shared" si="222"/>
        <v>#DIV/0!</v>
      </c>
      <c r="R95" s="471"/>
      <c r="S95" s="70">
        <f>H95+F95+G95+0</f>
        <v>0</v>
      </c>
      <c r="T95" s="68" t="e">
        <f t="shared" ref="T95" si="263">S95/J95*100</f>
        <v>#DIV/0!</v>
      </c>
      <c r="U95" s="470" t="e">
        <f t="shared" si="224"/>
        <v>#DIV/0!</v>
      </c>
      <c r="V95" s="472"/>
      <c r="W95" s="67">
        <f>H95+F95+G95+I95+0</f>
        <v>0</v>
      </c>
      <c r="X95" s="68" t="e">
        <f>W95/J95*100</f>
        <v>#DIV/0!</v>
      </c>
      <c r="Y95" s="470" t="e">
        <f t="shared" si="226"/>
        <v>#DIV/0!</v>
      </c>
      <c r="Z95" s="471"/>
      <c r="AA95" s="74"/>
      <c r="AB95" s="74"/>
    </row>
    <row r="96" spans="1:28" s="75" customFormat="1" ht="21.75" hidden="1" customHeight="1" x14ac:dyDescent="0.2">
      <c r="A96" s="33"/>
      <c r="B96" s="62" t="s">
        <v>32</v>
      </c>
      <c r="C96" s="35"/>
      <c r="D96" s="36"/>
      <c r="E96" s="37"/>
      <c r="F96" s="38"/>
      <c r="G96" s="36"/>
      <c r="H96" s="36"/>
      <c r="I96" s="37"/>
      <c r="J96" s="40"/>
      <c r="K96" s="16"/>
      <c r="L96" s="17" t="e">
        <f>K96/J95*100</f>
        <v>#DIV/0!</v>
      </c>
      <c r="M96" s="470"/>
      <c r="N96" s="471"/>
      <c r="O96" s="16"/>
      <c r="P96" s="17" t="e">
        <f>O96/J95*100</f>
        <v>#DIV/0!</v>
      </c>
      <c r="Q96" s="470"/>
      <c r="R96" s="471"/>
      <c r="S96" s="19"/>
      <c r="T96" s="17" t="e">
        <f>S96/J95*100</f>
        <v>#DIV/0!</v>
      </c>
      <c r="U96" s="470"/>
      <c r="V96" s="472"/>
      <c r="W96" s="16"/>
      <c r="X96" s="17" t="e">
        <f>W96/J95*100</f>
        <v>#DIV/0!</v>
      </c>
      <c r="Y96" s="470"/>
      <c r="Z96" s="471"/>
      <c r="AA96" s="74"/>
      <c r="AB96" s="74"/>
    </row>
    <row r="97" spans="1:28" s="251" customFormat="1" ht="21.75" hidden="1" customHeight="1" x14ac:dyDescent="0.2">
      <c r="A97" s="480" t="s">
        <v>45</v>
      </c>
      <c r="B97" s="54" t="s">
        <v>29</v>
      </c>
      <c r="C97" s="55">
        <f t="shared" ref="C97:K98" si="264">SUM(C99,C105,C115,C121,C123)</f>
        <v>0</v>
      </c>
      <c r="D97" s="56">
        <f t="shared" si="264"/>
        <v>0</v>
      </c>
      <c r="E97" s="57">
        <f t="shared" si="264"/>
        <v>0</v>
      </c>
      <c r="F97" s="58">
        <f t="shared" si="264"/>
        <v>0</v>
      </c>
      <c r="G97" s="56">
        <f t="shared" si="264"/>
        <v>0</v>
      </c>
      <c r="H97" s="56">
        <f t="shared" si="264"/>
        <v>0</v>
      </c>
      <c r="I97" s="59">
        <f t="shared" si="264"/>
        <v>0</v>
      </c>
      <c r="J97" s="60">
        <f t="shared" si="264"/>
        <v>0</v>
      </c>
      <c r="K97" s="55">
        <f t="shared" si="264"/>
        <v>0</v>
      </c>
      <c r="L97" s="56" t="e">
        <f>K97/J97*100</f>
        <v>#DIV/0!</v>
      </c>
      <c r="M97" s="482" t="e">
        <f t="shared" si="220"/>
        <v>#DIV/0!</v>
      </c>
      <c r="N97" s="476"/>
      <c r="O97" s="55">
        <f>SUM(O99,O105,O115,O121,O123)</f>
        <v>0</v>
      </c>
      <c r="P97" s="56" t="e">
        <f t="shared" ref="P97" si="265">O97/J97*100</f>
        <v>#DIV/0!</v>
      </c>
      <c r="Q97" s="482" t="e">
        <f t="shared" si="222"/>
        <v>#DIV/0!</v>
      </c>
      <c r="R97" s="476"/>
      <c r="S97" s="58">
        <f>SUM(S99,S105,S115,S121,S123)</f>
        <v>0</v>
      </c>
      <c r="T97" s="56" t="e">
        <f t="shared" ref="T97" si="266">S97/J97*100</f>
        <v>#DIV/0!</v>
      </c>
      <c r="U97" s="482" t="e">
        <f t="shared" si="224"/>
        <v>#DIV/0!</v>
      </c>
      <c r="V97" s="484"/>
      <c r="W97" s="55">
        <f>SUM(W99,W105,W115,W121,W123)</f>
        <v>0</v>
      </c>
      <c r="X97" s="56" t="e">
        <f t="shared" ref="X97" si="267">W97/J97*100</f>
        <v>#DIV/0!</v>
      </c>
      <c r="Y97" s="482" t="e">
        <f t="shared" si="226"/>
        <v>#DIV/0!</v>
      </c>
      <c r="Z97" s="476"/>
      <c r="AA97" s="250"/>
      <c r="AB97" s="250"/>
    </row>
    <row r="98" spans="1:28" s="251" customFormat="1" ht="21.75" hidden="1" customHeight="1" x14ac:dyDescent="0.2">
      <c r="A98" s="481"/>
      <c r="B98" s="54" t="s">
        <v>30</v>
      </c>
      <c r="C98" s="16"/>
      <c r="D98" s="17"/>
      <c r="E98" s="18"/>
      <c r="F98" s="19"/>
      <c r="G98" s="17"/>
      <c r="H98" s="17"/>
      <c r="I98" s="20"/>
      <c r="J98" s="21"/>
      <c r="K98" s="55">
        <f t="shared" si="264"/>
        <v>0</v>
      </c>
      <c r="L98" s="56" t="e">
        <f t="shared" ref="L98" si="268">K98/J97*100</f>
        <v>#DIV/0!</v>
      </c>
      <c r="M98" s="483"/>
      <c r="N98" s="477"/>
      <c r="O98" s="55">
        <f>SUM(O100,O106,O116,O122,O124)</f>
        <v>0</v>
      </c>
      <c r="P98" s="56" t="e">
        <f t="shared" ref="P98" si="269">O98/J97*100</f>
        <v>#DIV/0!</v>
      </c>
      <c r="Q98" s="483"/>
      <c r="R98" s="477"/>
      <c r="S98" s="58">
        <f>SUM(S100,S106,S116,S122,S124)</f>
        <v>0</v>
      </c>
      <c r="T98" s="56" t="e">
        <f t="shared" ref="T98" si="270">S98/J97*100</f>
        <v>#DIV/0!</v>
      </c>
      <c r="U98" s="483"/>
      <c r="V98" s="485"/>
      <c r="W98" s="55">
        <f>SUM(W100,W106,W116,W122,W124)</f>
        <v>0</v>
      </c>
      <c r="X98" s="56" t="e">
        <f t="shared" ref="X98" si="271">W98/J97*100</f>
        <v>#DIV/0!</v>
      </c>
      <c r="Y98" s="483"/>
      <c r="Z98" s="477"/>
      <c r="AA98" s="250"/>
      <c r="AB98" s="250"/>
    </row>
    <row r="99" spans="1:28" s="72" customFormat="1" ht="21.75" hidden="1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27">
        <f>SUM(F101,F103)</f>
        <v>0</v>
      </c>
      <c r="G99" s="25">
        <f>SUM(G101,G103)</f>
        <v>0</v>
      </c>
      <c r="H99" s="25">
        <f t="shared" ref="H99:I99" si="272">SUM(H101,H103)</f>
        <v>0</v>
      </c>
      <c r="I99" s="28">
        <f t="shared" si="272"/>
        <v>0</v>
      </c>
      <c r="J99" s="29">
        <f>+E99+I99+F99+G99+H99</f>
        <v>0</v>
      </c>
      <c r="K99" s="30">
        <f>SUM(K101,K103)</f>
        <v>0</v>
      </c>
      <c r="L99" s="31" t="e">
        <f t="shared" ref="L99" si="273">K99/J99*100</f>
        <v>#DIV/0!</v>
      </c>
      <c r="M99" s="478" t="e">
        <f t="shared" si="220"/>
        <v>#DIV/0!</v>
      </c>
      <c r="N99" s="474"/>
      <c r="O99" s="30">
        <f>SUM(O101,O103)</f>
        <v>0</v>
      </c>
      <c r="P99" s="31" t="e">
        <f t="shared" ref="P99" si="274">O99/J99*100</f>
        <v>#DIV/0!</v>
      </c>
      <c r="Q99" s="478" t="e">
        <f t="shared" si="222"/>
        <v>#DIV/0!</v>
      </c>
      <c r="R99" s="474"/>
      <c r="S99" s="32">
        <f>SUM(S101,S103)</f>
        <v>0</v>
      </c>
      <c r="T99" s="31" t="e">
        <f t="shared" ref="T99" si="275">S99/J99*100</f>
        <v>#DIV/0!</v>
      </c>
      <c r="U99" s="478" t="e">
        <f t="shared" si="224"/>
        <v>#DIV/0!</v>
      </c>
      <c r="V99" s="475"/>
      <c r="W99" s="30">
        <f>SUM(W101,W103)</f>
        <v>0</v>
      </c>
      <c r="X99" s="31" t="e">
        <f t="shared" ref="X99" si="276">W99/J99*100</f>
        <v>#DIV/0!</v>
      </c>
      <c r="Y99" s="478" t="e">
        <f t="shared" si="226"/>
        <v>#DIV/0!</v>
      </c>
      <c r="Z99" s="474"/>
      <c r="AA99" s="71"/>
      <c r="AB99" s="71"/>
    </row>
    <row r="100" spans="1:28" s="72" customFormat="1" ht="21.75" hidden="1" customHeight="1" x14ac:dyDescent="0.2">
      <c r="A100" s="33"/>
      <c r="B100" s="62" t="s">
        <v>32</v>
      </c>
      <c r="C100" s="35"/>
      <c r="D100" s="36"/>
      <c r="E100" s="37"/>
      <c r="F100" s="38"/>
      <c r="G100" s="36"/>
      <c r="H100" s="36"/>
      <c r="I100" s="37"/>
      <c r="J100" s="40"/>
      <c r="K100" s="30">
        <f>SUM(K102,K104)</f>
        <v>0</v>
      </c>
      <c r="L100" s="31" t="e">
        <f>K100/J99*100</f>
        <v>#DIV/0!</v>
      </c>
      <c r="M100" s="479"/>
      <c r="N100" s="474"/>
      <c r="O100" s="30">
        <f>SUM(O102,O104)</f>
        <v>0</v>
      </c>
      <c r="P100" s="31" t="e">
        <f t="shared" ref="P100" si="277">O100/J99*100</f>
        <v>#DIV/0!</v>
      </c>
      <c r="Q100" s="479"/>
      <c r="R100" s="474"/>
      <c r="S100" s="32">
        <f>SUM(S102,S104)</f>
        <v>0</v>
      </c>
      <c r="T100" s="31" t="e">
        <f t="shared" ref="T100" si="278">S100/J99*100</f>
        <v>#DIV/0!</v>
      </c>
      <c r="U100" s="479"/>
      <c r="V100" s="475"/>
      <c r="W100" s="30">
        <f>SUM(W102,W104)</f>
        <v>0</v>
      </c>
      <c r="X100" s="31" t="e">
        <f t="shared" ref="X100" si="279">W100/J99*100</f>
        <v>#DIV/0!</v>
      </c>
      <c r="Y100" s="479"/>
      <c r="Z100" s="474"/>
      <c r="AA100" s="71"/>
      <c r="AB100" s="71"/>
    </row>
    <row r="101" spans="1:28" s="72" customFormat="1" ht="21.75" hidden="1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280">+C101+D101</f>
        <v>0</v>
      </c>
      <c r="F101" s="63"/>
      <c r="G101" s="64"/>
      <c r="H101" s="64"/>
      <c r="I101" s="65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470" t="e">
        <f t="shared" si="220"/>
        <v>#DIV/0!</v>
      </c>
      <c r="N101" s="471"/>
      <c r="O101" s="67">
        <f>G101+F101+0</f>
        <v>0</v>
      </c>
      <c r="P101" s="69" t="e">
        <f t="shared" ref="P101" si="281">O101/J101*100</f>
        <v>#DIV/0!</v>
      </c>
      <c r="Q101" s="470" t="e">
        <f t="shared" si="222"/>
        <v>#DIV/0!</v>
      </c>
      <c r="R101" s="471"/>
      <c r="S101" s="70">
        <f>H101+F101+G101+0</f>
        <v>0</v>
      </c>
      <c r="T101" s="69" t="e">
        <f t="shared" ref="T101" si="282">S101/J101*100</f>
        <v>#DIV/0!</v>
      </c>
      <c r="U101" s="470" t="e">
        <f t="shared" si="224"/>
        <v>#DIV/0!</v>
      </c>
      <c r="V101" s="472"/>
      <c r="W101" s="67">
        <f>H101+F101+G101+I101+0</f>
        <v>0</v>
      </c>
      <c r="X101" s="69" t="e">
        <f>W101/J101*100</f>
        <v>#DIV/0!</v>
      </c>
      <c r="Y101" s="470" t="e">
        <f t="shared" si="226"/>
        <v>#DIV/0!</v>
      </c>
      <c r="Z101" s="471"/>
      <c r="AA101" s="71"/>
      <c r="AB101" s="71"/>
    </row>
    <row r="102" spans="1:28" s="72" customFormat="1" ht="21.75" hidden="1" customHeight="1" x14ac:dyDescent="0.2">
      <c r="A102" s="52"/>
      <c r="B102" s="62" t="s">
        <v>32</v>
      </c>
      <c r="C102" s="35"/>
      <c r="D102" s="36"/>
      <c r="E102" s="37"/>
      <c r="F102" s="38"/>
      <c r="G102" s="36"/>
      <c r="H102" s="36"/>
      <c r="I102" s="39"/>
      <c r="J102" s="40"/>
      <c r="K102" s="16"/>
      <c r="L102" s="17" t="e">
        <f>K102/J101*100</f>
        <v>#DIV/0!</v>
      </c>
      <c r="M102" s="470"/>
      <c r="N102" s="471"/>
      <c r="O102" s="16"/>
      <c r="P102" s="73" t="e">
        <f>O102/J101*100</f>
        <v>#DIV/0!</v>
      </c>
      <c r="Q102" s="470"/>
      <c r="R102" s="471"/>
      <c r="S102" s="19"/>
      <c r="T102" s="73" t="e">
        <f>S102/J101*100</f>
        <v>#DIV/0!</v>
      </c>
      <c r="U102" s="470"/>
      <c r="V102" s="472"/>
      <c r="W102" s="16"/>
      <c r="X102" s="73" t="e">
        <f>W102/J101*100</f>
        <v>#DIV/0!</v>
      </c>
      <c r="Y102" s="470"/>
      <c r="Z102" s="471"/>
      <c r="AA102" s="71"/>
      <c r="AB102" s="71"/>
    </row>
    <row r="103" spans="1:28" s="72" customFormat="1" ht="21.75" hidden="1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283">+C103+D103</f>
        <v>0</v>
      </c>
      <c r="F103" s="63"/>
      <c r="G103" s="64"/>
      <c r="H103" s="64"/>
      <c r="I103" s="65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470" t="e">
        <f t="shared" si="220"/>
        <v>#DIV/0!</v>
      </c>
      <c r="N103" s="471"/>
      <c r="O103" s="67">
        <f>G103+F103+0</f>
        <v>0</v>
      </c>
      <c r="P103" s="69" t="e">
        <f t="shared" ref="P103" si="284">O103/J103*100</f>
        <v>#DIV/0!</v>
      </c>
      <c r="Q103" s="470" t="e">
        <f t="shared" si="222"/>
        <v>#DIV/0!</v>
      </c>
      <c r="R103" s="471"/>
      <c r="S103" s="70">
        <f>H103+F103+G103+0</f>
        <v>0</v>
      </c>
      <c r="T103" s="69" t="e">
        <f t="shared" ref="T103" si="285">S103/J103*100</f>
        <v>#DIV/0!</v>
      </c>
      <c r="U103" s="470" t="e">
        <f t="shared" si="224"/>
        <v>#DIV/0!</v>
      </c>
      <c r="V103" s="472"/>
      <c r="W103" s="67">
        <f>H103+F103+G103+I103+0</f>
        <v>0</v>
      </c>
      <c r="X103" s="69" t="e">
        <f>W103/J103*100</f>
        <v>#DIV/0!</v>
      </c>
      <c r="Y103" s="470" t="e">
        <f t="shared" si="226"/>
        <v>#DIV/0!</v>
      </c>
      <c r="Z103" s="471"/>
      <c r="AA103" s="71"/>
      <c r="AB103" s="71"/>
    </row>
    <row r="104" spans="1:28" s="72" customFormat="1" ht="24" hidden="1" customHeight="1" x14ac:dyDescent="0.2">
      <c r="A104" s="52"/>
      <c r="B104" s="62" t="s">
        <v>32</v>
      </c>
      <c r="C104" s="35"/>
      <c r="D104" s="36"/>
      <c r="E104" s="37"/>
      <c r="F104" s="38"/>
      <c r="G104" s="36"/>
      <c r="H104" s="36"/>
      <c r="I104" s="39"/>
      <c r="J104" s="40"/>
      <c r="K104" s="16"/>
      <c r="L104" s="17" t="e">
        <f>K104/J103*100</f>
        <v>#DIV/0!</v>
      </c>
      <c r="M104" s="470"/>
      <c r="N104" s="471"/>
      <c r="O104" s="16"/>
      <c r="P104" s="73" t="e">
        <f>O104/J103*100</f>
        <v>#DIV/0!</v>
      </c>
      <c r="Q104" s="470"/>
      <c r="R104" s="471"/>
      <c r="S104" s="19"/>
      <c r="T104" s="73" t="e">
        <f>S104/J103*100</f>
        <v>#DIV/0!</v>
      </c>
      <c r="U104" s="470"/>
      <c r="V104" s="472"/>
      <c r="W104" s="16"/>
      <c r="X104" s="73" t="e">
        <f>W104/J103*100</f>
        <v>#DIV/0!</v>
      </c>
      <c r="Y104" s="470"/>
      <c r="Z104" s="471"/>
      <c r="AA104" s="71"/>
      <c r="AB104" s="71"/>
    </row>
    <row r="105" spans="1:28" s="75" customFormat="1" ht="21.75" hidden="1" customHeight="1" x14ac:dyDescent="0.2">
      <c r="A105" s="22" t="s">
        <v>35</v>
      </c>
      <c r="B105" s="61" t="s">
        <v>29</v>
      </c>
      <c r="C105" s="24">
        <f>SUM(C107,C109,C111,C113)</f>
        <v>0</v>
      </c>
      <c r="D105" s="25">
        <f>SUM(D107,D109,D111,D113)</f>
        <v>0</v>
      </c>
      <c r="E105" s="26">
        <f>+C105+D105</f>
        <v>0</v>
      </c>
      <c r="F105" s="27">
        <f>SUM(F107,F109,F111,F113)</f>
        <v>0</v>
      </c>
      <c r="G105" s="25">
        <f t="shared" ref="G105:I105" si="286">SUM(G107,G109,G111,G113)</f>
        <v>0</v>
      </c>
      <c r="H105" s="25">
        <f t="shared" si="286"/>
        <v>0</v>
      </c>
      <c r="I105" s="28">
        <f t="shared" si="286"/>
        <v>0</v>
      </c>
      <c r="J105" s="29">
        <f t="shared" ref="J105" si="287">+E105+I105+F105+G105+H105</f>
        <v>0</v>
      </c>
      <c r="K105" s="30">
        <f>SUM(K107,K109,K111,K113)</f>
        <v>0</v>
      </c>
      <c r="L105" s="31" t="e">
        <f t="shared" ref="L105" si="288">K105/J105*100</f>
        <v>#DIV/0!</v>
      </c>
      <c r="M105" s="473" t="e">
        <f t="shared" si="220"/>
        <v>#DIV/0!</v>
      </c>
      <c r="N105" s="474"/>
      <c r="O105" s="30">
        <f>SUM(O107,O109,O111,O113)</f>
        <v>0</v>
      </c>
      <c r="P105" s="31" t="e">
        <f t="shared" ref="P105" si="289">O105/J105*100</f>
        <v>#DIV/0!</v>
      </c>
      <c r="Q105" s="473" t="e">
        <f t="shared" si="222"/>
        <v>#DIV/0!</v>
      </c>
      <c r="R105" s="474"/>
      <c r="S105" s="32">
        <f>SUM(S107,S109,S111,S113)</f>
        <v>0</v>
      </c>
      <c r="T105" s="31" t="e">
        <f t="shared" ref="T105" si="290">S105/J105*100</f>
        <v>#DIV/0!</v>
      </c>
      <c r="U105" s="473" t="e">
        <f t="shared" si="224"/>
        <v>#DIV/0!</v>
      </c>
      <c r="V105" s="475"/>
      <c r="W105" s="30">
        <f>SUM(W107,W109,W111,W113)</f>
        <v>0</v>
      </c>
      <c r="X105" s="31" t="e">
        <f t="shared" ref="X105" si="291">W105/J105*100</f>
        <v>#DIV/0!</v>
      </c>
      <c r="Y105" s="473" t="e">
        <f t="shared" si="226"/>
        <v>#DIV/0!</v>
      </c>
      <c r="Z105" s="474"/>
      <c r="AA105" s="74"/>
      <c r="AB105" s="74"/>
    </row>
    <row r="106" spans="1:28" s="75" customFormat="1" ht="21.75" hidden="1" customHeight="1" x14ac:dyDescent="0.2">
      <c r="A106" s="33"/>
      <c r="B106" s="62" t="s">
        <v>32</v>
      </c>
      <c r="C106" s="35"/>
      <c r="D106" s="36"/>
      <c r="E106" s="37"/>
      <c r="F106" s="38"/>
      <c r="G106" s="36"/>
      <c r="H106" s="36"/>
      <c r="I106" s="37"/>
      <c r="J106" s="40"/>
      <c r="K106" s="30">
        <f>SUM(K108,K110,K112,K114)</f>
        <v>0</v>
      </c>
      <c r="L106" s="31" t="e">
        <f t="shared" ref="L106" si="292">K106/J105*100</f>
        <v>#DIV/0!</v>
      </c>
      <c r="M106" s="473"/>
      <c r="N106" s="474"/>
      <c r="O106" s="30">
        <f>SUM(O108,O110,O112,O114)</f>
        <v>0</v>
      </c>
      <c r="P106" s="31" t="e">
        <f t="shared" ref="P106" si="293">O106/J105*100</f>
        <v>#DIV/0!</v>
      </c>
      <c r="Q106" s="473"/>
      <c r="R106" s="474"/>
      <c r="S106" s="32">
        <f>SUM(S108,S110,S112,S114)</f>
        <v>0</v>
      </c>
      <c r="T106" s="31" t="e">
        <f t="shared" ref="T106" si="294">S106/J105*100</f>
        <v>#DIV/0!</v>
      </c>
      <c r="U106" s="473"/>
      <c r="V106" s="475"/>
      <c r="W106" s="30">
        <f>SUM(W108,W110,W112,W114)</f>
        <v>0</v>
      </c>
      <c r="X106" s="31" t="e">
        <f t="shared" ref="X106" si="295">W106/J105*100</f>
        <v>#DIV/0!</v>
      </c>
      <c r="Y106" s="473"/>
      <c r="Z106" s="474"/>
      <c r="AA106" s="74"/>
      <c r="AB106" s="74"/>
    </row>
    <row r="107" spans="1:28" s="75" customFormat="1" ht="21.75" hidden="1" customHeight="1" x14ac:dyDescent="0.2">
      <c r="A107" s="41" t="s">
        <v>36</v>
      </c>
      <c r="B107" s="61" t="s">
        <v>29</v>
      </c>
      <c r="C107" s="63"/>
      <c r="D107" s="64"/>
      <c r="E107" s="65">
        <f t="shared" ref="E107" si="296">+C107+D107</f>
        <v>0</v>
      </c>
      <c r="F107" s="63"/>
      <c r="G107" s="64"/>
      <c r="H107" s="64"/>
      <c r="I107" s="65"/>
      <c r="J107" s="66">
        <f>+E107+I107+F107+G107+H107</f>
        <v>0</v>
      </c>
      <c r="K107" s="67">
        <f>F107+0</f>
        <v>0</v>
      </c>
      <c r="L107" s="68" t="e">
        <f>K107/J107*100</f>
        <v>#DIV/0!</v>
      </c>
      <c r="M107" s="470" t="e">
        <f t="shared" si="220"/>
        <v>#DIV/0!</v>
      </c>
      <c r="N107" s="471"/>
      <c r="O107" s="67">
        <f>G107+F107+0</f>
        <v>0</v>
      </c>
      <c r="P107" s="68" t="e">
        <f t="shared" ref="P107" si="297">O107/J107*100</f>
        <v>#DIV/0!</v>
      </c>
      <c r="Q107" s="470" t="e">
        <f t="shared" si="222"/>
        <v>#DIV/0!</v>
      </c>
      <c r="R107" s="471"/>
      <c r="S107" s="70">
        <f>H107+F107+G107+0</f>
        <v>0</v>
      </c>
      <c r="T107" s="68" t="e">
        <f t="shared" ref="T107" si="298">S107/J107*100</f>
        <v>#DIV/0!</v>
      </c>
      <c r="U107" s="470" t="e">
        <f t="shared" si="224"/>
        <v>#DIV/0!</v>
      </c>
      <c r="V107" s="472"/>
      <c r="W107" s="67">
        <f>H107+F107+G107+I107+0</f>
        <v>0</v>
      </c>
      <c r="X107" s="68" t="e">
        <f>W107/J107*100</f>
        <v>#DIV/0!</v>
      </c>
      <c r="Y107" s="470" t="e">
        <f t="shared" si="226"/>
        <v>#DIV/0!</v>
      </c>
      <c r="Z107" s="471"/>
      <c r="AA107" s="74"/>
      <c r="AB107" s="74"/>
    </row>
    <row r="108" spans="1:28" s="75" customFormat="1" ht="21.75" hidden="1" customHeight="1" x14ac:dyDescent="0.2">
      <c r="A108" s="52"/>
      <c r="B108" s="62" t="s">
        <v>32</v>
      </c>
      <c r="C108" s="35"/>
      <c r="D108" s="36"/>
      <c r="E108" s="37"/>
      <c r="F108" s="38"/>
      <c r="G108" s="36"/>
      <c r="H108" s="36"/>
      <c r="I108" s="39"/>
      <c r="J108" s="40"/>
      <c r="K108" s="16"/>
      <c r="L108" s="17" t="e">
        <f>K108/J107*100</f>
        <v>#DIV/0!</v>
      </c>
      <c r="M108" s="470"/>
      <c r="N108" s="471"/>
      <c r="O108" s="16"/>
      <c r="P108" s="17" t="e">
        <f>O108/J107*100</f>
        <v>#DIV/0!</v>
      </c>
      <c r="Q108" s="470"/>
      <c r="R108" s="471"/>
      <c r="S108" s="19"/>
      <c r="T108" s="17" t="e">
        <f>S108/J107*100</f>
        <v>#DIV/0!</v>
      </c>
      <c r="U108" s="470"/>
      <c r="V108" s="472"/>
      <c r="W108" s="16"/>
      <c r="X108" s="17" t="e">
        <f>W108/J107*100</f>
        <v>#DIV/0!</v>
      </c>
      <c r="Y108" s="470"/>
      <c r="Z108" s="471"/>
      <c r="AA108" s="74"/>
      <c r="AB108" s="74"/>
    </row>
    <row r="109" spans="1:28" s="75" customFormat="1" ht="21.75" hidden="1" customHeight="1" x14ac:dyDescent="0.2">
      <c r="A109" s="41" t="s">
        <v>37</v>
      </c>
      <c r="B109" s="61" t="s">
        <v>29</v>
      </c>
      <c r="C109" s="63"/>
      <c r="D109" s="64"/>
      <c r="E109" s="65">
        <f t="shared" ref="E109" si="299">+C109+D109</f>
        <v>0</v>
      </c>
      <c r="F109" s="63"/>
      <c r="G109" s="64"/>
      <c r="H109" s="64"/>
      <c r="I109" s="65"/>
      <c r="J109" s="66">
        <f>+E109+I109+F109+G109+H109</f>
        <v>0</v>
      </c>
      <c r="K109" s="67">
        <f>F109+0</f>
        <v>0</v>
      </c>
      <c r="L109" s="68" t="e">
        <f>K109/J109*100</f>
        <v>#DIV/0!</v>
      </c>
      <c r="M109" s="470" t="e">
        <f t="shared" si="220"/>
        <v>#DIV/0!</v>
      </c>
      <c r="N109" s="471"/>
      <c r="O109" s="67">
        <f>G109+F109+0</f>
        <v>0</v>
      </c>
      <c r="P109" s="68" t="e">
        <f t="shared" ref="P109" si="300">O109/J109*100</f>
        <v>#DIV/0!</v>
      </c>
      <c r="Q109" s="470" t="e">
        <f t="shared" si="222"/>
        <v>#DIV/0!</v>
      </c>
      <c r="R109" s="471"/>
      <c r="S109" s="70">
        <f>H109+F109+G109+0</f>
        <v>0</v>
      </c>
      <c r="T109" s="68" t="e">
        <f t="shared" ref="T109" si="301">S109/J109*100</f>
        <v>#DIV/0!</v>
      </c>
      <c r="U109" s="470" t="e">
        <f t="shared" si="224"/>
        <v>#DIV/0!</v>
      </c>
      <c r="V109" s="472"/>
      <c r="W109" s="67">
        <f>H109+F109+G109+I109+0</f>
        <v>0</v>
      </c>
      <c r="X109" s="68" t="e">
        <f>W109/J109*100</f>
        <v>#DIV/0!</v>
      </c>
      <c r="Y109" s="470" t="e">
        <f t="shared" si="226"/>
        <v>#DIV/0!</v>
      </c>
      <c r="Z109" s="471"/>
      <c r="AA109" s="74"/>
      <c r="AB109" s="74"/>
    </row>
    <row r="110" spans="1:28" s="75" customFormat="1" ht="21.75" hidden="1" customHeight="1" x14ac:dyDescent="0.2">
      <c r="A110" s="52"/>
      <c r="B110" s="62" t="s">
        <v>32</v>
      </c>
      <c r="C110" s="35"/>
      <c r="D110" s="36"/>
      <c r="E110" s="37"/>
      <c r="F110" s="38"/>
      <c r="G110" s="36"/>
      <c r="H110" s="36"/>
      <c r="I110" s="39"/>
      <c r="J110" s="40"/>
      <c r="K110" s="16"/>
      <c r="L110" s="17" t="e">
        <f>K110/J109*100</f>
        <v>#DIV/0!</v>
      </c>
      <c r="M110" s="470"/>
      <c r="N110" s="471"/>
      <c r="O110" s="16"/>
      <c r="P110" s="17" t="e">
        <f>O110/J109*100</f>
        <v>#DIV/0!</v>
      </c>
      <c r="Q110" s="470"/>
      <c r="R110" s="471"/>
      <c r="S110" s="19"/>
      <c r="T110" s="17" t="e">
        <f>S110/J109*100</f>
        <v>#DIV/0!</v>
      </c>
      <c r="U110" s="470"/>
      <c r="V110" s="472"/>
      <c r="W110" s="16"/>
      <c r="X110" s="17" t="e">
        <f>W110/J109*100</f>
        <v>#DIV/0!</v>
      </c>
      <c r="Y110" s="470"/>
      <c r="Z110" s="471"/>
      <c r="AA110" s="74"/>
      <c r="AB110" s="74"/>
    </row>
    <row r="111" spans="1:28" s="75" customFormat="1" ht="21.75" hidden="1" customHeight="1" x14ac:dyDescent="0.2">
      <c r="A111" s="41" t="s">
        <v>38</v>
      </c>
      <c r="B111" s="61" t="s">
        <v>29</v>
      </c>
      <c r="C111" s="63"/>
      <c r="D111" s="64"/>
      <c r="E111" s="65">
        <f t="shared" ref="E111" si="302">+C111+D111</f>
        <v>0</v>
      </c>
      <c r="F111" s="63"/>
      <c r="G111" s="64"/>
      <c r="H111" s="64"/>
      <c r="I111" s="65"/>
      <c r="J111" s="66">
        <f>+E111+I111+F111+G111+H111</f>
        <v>0</v>
      </c>
      <c r="K111" s="67">
        <f>F111+0</f>
        <v>0</v>
      </c>
      <c r="L111" s="68" t="e">
        <f>K111/J111*100</f>
        <v>#DIV/0!</v>
      </c>
      <c r="M111" s="470" t="e">
        <f t="shared" si="220"/>
        <v>#DIV/0!</v>
      </c>
      <c r="N111" s="471"/>
      <c r="O111" s="67">
        <f>G111+F111+0</f>
        <v>0</v>
      </c>
      <c r="P111" s="68" t="e">
        <f t="shared" ref="P111" si="303">O111/J111*100</f>
        <v>#DIV/0!</v>
      </c>
      <c r="Q111" s="470" t="e">
        <f t="shared" si="222"/>
        <v>#DIV/0!</v>
      </c>
      <c r="R111" s="471"/>
      <c r="S111" s="70">
        <f>H111+F111+G111+0</f>
        <v>0</v>
      </c>
      <c r="T111" s="68" t="e">
        <f t="shared" ref="T111" si="304">S111/J111*100</f>
        <v>#DIV/0!</v>
      </c>
      <c r="U111" s="470" t="e">
        <f t="shared" si="224"/>
        <v>#DIV/0!</v>
      </c>
      <c r="V111" s="472"/>
      <c r="W111" s="67">
        <f>H111+F111+G111+I111+0</f>
        <v>0</v>
      </c>
      <c r="X111" s="68" t="e">
        <f>W111/J111*100</f>
        <v>#DIV/0!</v>
      </c>
      <c r="Y111" s="470" t="e">
        <f t="shared" si="226"/>
        <v>#DIV/0!</v>
      </c>
      <c r="Z111" s="471"/>
      <c r="AA111" s="74"/>
      <c r="AB111" s="74"/>
    </row>
    <row r="112" spans="1:28" s="75" customFormat="1" ht="21.75" hidden="1" customHeight="1" x14ac:dyDescent="0.2">
      <c r="A112" s="52"/>
      <c r="B112" s="62" t="s">
        <v>32</v>
      </c>
      <c r="C112" s="35"/>
      <c r="D112" s="36"/>
      <c r="E112" s="37"/>
      <c r="F112" s="38"/>
      <c r="G112" s="36"/>
      <c r="H112" s="36"/>
      <c r="I112" s="39"/>
      <c r="J112" s="40"/>
      <c r="K112" s="16"/>
      <c r="L112" s="17" t="e">
        <f>K112/J111*100</f>
        <v>#DIV/0!</v>
      </c>
      <c r="M112" s="470"/>
      <c r="N112" s="471"/>
      <c r="O112" s="16"/>
      <c r="P112" s="17" t="e">
        <f>O112/J111*100</f>
        <v>#DIV/0!</v>
      </c>
      <c r="Q112" s="470"/>
      <c r="R112" s="471"/>
      <c r="S112" s="19"/>
      <c r="T112" s="17" t="e">
        <f>S112/J111*100</f>
        <v>#DIV/0!</v>
      </c>
      <c r="U112" s="470"/>
      <c r="V112" s="472"/>
      <c r="W112" s="16"/>
      <c r="X112" s="17" t="e">
        <f>W112/J111*100</f>
        <v>#DIV/0!</v>
      </c>
      <c r="Y112" s="470"/>
      <c r="Z112" s="471"/>
      <c r="AA112" s="74"/>
      <c r="AB112" s="74"/>
    </row>
    <row r="113" spans="1:28" s="75" customFormat="1" ht="21.75" hidden="1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05">+C113+D113</f>
        <v>0</v>
      </c>
      <c r="F113" s="63"/>
      <c r="G113" s="64"/>
      <c r="H113" s="64"/>
      <c r="I113" s="65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470" t="e">
        <f t="shared" si="220"/>
        <v>#DIV/0!</v>
      </c>
      <c r="N113" s="471"/>
      <c r="O113" s="67">
        <f>G113+F113+0</f>
        <v>0</v>
      </c>
      <c r="P113" s="68" t="e">
        <f t="shared" ref="P113" si="306">O113/J113*100</f>
        <v>#DIV/0!</v>
      </c>
      <c r="Q113" s="470" t="e">
        <f t="shared" si="222"/>
        <v>#DIV/0!</v>
      </c>
      <c r="R113" s="471"/>
      <c r="S113" s="70">
        <f>H113+F113+G113+0</f>
        <v>0</v>
      </c>
      <c r="T113" s="68" t="e">
        <f t="shared" ref="T113" si="307">S113/J113*100</f>
        <v>#DIV/0!</v>
      </c>
      <c r="U113" s="470" t="e">
        <f t="shared" si="224"/>
        <v>#DIV/0!</v>
      </c>
      <c r="V113" s="472"/>
      <c r="W113" s="67">
        <f>H113+F113+G113+I113+0</f>
        <v>0</v>
      </c>
      <c r="X113" s="68" t="e">
        <f>W113/J113*100</f>
        <v>#DIV/0!</v>
      </c>
      <c r="Y113" s="470" t="e">
        <f t="shared" si="226"/>
        <v>#DIV/0!</v>
      </c>
      <c r="Z113" s="471"/>
      <c r="AA113" s="74"/>
      <c r="AB113" s="74"/>
    </row>
    <row r="114" spans="1:28" s="75" customFormat="1" ht="21.75" hidden="1" customHeight="1" x14ac:dyDescent="0.2">
      <c r="A114" s="52"/>
      <c r="B114" s="62" t="s">
        <v>32</v>
      </c>
      <c r="C114" s="35"/>
      <c r="D114" s="36"/>
      <c r="E114" s="37"/>
      <c r="F114" s="38"/>
      <c r="G114" s="36"/>
      <c r="H114" s="36"/>
      <c r="I114" s="39"/>
      <c r="J114" s="40"/>
      <c r="K114" s="16"/>
      <c r="L114" s="17" t="e">
        <f>K114/J113*100</f>
        <v>#DIV/0!</v>
      </c>
      <c r="M114" s="470"/>
      <c r="N114" s="471"/>
      <c r="O114" s="16"/>
      <c r="P114" s="17" t="e">
        <f>O114/J113*100</f>
        <v>#DIV/0!</v>
      </c>
      <c r="Q114" s="470"/>
      <c r="R114" s="471"/>
      <c r="S114" s="19"/>
      <c r="T114" s="17" t="e">
        <f>S114/J113*100</f>
        <v>#DIV/0!</v>
      </c>
      <c r="U114" s="470"/>
      <c r="V114" s="472"/>
      <c r="W114" s="16"/>
      <c r="X114" s="17" t="e">
        <f>W114/J113*100</f>
        <v>#DIV/0!</v>
      </c>
      <c r="Y114" s="470"/>
      <c r="Z114" s="471"/>
      <c r="AA114" s="74"/>
      <c r="AB114" s="74"/>
    </row>
    <row r="115" spans="1:28" s="75" customFormat="1" ht="21.75" hidden="1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27">
        <f>SUM(F117,F119)</f>
        <v>0</v>
      </c>
      <c r="G115" s="25">
        <f t="shared" ref="G115:I115" si="308">SUM(G117,G119)</f>
        <v>0</v>
      </c>
      <c r="H115" s="25">
        <f t="shared" si="308"/>
        <v>0</v>
      </c>
      <c r="I115" s="28">
        <f t="shared" si="308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09">K115/J115*100</f>
        <v>#DIV/0!</v>
      </c>
      <c r="M115" s="473" t="e">
        <f t="shared" si="220"/>
        <v>#DIV/0!</v>
      </c>
      <c r="N115" s="474"/>
      <c r="O115" s="30">
        <f>SUM(O117,O119)</f>
        <v>0</v>
      </c>
      <c r="P115" s="31" t="e">
        <f t="shared" ref="P115" si="310">O115/J115*100</f>
        <v>#DIV/0!</v>
      </c>
      <c r="Q115" s="473" t="e">
        <f t="shared" si="222"/>
        <v>#DIV/0!</v>
      </c>
      <c r="R115" s="474"/>
      <c r="S115" s="32">
        <f>SUM(S117,S119)</f>
        <v>0</v>
      </c>
      <c r="T115" s="31" t="e">
        <f t="shared" ref="T115" si="311">S115/J115*100</f>
        <v>#DIV/0!</v>
      </c>
      <c r="U115" s="473" t="e">
        <f t="shared" si="224"/>
        <v>#DIV/0!</v>
      </c>
      <c r="V115" s="475"/>
      <c r="W115" s="30">
        <f>SUM(W117,W119)</f>
        <v>0</v>
      </c>
      <c r="X115" s="31" t="e">
        <f t="shared" ref="X115" si="312">W115/J115*100</f>
        <v>#DIV/0!</v>
      </c>
      <c r="Y115" s="473" t="e">
        <f t="shared" si="226"/>
        <v>#DIV/0!</v>
      </c>
      <c r="Z115" s="474"/>
      <c r="AA115" s="74"/>
      <c r="AB115" s="74"/>
    </row>
    <row r="116" spans="1:28" s="75" customFormat="1" ht="21.75" hidden="1" customHeight="1" x14ac:dyDescent="0.2">
      <c r="A116" s="33"/>
      <c r="B116" s="62" t="s">
        <v>32</v>
      </c>
      <c r="C116" s="35"/>
      <c r="D116" s="36"/>
      <c r="E116" s="37"/>
      <c r="F116" s="38"/>
      <c r="G116" s="36"/>
      <c r="H116" s="36"/>
      <c r="I116" s="37"/>
      <c r="J116" s="40"/>
      <c r="K116" s="30">
        <f>SUM(K118,K120)</f>
        <v>0</v>
      </c>
      <c r="L116" s="31" t="e">
        <f t="shared" ref="L116" si="313">K116/J115*100</f>
        <v>#DIV/0!</v>
      </c>
      <c r="M116" s="473"/>
      <c r="N116" s="474"/>
      <c r="O116" s="30">
        <f>SUM(O118,O120)</f>
        <v>0</v>
      </c>
      <c r="P116" s="31" t="e">
        <f t="shared" ref="P116" si="314">O116/J115*100</f>
        <v>#DIV/0!</v>
      </c>
      <c r="Q116" s="473"/>
      <c r="R116" s="474"/>
      <c r="S116" s="32">
        <f>SUM(S118,S120)</f>
        <v>0</v>
      </c>
      <c r="T116" s="31" t="e">
        <f t="shared" ref="T116" si="315">S116/J115*100</f>
        <v>#DIV/0!</v>
      </c>
      <c r="U116" s="473"/>
      <c r="V116" s="475"/>
      <c r="W116" s="30">
        <f>SUM(W118,W120)</f>
        <v>0</v>
      </c>
      <c r="X116" s="31" t="e">
        <f t="shared" ref="X116" si="316">W116/J115*100</f>
        <v>#DIV/0!</v>
      </c>
      <c r="Y116" s="473"/>
      <c r="Z116" s="474"/>
      <c r="AA116" s="74"/>
      <c r="AB116" s="74"/>
    </row>
    <row r="117" spans="1:28" s="75" customFormat="1" ht="21.75" hidden="1" customHeight="1" x14ac:dyDescent="0.2">
      <c r="A117" s="41" t="s">
        <v>41</v>
      </c>
      <c r="B117" s="61" t="s">
        <v>29</v>
      </c>
      <c r="C117" s="63"/>
      <c r="D117" s="64"/>
      <c r="E117" s="65">
        <f t="shared" ref="E117" si="317">+C117+D117</f>
        <v>0</v>
      </c>
      <c r="F117" s="63"/>
      <c r="G117" s="64"/>
      <c r="H117" s="64"/>
      <c r="I117" s="65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470" t="e">
        <f t="shared" si="220"/>
        <v>#DIV/0!</v>
      </c>
      <c r="N117" s="471"/>
      <c r="O117" s="67">
        <f>G117+F117+0</f>
        <v>0</v>
      </c>
      <c r="P117" s="68" t="e">
        <f t="shared" ref="P117" si="318">O117/J117*100</f>
        <v>#DIV/0!</v>
      </c>
      <c r="Q117" s="470" t="e">
        <f t="shared" si="222"/>
        <v>#DIV/0!</v>
      </c>
      <c r="R117" s="471"/>
      <c r="S117" s="70">
        <f>H117+F117+G117+0</f>
        <v>0</v>
      </c>
      <c r="T117" s="68" t="e">
        <f t="shared" ref="T117" si="319">S117/J117*100</f>
        <v>#DIV/0!</v>
      </c>
      <c r="U117" s="470" t="e">
        <f t="shared" si="224"/>
        <v>#DIV/0!</v>
      </c>
      <c r="V117" s="472"/>
      <c r="W117" s="67">
        <f>H117+F117+G117+I117+0</f>
        <v>0</v>
      </c>
      <c r="X117" s="68" t="e">
        <f>W117/J117*100</f>
        <v>#DIV/0!</v>
      </c>
      <c r="Y117" s="470" t="e">
        <f t="shared" si="226"/>
        <v>#DIV/0!</v>
      </c>
      <c r="Z117" s="471"/>
      <c r="AA117" s="74"/>
      <c r="AB117" s="74"/>
    </row>
    <row r="118" spans="1:28" s="75" customFormat="1" ht="21.75" hidden="1" customHeight="1" x14ac:dyDescent="0.2">
      <c r="A118" s="52"/>
      <c r="B118" s="62" t="s">
        <v>32</v>
      </c>
      <c r="C118" s="35"/>
      <c r="D118" s="36"/>
      <c r="E118" s="37"/>
      <c r="F118" s="38"/>
      <c r="G118" s="36"/>
      <c r="H118" s="36"/>
      <c r="I118" s="39"/>
      <c r="J118" s="40"/>
      <c r="K118" s="16"/>
      <c r="L118" s="17" t="e">
        <f>K118/J117*100</f>
        <v>#DIV/0!</v>
      </c>
      <c r="M118" s="470"/>
      <c r="N118" s="471"/>
      <c r="O118" s="16"/>
      <c r="P118" s="17" t="e">
        <f>O118/J117*100</f>
        <v>#DIV/0!</v>
      </c>
      <c r="Q118" s="470"/>
      <c r="R118" s="471"/>
      <c r="S118" s="19"/>
      <c r="T118" s="17" t="e">
        <f>S118/J117*100</f>
        <v>#DIV/0!</v>
      </c>
      <c r="U118" s="470"/>
      <c r="V118" s="472"/>
      <c r="W118" s="16"/>
      <c r="X118" s="17" t="e">
        <f>W118/J117*100</f>
        <v>#DIV/0!</v>
      </c>
      <c r="Y118" s="470"/>
      <c r="Z118" s="471"/>
      <c r="AA118" s="74"/>
      <c r="AB118" s="74"/>
    </row>
    <row r="119" spans="1:28" s="75" customFormat="1" ht="21.75" hidden="1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20">+C119+D119</f>
        <v>0</v>
      </c>
      <c r="F119" s="63"/>
      <c r="G119" s="64"/>
      <c r="H119" s="64"/>
      <c r="I119" s="65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470" t="e">
        <f t="shared" si="220"/>
        <v>#DIV/0!</v>
      </c>
      <c r="N119" s="471"/>
      <c r="O119" s="67">
        <f>G119+F119+0</f>
        <v>0</v>
      </c>
      <c r="P119" s="68" t="e">
        <f t="shared" ref="P119" si="321">O119/J119*100</f>
        <v>#DIV/0!</v>
      </c>
      <c r="Q119" s="470" t="e">
        <f t="shared" si="222"/>
        <v>#DIV/0!</v>
      </c>
      <c r="R119" s="471"/>
      <c r="S119" s="70">
        <f>H119+F119+G119+0</f>
        <v>0</v>
      </c>
      <c r="T119" s="68" t="e">
        <f t="shared" ref="T119" si="322">S119/J119*100</f>
        <v>#DIV/0!</v>
      </c>
      <c r="U119" s="470" t="e">
        <f t="shared" si="224"/>
        <v>#DIV/0!</v>
      </c>
      <c r="V119" s="472"/>
      <c r="W119" s="67">
        <f>H119+F119+G119+I119+0</f>
        <v>0</v>
      </c>
      <c r="X119" s="68" t="e">
        <f>W119/J119*100</f>
        <v>#DIV/0!</v>
      </c>
      <c r="Y119" s="470" t="e">
        <f t="shared" si="226"/>
        <v>#DIV/0!</v>
      </c>
      <c r="Z119" s="471"/>
      <c r="AA119" s="74"/>
      <c r="AB119" s="74"/>
    </row>
    <row r="120" spans="1:28" s="75" customFormat="1" ht="21.75" hidden="1" customHeight="1" x14ac:dyDescent="0.2">
      <c r="A120" s="52"/>
      <c r="B120" s="62" t="s">
        <v>32</v>
      </c>
      <c r="C120" s="35"/>
      <c r="D120" s="36"/>
      <c r="E120" s="37"/>
      <c r="F120" s="38"/>
      <c r="G120" s="36"/>
      <c r="H120" s="36"/>
      <c r="I120" s="39"/>
      <c r="J120" s="40"/>
      <c r="K120" s="16"/>
      <c r="L120" s="17" t="e">
        <f>K120/J119*100</f>
        <v>#DIV/0!</v>
      </c>
      <c r="M120" s="470"/>
      <c r="N120" s="471"/>
      <c r="O120" s="16"/>
      <c r="P120" s="17" t="e">
        <f>O120/J119*100</f>
        <v>#DIV/0!</v>
      </c>
      <c r="Q120" s="470"/>
      <c r="R120" s="471"/>
      <c r="S120" s="19"/>
      <c r="T120" s="17" t="e">
        <f>S120/J119*100</f>
        <v>#DIV/0!</v>
      </c>
      <c r="U120" s="470"/>
      <c r="V120" s="472"/>
      <c r="W120" s="16"/>
      <c r="X120" s="17" t="e">
        <f>W120/J119*100</f>
        <v>#DIV/0!</v>
      </c>
      <c r="Y120" s="470"/>
      <c r="Z120" s="471"/>
      <c r="AA120" s="74"/>
      <c r="AB120" s="74"/>
    </row>
    <row r="121" spans="1:28" s="75" customFormat="1" ht="21.75" hidden="1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23">+C121+D121</f>
        <v>0</v>
      </c>
      <c r="F121" s="63"/>
      <c r="G121" s="64"/>
      <c r="H121" s="64"/>
      <c r="I121" s="65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470" t="e">
        <f t="shared" si="220"/>
        <v>#DIV/0!</v>
      </c>
      <c r="N121" s="471"/>
      <c r="O121" s="67">
        <f>G121+F121+0</f>
        <v>0</v>
      </c>
      <c r="P121" s="68" t="e">
        <f t="shared" ref="P121" si="324">O121/J121*100</f>
        <v>#DIV/0!</v>
      </c>
      <c r="Q121" s="470" t="e">
        <f t="shared" si="222"/>
        <v>#DIV/0!</v>
      </c>
      <c r="R121" s="471"/>
      <c r="S121" s="70">
        <f>H121+F121+G121+0</f>
        <v>0</v>
      </c>
      <c r="T121" s="68" t="e">
        <f t="shared" ref="T121" si="325">S121/J121*100</f>
        <v>#DIV/0!</v>
      </c>
      <c r="U121" s="470" t="e">
        <f t="shared" si="224"/>
        <v>#DIV/0!</v>
      </c>
      <c r="V121" s="472"/>
      <c r="W121" s="67">
        <f>H121+F121+G121+I121+0</f>
        <v>0</v>
      </c>
      <c r="X121" s="68" t="e">
        <f>W121/J121*100</f>
        <v>#DIV/0!</v>
      </c>
      <c r="Y121" s="470" t="e">
        <f t="shared" si="226"/>
        <v>#DIV/0!</v>
      </c>
      <c r="Z121" s="471"/>
      <c r="AA121" s="74"/>
      <c r="AB121" s="74"/>
    </row>
    <row r="122" spans="1:28" s="75" customFormat="1" ht="21.75" hidden="1" customHeight="1" x14ac:dyDescent="0.2">
      <c r="A122" s="33"/>
      <c r="B122" s="62" t="s">
        <v>32</v>
      </c>
      <c r="C122" s="35"/>
      <c r="D122" s="36"/>
      <c r="E122" s="37"/>
      <c r="F122" s="38"/>
      <c r="G122" s="36"/>
      <c r="H122" s="36"/>
      <c r="I122" s="37"/>
      <c r="J122" s="40"/>
      <c r="K122" s="16"/>
      <c r="L122" s="17" t="e">
        <f>K122/J121*100</f>
        <v>#DIV/0!</v>
      </c>
      <c r="M122" s="470"/>
      <c r="N122" s="471"/>
      <c r="O122" s="16"/>
      <c r="P122" s="17" t="e">
        <f>O122/J121*100</f>
        <v>#DIV/0!</v>
      </c>
      <c r="Q122" s="470"/>
      <c r="R122" s="471"/>
      <c r="S122" s="19"/>
      <c r="T122" s="17" t="e">
        <f>S122/J121*100</f>
        <v>#DIV/0!</v>
      </c>
      <c r="U122" s="470"/>
      <c r="V122" s="472"/>
      <c r="W122" s="16"/>
      <c r="X122" s="17" t="e">
        <f>W122/J121*100</f>
        <v>#DIV/0!</v>
      </c>
      <c r="Y122" s="470"/>
      <c r="Z122" s="471"/>
      <c r="AA122" s="74"/>
      <c r="AB122" s="74"/>
    </row>
    <row r="123" spans="1:28" s="75" customFormat="1" ht="21.75" hidden="1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26">+C123+D123</f>
        <v>0</v>
      </c>
      <c r="F123" s="63"/>
      <c r="G123" s="64"/>
      <c r="H123" s="64"/>
      <c r="I123" s="65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470" t="e">
        <f t="shared" si="220"/>
        <v>#DIV/0!</v>
      </c>
      <c r="N123" s="471"/>
      <c r="O123" s="67">
        <f>G123+F123+0</f>
        <v>0</v>
      </c>
      <c r="P123" s="68" t="e">
        <f t="shared" ref="P123" si="327">O123/J123*100</f>
        <v>#DIV/0!</v>
      </c>
      <c r="Q123" s="470" t="e">
        <f t="shared" si="222"/>
        <v>#DIV/0!</v>
      </c>
      <c r="R123" s="471"/>
      <c r="S123" s="70">
        <f>H123+F123+G123+0</f>
        <v>0</v>
      </c>
      <c r="T123" s="68" t="e">
        <f t="shared" ref="T123" si="328">S123/J123*100</f>
        <v>#DIV/0!</v>
      </c>
      <c r="U123" s="470" t="e">
        <f t="shared" si="224"/>
        <v>#DIV/0!</v>
      </c>
      <c r="V123" s="472"/>
      <c r="W123" s="67">
        <f>H123+F123+G123+I123+0</f>
        <v>0</v>
      </c>
      <c r="X123" s="68" t="e">
        <f>W123/J123*100</f>
        <v>#DIV/0!</v>
      </c>
      <c r="Y123" s="470" t="e">
        <f t="shared" si="226"/>
        <v>#DIV/0!</v>
      </c>
      <c r="Z123" s="471"/>
      <c r="AA123" s="74"/>
      <c r="AB123" s="74"/>
    </row>
    <row r="124" spans="1:28" s="75" customFormat="1" ht="21.75" hidden="1" customHeight="1" x14ac:dyDescent="0.2">
      <c r="A124" s="33"/>
      <c r="B124" s="62" t="s">
        <v>32</v>
      </c>
      <c r="C124" s="35"/>
      <c r="D124" s="36"/>
      <c r="E124" s="37"/>
      <c r="F124" s="38"/>
      <c r="G124" s="36"/>
      <c r="H124" s="36"/>
      <c r="I124" s="37"/>
      <c r="J124" s="40"/>
      <c r="K124" s="16"/>
      <c r="L124" s="17" t="e">
        <f>K124/J123*100</f>
        <v>#DIV/0!</v>
      </c>
      <c r="M124" s="470"/>
      <c r="N124" s="471"/>
      <c r="O124" s="16"/>
      <c r="P124" s="17" t="e">
        <f>O124/J123*100</f>
        <v>#DIV/0!</v>
      </c>
      <c r="Q124" s="470"/>
      <c r="R124" s="471"/>
      <c r="S124" s="19"/>
      <c r="T124" s="17" t="e">
        <f>S124/J123*100</f>
        <v>#DIV/0!</v>
      </c>
      <c r="U124" s="470"/>
      <c r="V124" s="472"/>
      <c r="W124" s="16"/>
      <c r="X124" s="17" t="e">
        <f>W124/J123*100</f>
        <v>#DIV/0!</v>
      </c>
      <c r="Y124" s="470"/>
      <c r="Z124" s="471"/>
      <c r="AA124" s="74"/>
      <c r="AB124" s="74"/>
    </row>
    <row r="125" spans="1:28" s="251" customFormat="1" ht="21.75" hidden="1" customHeight="1" x14ac:dyDescent="0.2">
      <c r="A125" s="480" t="s">
        <v>45</v>
      </c>
      <c r="B125" s="54" t="s">
        <v>29</v>
      </c>
      <c r="C125" s="55">
        <f t="shared" ref="C125:K126" si="329">SUM(C127,C133,C143,C149,C151)</f>
        <v>0</v>
      </c>
      <c r="D125" s="56">
        <f t="shared" si="329"/>
        <v>0</v>
      </c>
      <c r="E125" s="57">
        <f t="shared" si="329"/>
        <v>0</v>
      </c>
      <c r="F125" s="58">
        <f t="shared" si="329"/>
        <v>0</v>
      </c>
      <c r="G125" s="56">
        <f t="shared" si="329"/>
        <v>0</v>
      </c>
      <c r="H125" s="56">
        <f t="shared" si="329"/>
        <v>0</v>
      </c>
      <c r="I125" s="59">
        <f t="shared" si="329"/>
        <v>0</v>
      </c>
      <c r="J125" s="60">
        <f t="shared" si="329"/>
        <v>0</v>
      </c>
      <c r="K125" s="55">
        <f t="shared" si="329"/>
        <v>0</v>
      </c>
      <c r="L125" s="56" t="e">
        <f>K125/J125*100</f>
        <v>#DIV/0!</v>
      </c>
      <c r="M125" s="482" t="e">
        <f t="shared" si="220"/>
        <v>#DIV/0!</v>
      </c>
      <c r="N125" s="476"/>
      <c r="O125" s="55">
        <f>SUM(O127,O133,O143,O149,O151)</f>
        <v>0</v>
      </c>
      <c r="P125" s="56" t="e">
        <f t="shared" ref="P125" si="330">O125/J125*100</f>
        <v>#DIV/0!</v>
      </c>
      <c r="Q125" s="482" t="e">
        <f t="shared" si="222"/>
        <v>#DIV/0!</v>
      </c>
      <c r="R125" s="476"/>
      <c r="S125" s="58">
        <f>SUM(S127,S133,S143,S149,S151)</f>
        <v>0</v>
      </c>
      <c r="T125" s="56" t="e">
        <f t="shared" ref="T125" si="331">S125/J125*100</f>
        <v>#DIV/0!</v>
      </c>
      <c r="U125" s="482" t="e">
        <f t="shared" si="224"/>
        <v>#DIV/0!</v>
      </c>
      <c r="V125" s="484"/>
      <c r="W125" s="55">
        <f>SUM(W127,W133,W143,W149,W151)</f>
        <v>0</v>
      </c>
      <c r="X125" s="56" t="e">
        <f t="shared" ref="X125" si="332">W125/J125*100</f>
        <v>#DIV/0!</v>
      </c>
      <c r="Y125" s="482" t="e">
        <f t="shared" si="226"/>
        <v>#DIV/0!</v>
      </c>
      <c r="Z125" s="476"/>
      <c r="AA125" s="250"/>
      <c r="AB125" s="250"/>
    </row>
    <row r="126" spans="1:28" s="251" customFormat="1" ht="21.75" hidden="1" customHeight="1" x14ac:dyDescent="0.2">
      <c r="A126" s="481"/>
      <c r="B126" s="54" t="s">
        <v>30</v>
      </c>
      <c r="C126" s="16"/>
      <c r="D126" s="17"/>
      <c r="E126" s="18"/>
      <c r="F126" s="19"/>
      <c r="G126" s="17"/>
      <c r="H126" s="17"/>
      <c r="I126" s="20"/>
      <c r="J126" s="21"/>
      <c r="K126" s="55">
        <f t="shared" si="329"/>
        <v>0</v>
      </c>
      <c r="L126" s="56" t="e">
        <f t="shared" ref="L126" si="333">K126/J125*100</f>
        <v>#DIV/0!</v>
      </c>
      <c r="M126" s="483"/>
      <c r="N126" s="477"/>
      <c r="O126" s="55">
        <f>SUM(O128,O134,O144,O150,O152)</f>
        <v>0</v>
      </c>
      <c r="P126" s="56" t="e">
        <f t="shared" ref="P126" si="334">O126/J125*100</f>
        <v>#DIV/0!</v>
      </c>
      <c r="Q126" s="483"/>
      <c r="R126" s="477"/>
      <c r="S126" s="58">
        <f>SUM(S128,S134,S144,S150,S152)</f>
        <v>0</v>
      </c>
      <c r="T126" s="56" t="e">
        <f t="shared" ref="T126" si="335">S126/J125*100</f>
        <v>#DIV/0!</v>
      </c>
      <c r="U126" s="483"/>
      <c r="V126" s="485"/>
      <c r="W126" s="55">
        <f>SUM(W128,W134,W144,W150,W152)</f>
        <v>0</v>
      </c>
      <c r="X126" s="56" t="e">
        <f t="shared" ref="X126" si="336">W126/J125*100</f>
        <v>#DIV/0!</v>
      </c>
      <c r="Y126" s="483"/>
      <c r="Z126" s="477"/>
      <c r="AA126" s="250"/>
      <c r="AB126" s="250"/>
    </row>
    <row r="127" spans="1:28" s="72" customFormat="1" ht="21.75" hidden="1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27">
        <f>SUM(F129,F131)</f>
        <v>0</v>
      </c>
      <c r="G127" s="25">
        <f>SUM(G129,G131)</f>
        <v>0</v>
      </c>
      <c r="H127" s="25">
        <f t="shared" ref="H127:I127" si="337">SUM(H129,H131)</f>
        <v>0</v>
      </c>
      <c r="I127" s="28">
        <f t="shared" si="337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38">K127/J127*100</f>
        <v>#DIV/0!</v>
      </c>
      <c r="M127" s="478" t="e">
        <f t="shared" si="220"/>
        <v>#DIV/0!</v>
      </c>
      <c r="N127" s="474"/>
      <c r="O127" s="30">
        <f>SUM(O129,O131)</f>
        <v>0</v>
      </c>
      <c r="P127" s="31" t="e">
        <f t="shared" ref="P127" si="339">O127/J127*100</f>
        <v>#DIV/0!</v>
      </c>
      <c r="Q127" s="478" t="e">
        <f t="shared" si="222"/>
        <v>#DIV/0!</v>
      </c>
      <c r="R127" s="474"/>
      <c r="S127" s="32">
        <f>SUM(S129,S131)</f>
        <v>0</v>
      </c>
      <c r="T127" s="31" t="e">
        <f t="shared" ref="T127" si="340">S127/J127*100</f>
        <v>#DIV/0!</v>
      </c>
      <c r="U127" s="478" t="e">
        <f t="shared" si="224"/>
        <v>#DIV/0!</v>
      </c>
      <c r="V127" s="475"/>
      <c r="W127" s="30">
        <f>SUM(W129,W131)</f>
        <v>0</v>
      </c>
      <c r="X127" s="31" t="e">
        <f t="shared" ref="X127" si="341">W127/J127*100</f>
        <v>#DIV/0!</v>
      </c>
      <c r="Y127" s="478" t="e">
        <f t="shared" si="226"/>
        <v>#DIV/0!</v>
      </c>
      <c r="Z127" s="474"/>
      <c r="AA127" s="71"/>
      <c r="AB127" s="71"/>
    </row>
    <row r="128" spans="1:28" s="72" customFormat="1" ht="21.75" hidden="1" customHeight="1" x14ac:dyDescent="0.2">
      <c r="A128" s="33"/>
      <c r="B128" s="62" t="s">
        <v>32</v>
      </c>
      <c r="C128" s="35"/>
      <c r="D128" s="36"/>
      <c r="E128" s="37"/>
      <c r="F128" s="38"/>
      <c r="G128" s="36"/>
      <c r="H128" s="36"/>
      <c r="I128" s="37"/>
      <c r="J128" s="40"/>
      <c r="K128" s="30">
        <f>SUM(K130,K132)</f>
        <v>0</v>
      </c>
      <c r="L128" s="31" t="e">
        <f>K128/J127*100</f>
        <v>#DIV/0!</v>
      </c>
      <c r="M128" s="479"/>
      <c r="N128" s="474"/>
      <c r="O128" s="30">
        <f>SUM(O130,O132)</f>
        <v>0</v>
      </c>
      <c r="P128" s="31" t="e">
        <f t="shared" ref="P128" si="342">O128/J127*100</f>
        <v>#DIV/0!</v>
      </c>
      <c r="Q128" s="479"/>
      <c r="R128" s="474"/>
      <c r="S128" s="32">
        <f>SUM(S130,S132)</f>
        <v>0</v>
      </c>
      <c r="T128" s="31" t="e">
        <f t="shared" ref="T128" si="343">S128/J127*100</f>
        <v>#DIV/0!</v>
      </c>
      <c r="U128" s="479"/>
      <c r="V128" s="475"/>
      <c r="W128" s="30">
        <f>SUM(W130,W132)</f>
        <v>0</v>
      </c>
      <c r="X128" s="31" t="e">
        <f t="shared" ref="X128" si="344">W128/J127*100</f>
        <v>#DIV/0!</v>
      </c>
      <c r="Y128" s="479"/>
      <c r="Z128" s="474"/>
      <c r="AA128" s="71"/>
      <c r="AB128" s="71"/>
    </row>
    <row r="129" spans="1:28" s="72" customFormat="1" ht="21.75" hidden="1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45">+C129+D129</f>
        <v>0</v>
      </c>
      <c r="F129" s="63"/>
      <c r="G129" s="64"/>
      <c r="H129" s="64"/>
      <c r="I129" s="65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470" t="e">
        <f t="shared" si="220"/>
        <v>#DIV/0!</v>
      </c>
      <c r="N129" s="471"/>
      <c r="O129" s="67">
        <f>G129+F129+0</f>
        <v>0</v>
      </c>
      <c r="P129" s="69" t="e">
        <f t="shared" ref="P129" si="346">O129/J129*100</f>
        <v>#DIV/0!</v>
      </c>
      <c r="Q129" s="470" t="e">
        <f t="shared" si="222"/>
        <v>#DIV/0!</v>
      </c>
      <c r="R129" s="471"/>
      <c r="S129" s="70">
        <f>H129+F129+G129+0</f>
        <v>0</v>
      </c>
      <c r="T129" s="69" t="e">
        <f t="shared" ref="T129" si="347">S129/J129*100</f>
        <v>#DIV/0!</v>
      </c>
      <c r="U129" s="470" t="e">
        <f t="shared" si="224"/>
        <v>#DIV/0!</v>
      </c>
      <c r="V129" s="472"/>
      <c r="W129" s="67">
        <f>H129+F129+G129+I129+0</f>
        <v>0</v>
      </c>
      <c r="X129" s="69" t="e">
        <f>W129/J129*100</f>
        <v>#DIV/0!</v>
      </c>
      <c r="Y129" s="470" t="e">
        <f t="shared" si="226"/>
        <v>#DIV/0!</v>
      </c>
      <c r="Z129" s="471"/>
      <c r="AA129" s="71"/>
      <c r="AB129" s="71"/>
    </row>
    <row r="130" spans="1:28" s="72" customFormat="1" ht="21.75" hidden="1" customHeight="1" x14ac:dyDescent="0.2">
      <c r="A130" s="52"/>
      <c r="B130" s="62" t="s">
        <v>32</v>
      </c>
      <c r="C130" s="35"/>
      <c r="D130" s="36"/>
      <c r="E130" s="37"/>
      <c r="F130" s="38"/>
      <c r="G130" s="36"/>
      <c r="H130" s="36"/>
      <c r="I130" s="39"/>
      <c r="J130" s="40"/>
      <c r="K130" s="16"/>
      <c r="L130" s="17" t="e">
        <f>K130/J129*100</f>
        <v>#DIV/0!</v>
      </c>
      <c r="M130" s="470"/>
      <c r="N130" s="471"/>
      <c r="O130" s="16"/>
      <c r="P130" s="73" t="e">
        <f>O130/J129*100</f>
        <v>#DIV/0!</v>
      </c>
      <c r="Q130" s="470"/>
      <c r="R130" s="471"/>
      <c r="S130" s="19"/>
      <c r="T130" s="73" t="e">
        <f>S130/J129*100</f>
        <v>#DIV/0!</v>
      </c>
      <c r="U130" s="470"/>
      <c r="V130" s="472"/>
      <c r="W130" s="16"/>
      <c r="X130" s="73" t="e">
        <f>W130/J129*100</f>
        <v>#DIV/0!</v>
      </c>
      <c r="Y130" s="470"/>
      <c r="Z130" s="471"/>
      <c r="AA130" s="71"/>
      <c r="AB130" s="71"/>
    </row>
    <row r="131" spans="1:28" s="72" customFormat="1" ht="21.75" hidden="1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48">+C131+D131</f>
        <v>0</v>
      </c>
      <c r="F131" s="63"/>
      <c r="G131" s="64"/>
      <c r="H131" s="64"/>
      <c r="I131" s="65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470" t="e">
        <f t="shared" si="220"/>
        <v>#DIV/0!</v>
      </c>
      <c r="N131" s="471"/>
      <c r="O131" s="67">
        <f>G131+F131+0</f>
        <v>0</v>
      </c>
      <c r="P131" s="69" t="e">
        <f t="shared" ref="P131" si="349">O131/J131*100</f>
        <v>#DIV/0!</v>
      </c>
      <c r="Q131" s="470" t="e">
        <f t="shared" si="222"/>
        <v>#DIV/0!</v>
      </c>
      <c r="R131" s="471"/>
      <c r="S131" s="70">
        <f>H131+F131+G131+0</f>
        <v>0</v>
      </c>
      <c r="T131" s="69" t="e">
        <f t="shared" ref="T131" si="350">S131/J131*100</f>
        <v>#DIV/0!</v>
      </c>
      <c r="U131" s="470" t="e">
        <f t="shared" si="224"/>
        <v>#DIV/0!</v>
      </c>
      <c r="V131" s="472"/>
      <c r="W131" s="67">
        <f>H131+F131+G131+I131+0</f>
        <v>0</v>
      </c>
      <c r="X131" s="69" t="e">
        <f>W131/J131*100</f>
        <v>#DIV/0!</v>
      </c>
      <c r="Y131" s="470" t="e">
        <f t="shared" si="226"/>
        <v>#DIV/0!</v>
      </c>
      <c r="Z131" s="471"/>
      <c r="AA131" s="71"/>
      <c r="AB131" s="71"/>
    </row>
    <row r="132" spans="1:28" s="72" customFormat="1" ht="24" hidden="1" customHeight="1" x14ac:dyDescent="0.2">
      <c r="A132" s="52"/>
      <c r="B132" s="62" t="s">
        <v>32</v>
      </c>
      <c r="C132" s="35"/>
      <c r="D132" s="36"/>
      <c r="E132" s="37"/>
      <c r="F132" s="38"/>
      <c r="G132" s="36"/>
      <c r="H132" s="36"/>
      <c r="I132" s="39"/>
      <c r="J132" s="40"/>
      <c r="K132" s="16"/>
      <c r="L132" s="17" t="e">
        <f>K132/J131*100</f>
        <v>#DIV/0!</v>
      </c>
      <c r="M132" s="470"/>
      <c r="N132" s="471"/>
      <c r="O132" s="16"/>
      <c r="P132" s="73" t="e">
        <f>O132/J131*100</f>
        <v>#DIV/0!</v>
      </c>
      <c r="Q132" s="470"/>
      <c r="R132" s="471"/>
      <c r="S132" s="19"/>
      <c r="T132" s="73" t="e">
        <f>S132/J131*100</f>
        <v>#DIV/0!</v>
      </c>
      <c r="U132" s="470"/>
      <c r="V132" s="472"/>
      <c r="W132" s="16"/>
      <c r="X132" s="73" t="e">
        <f>W132/J131*100</f>
        <v>#DIV/0!</v>
      </c>
      <c r="Y132" s="470"/>
      <c r="Z132" s="471"/>
      <c r="AA132" s="71"/>
      <c r="AB132" s="71"/>
    </row>
    <row r="133" spans="1:28" s="75" customFormat="1" ht="21.75" hidden="1" customHeight="1" x14ac:dyDescent="0.2">
      <c r="A133" s="22" t="s">
        <v>35</v>
      </c>
      <c r="B133" s="61" t="s">
        <v>29</v>
      </c>
      <c r="C133" s="24">
        <f>SUM(C135,C137,C139,C141)</f>
        <v>0</v>
      </c>
      <c r="D133" s="25">
        <f>SUM(D135,D137,D139,D141)</f>
        <v>0</v>
      </c>
      <c r="E133" s="26">
        <f>+C133+D133</f>
        <v>0</v>
      </c>
      <c r="F133" s="27">
        <f>SUM(F135,F137,F139,F141)</f>
        <v>0</v>
      </c>
      <c r="G133" s="25">
        <f t="shared" ref="G133:I133" si="351">SUM(G135,G137,G139,G141)</f>
        <v>0</v>
      </c>
      <c r="H133" s="25">
        <f t="shared" si="351"/>
        <v>0</v>
      </c>
      <c r="I133" s="28">
        <f t="shared" si="351"/>
        <v>0</v>
      </c>
      <c r="J133" s="29">
        <f t="shared" ref="J133" si="352">+E133+I133+F133+G133+H133</f>
        <v>0</v>
      </c>
      <c r="K133" s="30">
        <f>SUM(K135,K137,K139,K141)</f>
        <v>0</v>
      </c>
      <c r="L133" s="31" t="e">
        <f t="shared" ref="L133" si="353">K133/J133*100</f>
        <v>#DIV/0!</v>
      </c>
      <c r="M133" s="473" t="e">
        <f t="shared" si="220"/>
        <v>#DIV/0!</v>
      </c>
      <c r="N133" s="474"/>
      <c r="O133" s="30">
        <f>SUM(O135,O137,O139,O141)</f>
        <v>0</v>
      </c>
      <c r="P133" s="31" t="e">
        <f t="shared" ref="P133" si="354">O133/J133*100</f>
        <v>#DIV/0!</v>
      </c>
      <c r="Q133" s="473" t="e">
        <f t="shared" si="222"/>
        <v>#DIV/0!</v>
      </c>
      <c r="R133" s="474"/>
      <c r="S133" s="32">
        <f>SUM(S135,S137,S139,S141)</f>
        <v>0</v>
      </c>
      <c r="T133" s="31" t="e">
        <f t="shared" ref="T133" si="355">S133/J133*100</f>
        <v>#DIV/0!</v>
      </c>
      <c r="U133" s="473" t="e">
        <f t="shared" si="224"/>
        <v>#DIV/0!</v>
      </c>
      <c r="V133" s="475"/>
      <c r="W133" s="30">
        <f>SUM(W135,W137,W139,W141)</f>
        <v>0</v>
      </c>
      <c r="X133" s="31" t="e">
        <f t="shared" ref="X133" si="356">W133/J133*100</f>
        <v>#DIV/0!</v>
      </c>
      <c r="Y133" s="473" t="e">
        <f t="shared" si="226"/>
        <v>#DIV/0!</v>
      </c>
      <c r="Z133" s="474"/>
      <c r="AA133" s="74"/>
      <c r="AB133" s="74"/>
    </row>
    <row r="134" spans="1:28" s="75" customFormat="1" ht="21.75" hidden="1" customHeight="1" x14ac:dyDescent="0.2">
      <c r="A134" s="33"/>
      <c r="B134" s="62" t="s">
        <v>32</v>
      </c>
      <c r="C134" s="35"/>
      <c r="D134" s="36"/>
      <c r="E134" s="37"/>
      <c r="F134" s="38"/>
      <c r="G134" s="36"/>
      <c r="H134" s="36"/>
      <c r="I134" s="37"/>
      <c r="J134" s="40"/>
      <c r="K134" s="30">
        <f>SUM(K136,K138,K140,K142)</f>
        <v>0</v>
      </c>
      <c r="L134" s="31" t="e">
        <f t="shared" ref="L134" si="357">K134/J133*100</f>
        <v>#DIV/0!</v>
      </c>
      <c r="M134" s="473"/>
      <c r="N134" s="474"/>
      <c r="O134" s="30">
        <f>SUM(O136,O138,O140,O142)</f>
        <v>0</v>
      </c>
      <c r="P134" s="31" t="e">
        <f t="shared" ref="P134" si="358">O134/J133*100</f>
        <v>#DIV/0!</v>
      </c>
      <c r="Q134" s="473"/>
      <c r="R134" s="474"/>
      <c r="S134" s="32">
        <f>SUM(S136,S138,S140,S142)</f>
        <v>0</v>
      </c>
      <c r="T134" s="31" t="e">
        <f t="shared" ref="T134" si="359">S134/J133*100</f>
        <v>#DIV/0!</v>
      </c>
      <c r="U134" s="473"/>
      <c r="V134" s="475"/>
      <c r="W134" s="30">
        <f>SUM(W136,W138,W140,W142)</f>
        <v>0</v>
      </c>
      <c r="X134" s="31" t="e">
        <f t="shared" ref="X134" si="360">W134/J133*100</f>
        <v>#DIV/0!</v>
      </c>
      <c r="Y134" s="473"/>
      <c r="Z134" s="474"/>
      <c r="AA134" s="74"/>
      <c r="AB134" s="74"/>
    </row>
    <row r="135" spans="1:28" s="75" customFormat="1" ht="21.75" hidden="1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361">+C135+D135</f>
        <v>0</v>
      </c>
      <c r="F135" s="63"/>
      <c r="G135" s="64"/>
      <c r="H135" s="64"/>
      <c r="I135" s="65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470" t="e">
        <f t="shared" si="220"/>
        <v>#DIV/0!</v>
      </c>
      <c r="N135" s="471"/>
      <c r="O135" s="67">
        <f>G135+F135+0</f>
        <v>0</v>
      </c>
      <c r="P135" s="68" t="e">
        <f t="shared" ref="P135" si="362">O135/J135*100</f>
        <v>#DIV/0!</v>
      </c>
      <c r="Q135" s="470" t="e">
        <f t="shared" si="222"/>
        <v>#DIV/0!</v>
      </c>
      <c r="R135" s="471"/>
      <c r="S135" s="70">
        <f>H135+F135+G135+0</f>
        <v>0</v>
      </c>
      <c r="T135" s="68" t="e">
        <f t="shared" ref="T135" si="363">S135/J135*100</f>
        <v>#DIV/0!</v>
      </c>
      <c r="U135" s="470" t="e">
        <f t="shared" si="224"/>
        <v>#DIV/0!</v>
      </c>
      <c r="V135" s="472"/>
      <c r="W135" s="67">
        <f>H135+F135+G135+I135+0</f>
        <v>0</v>
      </c>
      <c r="X135" s="68" t="e">
        <f>W135/J135*100</f>
        <v>#DIV/0!</v>
      </c>
      <c r="Y135" s="470" t="e">
        <f t="shared" si="226"/>
        <v>#DIV/0!</v>
      </c>
      <c r="Z135" s="471"/>
      <c r="AA135" s="74"/>
      <c r="AB135" s="74"/>
    </row>
    <row r="136" spans="1:28" s="75" customFormat="1" ht="21.75" hidden="1" customHeight="1" x14ac:dyDescent="0.2">
      <c r="A136" s="52"/>
      <c r="B136" s="62" t="s">
        <v>32</v>
      </c>
      <c r="C136" s="35"/>
      <c r="D136" s="36"/>
      <c r="E136" s="37"/>
      <c r="F136" s="38"/>
      <c r="G136" s="36"/>
      <c r="H136" s="36"/>
      <c r="I136" s="39"/>
      <c r="J136" s="40"/>
      <c r="K136" s="16"/>
      <c r="L136" s="17" t="e">
        <f>K136/J135*100</f>
        <v>#DIV/0!</v>
      </c>
      <c r="M136" s="470"/>
      <c r="N136" s="471"/>
      <c r="O136" s="16"/>
      <c r="P136" s="17" t="e">
        <f>O136/J135*100</f>
        <v>#DIV/0!</v>
      </c>
      <c r="Q136" s="470"/>
      <c r="R136" s="471"/>
      <c r="S136" s="19"/>
      <c r="T136" s="17" t="e">
        <f>S136/J135*100</f>
        <v>#DIV/0!</v>
      </c>
      <c r="U136" s="470"/>
      <c r="V136" s="472"/>
      <c r="W136" s="16"/>
      <c r="X136" s="17" t="e">
        <f>W136/J135*100</f>
        <v>#DIV/0!</v>
      </c>
      <c r="Y136" s="470"/>
      <c r="Z136" s="471"/>
      <c r="AA136" s="74"/>
      <c r="AB136" s="74"/>
    </row>
    <row r="137" spans="1:28" s="75" customFormat="1" ht="21.75" hidden="1" customHeight="1" x14ac:dyDescent="0.2">
      <c r="A137" s="41" t="s">
        <v>37</v>
      </c>
      <c r="B137" s="61" t="s">
        <v>29</v>
      </c>
      <c r="C137" s="63"/>
      <c r="D137" s="64"/>
      <c r="E137" s="65">
        <f t="shared" ref="E137" si="364">+C137+D137</f>
        <v>0</v>
      </c>
      <c r="F137" s="63"/>
      <c r="G137" s="64"/>
      <c r="H137" s="64"/>
      <c r="I137" s="65"/>
      <c r="J137" s="66">
        <f>+E137+I137+F137+G137+H137</f>
        <v>0</v>
      </c>
      <c r="K137" s="67">
        <f>F137+0</f>
        <v>0</v>
      </c>
      <c r="L137" s="68" t="e">
        <f>K137/J137*100</f>
        <v>#DIV/0!</v>
      </c>
      <c r="M137" s="470" t="e">
        <f t="shared" si="220"/>
        <v>#DIV/0!</v>
      </c>
      <c r="N137" s="471"/>
      <c r="O137" s="67">
        <f>G137+F137+0</f>
        <v>0</v>
      </c>
      <c r="P137" s="68" t="e">
        <f t="shared" ref="P137" si="365">O137/J137*100</f>
        <v>#DIV/0!</v>
      </c>
      <c r="Q137" s="470" t="e">
        <f t="shared" si="222"/>
        <v>#DIV/0!</v>
      </c>
      <c r="R137" s="471"/>
      <c r="S137" s="70">
        <f>H137+F137+G137+0</f>
        <v>0</v>
      </c>
      <c r="T137" s="68" t="e">
        <f t="shared" ref="T137" si="366">S137/J137*100</f>
        <v>#DIV/0!</v>
      </c>
      <c r="U137" s="470" t="e">
        <f t="shared" si="224"/>
        <v>#DIV/0!</v>
      </c>
      <c r="V137" s="472"/>
      <c r="W137" s="67">
        <f>H137+F137+G137+I137+0</f>
        <v>0</v>
      </c>
      <c r="X137" s="68" t="e">
        <f>W137/J137*100</f>
        <v>#DIV/0!</v>
      </c>
      <c r="Y137" s="470" t="e">
        <f t="shared" si="226"/>
        <v>#DIV/0!</v>
      </c>
      <c r="Z137" s="471"/>
      <c r="AA137" s="74"/>
      <c r="AB137" s="74"/>
    </row>
    <row r="138" spans="1:28" s="75" customFormat="1" ht="21.75" hidden="1" customHeight="1" x14ac:dyDescent="0.2">
      <c r="A138" s="52"/>
      <c r="B138" s="62" t="s">
        <v>32</v>
      </c>
      <c r="C138" s="35"/>
      <c r="D138" s="36"/>
      <c r="E138" s="37"/>
      <c r="F138" s="38"/>
      <c r="G138" s="36"/>
      <c r="H138" s="36"/>
      <c r="I138" s="39"/>
      <c r="J138" s="40"/>
      <c r="K138" s="16"/>
      <c r="L138" s="17" t="e">
        <f>K138/J137*100</f>
        <v>#DIV/0!</v>
      </c>
      <c r="M138" s="470"/>
      <c r="N138" s="471"/>
      <c r="O138" s="16"/>
      <c r="P138" s="17" t="e">
        <f>O138/J137*100</f>
        <v>#DIV/0!</v>
      </c>
      <c r="Q138" s="470"/>
      <c r="R138" s="471"/>
      <c r="S138" s="19"/>
      <c r="T138" s="17" t="e">
        <f>S138/J137*100</f>
        <v>#DIV/0!</v>
      </c>
      <c r="U138" s="470"/>
      <c r="V138" s="472"/>
      <c r="W138" s="16"/>
      <c r="X138" s="17" t="e">
        <f>W138/J137*100</f>
        <v>#DIV/0!</v>
      </c>
      <c r="Y138" s="470"/>
      <c r="Z138" s="471"/>
      <c r="AA138" s="74"/>
      <c r="AB138" s="74"/>
    </row>
    <row r="139" spans="1:28" s="75" customFormat="1" ht="21.75" hidden="1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367">+C139+D139</f>
        <v>0</v>
      </c>
      <c r="F139" s="63"/>
      <c r="G139" s="64"/>
      <c r="H139" s="64"/>
      <c r="I139" s="65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470" t="e">
        <f t="shared" si="220"/>
        <v>#DIV/0!</v>
      </c>
      <c r="N139" s="471"/>
      <c r="O139" s="67">
        <f>G139+F139+0</f>
        <v>0</v>
      </c>
      <c r="P139" s="68" t="e">
        <f t="shared" ref="P139" si="368">O139/J139*100</f>
        <v>#DIV/0!</v>
      </c>
      <c r="Q139" s="470" t="e">
        <f t="shared" si="222"/>
        <v>#DIV/0!</v>
      </c>
      <c r="R139" s="471"/>
      <c r="S139" s="70">
        <f>H139+F139+G139+0</f>
        <v>0</v>
      </c>
      <c r="T139" s="68" t="e">
        <f t="shared" ref="T139" si="369">S139/J139*100</f>
        <v>#DIV/0!</v>
      </c>
      <c r="U139" s="470" t="e">
        <f t="shared" si="224"/>
        <v>#DIV/0!</v>
      </c>
      <c r="V139" s="472"/>
      <c r="W139" s="67">
        <f>H139+F139+G139+I139+0</f>
        <v>0</v>
      </c>
      <c r="X139" s="68" t="e">
        <f>W139/J139*100</f>
        <v>#DIV/0!</v>
      </c>
      <c r="Y139" s="470" t="e">
        <f t="shared" si="226"/>
        <v>#DIV/0!</v>
      </c>
      <c r="Z139" s="471"/>
      <c r="AA139" s="74"/>
      <c r="AB139" s="74"/>
    </row>
    <row r="140" spans="1:28" s="75" customFormat="1" ht="21.75" hidden="1" customHeight="1" x14ac:dyDescent="0.2">
      <c r="A140" s="52"/>
      <c r="B140" s="62" t="s">
        <v>32</v>
      </c>
      <c r="C140" s="35"/>
      <c r="D140" s="36"/>
      <c r="E140" s="37"/>
      <c r="F140" s="38"/>
      <c r="G140" s="36"/>
      <c r="H140" s="36"/>
      <c r="I140" s="39"/>
      <c r="J140" s="40"/>
      <c r="K140" s="16"/>
      <c r="L140" s="17" t="e">
        <f>K140/J139*100</f>
        <v>#DIV/0!</v>
      </c>
      <c r="M140" s="470"/>
      <c r="N140" s="471"/>
      <c r="O140" s="16"/>
      <c r="P140" s="17" t="e">
        <f>O140/J139*100</f>
        <v>#DIV/0!</v>
      </c>
      <c r="Q140" s="470"/>
      <c r="R140" s="471"/>
      <c r="S140" s="19"/>
      <c r="T140" s="17" t="e">
        <f>S140/J139*100</f>
        <v>#DIV/0!</v>
      </c>
      <c r="U140" s="470"/>
      <c r="V140" s="472"/>
      <c r="W140" s="16"/>
      <c r="X140" s="17" t="e">
        <f>W140/J139*100</f>
        <v>#DIV/0!</v>
      </c>
      <c r="Y140" s="470"/>
      <c r="Z140" s="471"/>
      <c r="AA140" s="74"/>
      <c r="AB140" s="74"/>
    </row>
    <row r="141" spans="1:28" s="75" customFormat="1" ht="21.75" hidden="1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370">+C141+D141</f>
        <v>0</v>
      </c>
      <c r="F141" s="63"/>
      <c r="G141" s="64"/>
      <c r="H141" s="64"/>
      <c r="I141" s="65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470" t="e">
        <f t="shared" ref="M141:M203" si="371">L142-L141</f>
        <v>#DIV/0!</v>
      </c>
      <c r="N141" s="471"/>
      <c r="O141" s="67">
        <f>G141+F141+0</f>
        <v>0</v>
      </c>
      <c r="P141" s="68" t="e">
        <f t="shared" ref="P141" si="372">O141/J141*100</f>
        <v>#DIV/0!</v>
      </c>
      <c r="Q141" s="470" t="e">
        <f t="shared" ref="Q141:Q203" si="373">P142-P141</f>
        <v>#DIV/0!</v>
      </c>
      <c r="R141" s="471"/>
      <c r="S141" s="70">
        <f>H141+F141+G141+0</f>
        <v>0</v>
      </c>
      <c r="T141" s="68" t="e">
        <f t="shared" ref="T141" si="374">S141/J141*100</f>
        <v>#DIV/0!</v>
      </c>
      <c r="U141" s="470" t="e">
        <f t="shared" ref="U141:U203" si="375">T142-T141</f>
        <v>#DIV/0!</v>
      </c>
      <c r="V141" s="472"/>
      <c r="W141" s="67">
        <f>H141+F141+G141+I141+0</f>
        <v>0</v>
      </c>
      <c r="X141" s="68" t="e">
        <f>W141/J141*100</f>
        <v>#DIV/0!</v>
      </c>
      <c r="Y141" s="470" t="e">
        <f t="shared" ref="Y141:Y203" si="376">X142-X141</f>
        <v>#DIV/0!</v>
      </c>
      <c r="Z141" s="471"/>
      <c r="AA141" s="74"/>
      <c r="AB141" s="74"/>
    </row>
    <row r="142" spans="1:28" s="75" customFormat="1" ht="21.75" hidden="1" customHeight="1" x14ac:dyDescent="0.2">
      <c r="A142" s="52"/>
      <c r="B142" s="62" t="s">
        <v>32</v>
      </c>
      <c r="C142" s="35"/>
      <c r="D142" s="36"/>
      <c r="E142" s="37"/>
      <c r="F142" s="38"/>
      <c r="G142" s="36"/>
      <c r="H142" s="36"/>
      <c r="I142" s="39"/>
      <c r="J142" s="40"/>
      <c r="K142" s="16"/>
      <c r="L142" s="17" t="e">
        <f>K142/J141*100</f>
        <v>#DIV/0!</v>
      </c>
      <c r="M142" s="470"/>
      <c r="N142" s="471"/>
      <c r="O142" s="16"/>
      <c r="P142" s="17" t="e">
        <f>O142/J141*100</f>
        <v>#DIV/0!</v>
      </c>
      <c r="Q142" s="470"/>
      <c r="R142" s="471"/>
      <c r="S142" s="19"/>
      <c r="T142" s="17" t="e">
        <f>S142/J141*100</f>
        <v>#DIV/0!</v>
      </c>
      <c r="U142" s="470"/>
      <c r="V142" s="472"/>
      <c r="W142" s="16"/>
      <c r="X142" s="17" t="e">
        <f>W142/J141*100</f>
        <v>#DIV/0!</v>
      </c>
      <c r="Y142" s="470"/>
      <c r="Z142" s="471"/>
      <c r="AA142" s="74"/>
      <c r="AB142" s="74"/>
    </row>
    <row r="143" spans="1:28" s="75" customFormat="1" ht="21.75" hidden="1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27">
        <f>SUM(F145,F147)</f>
        <v>0</v>
      </c>
      <c r="G143" s="25">
        <f t="shared" ref="G143:I143" si="377">SUM(G145,G147)</f>
        <v>0</v>
      </c>
      <c r="H143" s="25">
        <f t="shared" si="377"/>
        <v>0</v>
      </c>
      <c r="I143" s="28">
        <f t="shared" si="377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378">K143/J143*100</f>
        <v>#DIV/0!</v>
      </c>
      <c r="M143" s="473" t="e">
        <f t="shared" si="371"/>
        <v>#DIV/0!</v>
      </c>
      <c r="N143" s="474"/>
      <c r="O143" s="30">
        <f>SUM(O145,O147)</f>
        <v>0</v>
      </c>
      <c r="P143" s="31" t="e">
        <f t="shared" ref="P143" si="379">O143/J143*100</f>
        <v>#DIV/0!</v>
      </c>
      <c r="Q143" s="473" t="e">
        <f t="shared" si="373"/>
        <v>#DIV/0!</v>
      </c>
      <c r="R143" s="474"/>
      <c r="S143" s="32">
        <f>SUM(S145,S147)</f>
        <v>0</v>
      </c>
      <c r="T143" s="31" t="e">
        <f t="shared" ref="T143" si="380">S143/J143*100</f>
        <v>#DIV/0!</v>
      </c>
      <c r="U143" s="473" t="e">
        <f t="shared" si="375"/>
        <v>#DIV/0!</v>
      </c>
      <c r="V143" s="475"/>
      <c r="W143" s="30">
        <f>SUM(W145,W147)</f>
        <v>0</v>
      </c>
      <c r="X143" s="31" t="e">
        <f t="shared" ref="X143" si="381">W143/J143*100</f>
        <v>#DIV/0!</v>
      </c>
      <c r="Y143" s="473" t="e">
        <f t="shared" si="376"/>
        <v>#DIV/0!</v>
      </c>
      <c r="Z143" s="474"/>
      <c r="AA143" s="74"/>
      <c r="AB143" s="74"/>
    </row>
    <row r="144" spans="1:28" s="75" customFormat="1" ht="21.75" hidden="1" customHeight="1" x14ac:dyDescent="0.2">
      <c r="A144" s="33"/>
      <c r="B144" s="62" t="s">
        <v>32</v>
      </c>
      <c r="C144" s="35"/>
      <c r="D144" s="36"/>
      <c r="E144" s="37"/>
      <c r="F144" s="38"/>
      <c r="G144" s="36"/>
      <c r="H144" s="36"/>
      <c r="I144" s="37"/>
      <c r="J144" s="40"/>
      <c r="K144" s="30">
        <f>SUM(K146,K148)</f>
        <v>0</v>
      </c>
      <c r="L144" s="31" t="e">
        <f t="shared" ref="L144" si="382">K144/J143*100</f>
        <v>#DIV/0!</v>
      </c>
      <c r="M144" s="473"/>
      <c r="N144" s="474"/>
      <c r="O144" s="30">
        <f>SUM(O146,O148)</f>
        <v>0</v>
      </c>
      <c r="P144" s="31" t="e">
        <f t="shared" ref="P144" si="383">O144/J143*100</f>
        <v>#DIV/0!</v>
      </c>
      <c r="Q144" s="473"/>
      <c r="R144" s="474"/>
      <c r="S144" s="32">
        <f>SUM(S146,S148)</f>
        <v>0</v>
      </c>
      <c r="T144" s="31" t="e">
        <f t="shared" ref="T144" si="384">S144/J143*100</f>
        <v>#DIV/0!</v>
      </c>
      <c r="U144" s="473"/>
      <c r="V144" s="475"/>
      <c r="W144" s="30">
        <f>SUM(W146,W148)</f>
        <v>0</v>
      </c>
      <c r="X144" s="31" t="e">
        <f t="shared" ref="X144" si="385">W144/J143*100</f>
        <v>#DIV/0!</v>
      </c>
      <c r="Y144" s="473"/>
      <c r="Z144" s="474"/>
      <c r="AA144" s="74"/>
      <c r="AB144" s="74"/>
    </row>
    <row r="145" spans="1:28" s="75" customFormat="1" ht="21.75" hidden="1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386">+C145+D145</f>
        <v>0</v>
      </c>
      <c r="F145" s="63"/>
      <c r="G145" s="64"/>
      <c r="H145" s="64"/>
      <c r="I145" s="65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470" t="e">
        <f t="shared" si="371"/>
        <v>#DIV/0!</v>
      </c>
      <c r="N145" s="471"/>
      <c r="O145" s="67">
        <f>G145+F145+0</f>
        <v>0</v>
      </c>
      <c r="P145" s="68" t="e">
        <f t="shared" ref="P145" si="387">O145/J145*100</f>
        <v>#DIV/0!</v>
      </c>
      <c r="Q145" s="470" t="e">
        <f t="shared" si="373"/>
        <v>#DIV/0!</v>
      </c>
      <c r="R145" s="471"/>
      <c r="S145" s="70">
        <f>H145+F145+G145+0</f>
        <v>0</v>
      </c>
      <c r="T145" s="68" t="e">
        <f t="shared" ref="T145" si="388">S145/J145*100</f>
        <v>#DIV/0!</v>
      </c>
      <c r="U145" s="470" t="e">
        <f t="shared" si="375"/>
        <v>#DIV/0!</v>
      </c>
      <c r="V145" s="472"/>
      <c r="W145" s="67">
        <f>H145+F145+G145+I145+0</f>
        <v>0</v>
      </c>
      <c r="X145" s="68" t="e">
        <f>W145/J145*100</f>
        <v>#DIV/0!</v>
      </c>
      <c r="Y145" s="470" t="e">
        <f t="shared" si="376"/>
        <v>#DIV/0!</v>
      </c>
      <c r="Z145" s="471"/>
      <c r="AA145" s="74"/>
      <c r="AB145" s="74"/>
    </row>
    <row r="146" spans="1:28" s="75" customFormat="1" ht="21.75" hidden="1" customHeight="1" x14ac:dyDescent="0.2">
      <c r="A146" s="52"/>
      <c r="B146" s="62" t="s">
        <v>32</v>
      </c>
      <c r="C146" s="35"/>
      <c r="D146" s="36"/>
      <c r="E146" s="37"/>
      <c r="F146" s="38"/>
      <c r="G146" s="36"/>
      <c r="H146" s="36"/>
      <c r="I146" s="39"/>
      <c r="J146" s="40"/>
      <c r="K146" s="16"/>
      <c r="L146" s="17" t="e">
        <f>K146/J145*100</f>
        <v>#DIV/0!</v>
      </c>
      <c r="M146" s="470"/>
      <c r="N146" s="471"/>
      <c r="O146" s="16"/>
      <c r="P146" s="17" t="e">
        <f>O146/J145*100</f>
        <v>#DIV/0!</v>
      </c>
      <c r="Q146" s="470"/>
      <c r="R146" s="471"/>
      <c r="S146" s="19"/>
      <c r="T146" s="17" t="e">
        <f>S146/J145*100</f>
        <v>#DIV/0!</v>
      </c>
      <c r="U146" s="470"/>
      <c r="V146" s="472"/>
      <c r="W146" s="16"/>
      <c r="X146" s="17" t="e">
        <f>W146/J145*100</f>
        <v>#DIV/0!</v>
      </c>
      <c r="Y146" s="470"/>
      <c r="Z146" s="471"/>
      <c r="AA146" s="74"/>
      <c r="AB146" s="74"/>
    </row>
    <row r="147" spans="1:28" s="75" customFormat="1" ht="21.75" hidden="1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389">+C147+D147</f>
        <v>0</v>
      </c>
      <c r="F147" s="63"/>
      <c r="G147" s="64"/>
      <c r="H147" s="64"/>
      <c r="I147" s="65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470" t="e">
        <f t="shared" si="371"/>
        <v>#DIV/0!</v>
      </c>
      <c r="N147" s="471"/>
      <c r="O147" s="67">
        <f>G147+F147+0</f>
        <v>0</v>
      </c>
      <c r="P147" s="68" t="e">
        <f t="shared" ref="P147" si="390">O147/J147*100</f>
        <v>#DIV/0!</v>
      </c>
      <c r="Q147" s="470" t="e">
        <f t="shared" si="373"/>
        <v>#DIV/0!</v>
      </c>
      <c r="R147" s="471"/>
      <c r="S147" s="70">
        <f>H147+F147+G147+0</f>
        <v>0</v>
      </c>
      <c r="T147" s="68" t="e">
        <f t="shared" ref="T147" si="391">S147/J147*100</f>
        <v>#DIV/0!</v>
      </c>
      <c r="U147" s="470" t="e">
        <f t="shared" si="375"/>
        <v>#DIV/0!</v>
      </c>
      <c r="V147" s="472"/>
      <c r="W147" s="67">
        <f>H147+F147+G147+I147+0</f>
        <v>0</v>
      </c>
      <c r="X147" s="68" t="e">
        <f>W147/J147*100</f>
        <v>#DIV/0!</v>
      </c>
      <c r="Y147" s="470" t="e">
        <f t="shared" si="376"/>
        <v>#DIV/0!</v>
      </c>
      <c r="Z147" s="471"/>
      <c r="AA147" s="74"/>
      <c r="AB147" s="74"/>
    </row>
    <row r="148" spans="1:28" s="75" customFormat="1" ht="21.75" hidden="1" customHeight="1" x14ac:dyDescent="0.2">
      <c r="A148" s="52"/>
      <c r="B148" s="62" t="s">
        <v>32</v>
      </c>
      <c r="C148" s="35"/>
      <c r="D148" s="36"/>
      <c r="E148" s="37"/>
      <c r="F148" s="38"/>
      <c r="G148" s="36"/>
      <c r="H148" s="36"/>
      <c r="I148" s="39"/>
      <c r="J148" s="40"/>
      <c r="K148" s="16"/>
      <c r="L148" s="17" t="e">
        <f>K148/J147*100</f>
        <v>#DIV/0!</v>
      </c>
      <c r="M148" s="470"/>
      <c r="N148" s="471"/>
      <c r="O148" s="16"/>
      <c r="P148" s="17" t="e">
        <f>O148/J147*100</f>
        <v>#DIV/0!</v>
      </c>
      <c r="Q148" s="470"/>
      <c r="R148" s="471"/>
      <c r="S148" s="19"/>
      <c r="T148" s="17" t="e">
        <f>S148/J147*100</f>
        <v>#DIV/0!</v>
      </c>
      <c r="U148" s="470"/>
      <c r="V148" s="472"/>
      <c r="W148" s="16"/>
      <c r="X148" s="17" t="e">
        <f>W148/J147*100</f>
        <v>#DIV/0!</v>
      </c>
      <c r="Y148" s="470"/>
      <c r="Z148" s="471"/>
      <c r="AA148" s="74"/>
      <c r="AB148" s="74"/>
    </row>
    <row r="149" spans="1:28" s="75" customFormat="1" ht="21.75" hidden="1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392">+C149+D149</f>
        <v>0</v>
      </c>
      <c r="F149" s="63"/>
      <c r="G149" s="64"/>
      <c r="H149" s="64"/>
      <c r="I149" s="65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470" t="e">
        <f t="shared" si="371"/>
        <v>#DIV/0!</v>
      </c>
      <c r="N149" s="471"/>
      <c r="O149" s="67">
        <f>G149+F149+0</f>
        <v>0</v>
      </c>
      <c r="P149" s="68" t="e">
        <f t="shared" ref="P149" si="393">O149/J149*100</f>
        <v>#DIV/0!</v>
      </c>
      <c r="Q149" s="470" t="e">
        <f t="shared" si="373"/>
        <v>#DIV/0!</v>
      </c>
      <c r="R149" s="471"/>
      <c r="S149" s="70">
        <f>H149+F149+G149+0</f>
        <v>0</v>
      </c>
      <c r="T149" s="68" t="e">
        <f t="shared" ref="T149" si="394">S149/J149*100</f>
        <v>#DIV/0!</v>
      </c>
      <c r="U149" s="470" t="e">
        <f t="shared" si="375"/>
        <v>#DIV/0!</v>
      </c>
      <c r="V149" s="472"/>
      <c r="W149" s="67">
        <f>H149+F149+G149+I149+0</f>
        <v>0</v>
      </c>
      <c r="X149" s="68" t="e">
        <f>W149/J149*100</f>
        <v>#DIV/0!</v>
      </c>
      <c r="Y149" s="470" t="e">
        <f t="shared" si="376"/>
        <v>#DIV/0!</v>
      </c>
      <c r="Z149" s="471"/>
      <c r="AA149" s="74"/>
      <c r="AB149" s="74"/>
    </row>
    <row r="150" spans="1:28" s="75" customFormat="1" ht="21.75" hidden="1" customHeight="1" x14ac:dyDescent="0.2">
      <c r="A150" s="33"/>
      <c r="B150" s="62" t="s">
        <v>32</v>
      </c>
      <c r="C150" s="35"/>
      <c r="D150" s="36"/>
      <c r="E150" s="37"/>
      <c r="F150" s="38"/>
      <c r="G150" s="36"/>
      <c r="H150" s="36"/>
      <c r="I150" s="37"/>
      <c r="J150" s="40"/>
      <c r="K150" s="16"/>
      <c r="L150" s="17" t="e">
        <f>K150/J149*100</f>
        <v>#DIV/0!</v>
      </c>
      <c r="M150" s="470"/>
      <c r="N150" s="471"/>
      <c r="O150" s="16"/>
      <c r="P150" s="17" t="e">
        <f>O150/J149*100</f>
        <v>#DIV/0!</v>
      </c>
      <c r="Q150" s="470"/>
      <c r="R150" s="471"/>
      <c r="S150" s="19"/>
      <c r="T150" s="17" t="e">
        <f>S150/J149*100</f>
        <v>#DIV/0!</v>
      </c>
      <c r="U150" s="470"/>
      <c r="V150" s="472"/>
      <c r="W150" s="16"/>
      <c r="X150" s="17" t="e">
        <f>W150/J149*100</f>
        <v>#DIV/0!</v>
      </c>
      <c r="Y150" s="470"/>
      <c r="Z150" s="471"/>
      <c r="AA150" s="74"/>
      <c r="AB150" s="74"/>
    </row>
    <row r="151" spans="1:28" s="75" customFormat="1" ht="21.75" hidden="1" customHeight="1" x14ac:dyDescent="0.2">
      <c r="A151" s="22" t="s">
        <v>44</v>
      </c>
      <c r="B151" s="61" t="s">
        <v>29</v>
      </c>
      <c r="C151" s="63"/>
      <c r="D151" s="64"/>
      <c r="E151" s="65">
        <f t="shared" ref="E151" si="395">+C151+D151</f>
        <v>0</v>
      </c>
      <c r="F151" s="63"/>
      <c r="G151" s="64"/>
      <c r="H151" s="64"/>
      <c r="I151" s="65"/>
      <c r="J151" s="66">
        <f>+E151+I151+F151+G151+H151</f>
        <v>0</v>
      </c>
      <c r="K151" s="67">
        <f>F151+0</f>
        <v>0</v>
      </c>
      <c r="L151" s="68" t="e">
        <f>K151/J151*100</f>
        <v>#DIV/0!</v>
      </c>
      <c r="M151" s="470" t="e">
        <f t="shared" si="371"/>
        <v>#DIV/0!</v>
      </c>
      <c r="N151" s="471"/>
      <c r="O151" s="67">
        <f>G151+F151+0</f>
        <v>0</v>
      </c>
      <c r="P151" s="68" t="e">
        <f t="shared" ref="P151" si="396">O151/J151*100</f>
        <v>#DIV/0!</v>
      </c>
      <c r="Q151" s="470" t="e">
        <f t="shared" si="373"/>
        <v>#DIV/0!</v>
      </c>
      <c r="R151" s="471"/>
      <c r="S151" s="70">
        <f>H151+F151+G151+0</f>
        <v>0</v>
      </c>
      <c r="T151" s="68" t="e">
        <f t="shared" ref="T151" si="397">S151/J151*100</f>
        <v>#DIV/0!</v>
      </c>
      <c r="U151" s="470" t="e">
        <f t="shared" si="375"/>
        <v>#DIV/0!</v>
      </c>
      <c r="V151" s="472"/>
      <c r="W151" s="67">
        <f>H151+F151+G151+I151+0</f>
        <v>0</v>
      </c>
      <c r="X151" s="68" t="e">
        <f>W151/J151*100</f>
        <v>#DIV/0!</v>
      </c>
      <c r="Y151" s="470" t="e">
        <f t="shared" si="376"/>
        <v>#DIV/0!</v>
      </c>
      <c r="Z151" s="471"/>
      <c r="AA151" s="74"/>
      <c r="AB151" s="74"/>
    </row>
    <row r="152" spans="1:28" s="75" customFormat="1" ht="21.75" hidden="1" customHeight="1" x14ac:dyDescent="0.2">
      <c r="A152" s="33"/>
      <c r="B152" s="62" t="s">
        <v>32</v>
      </c>
      <c r="C152" s="35"/>
      <c r="D152" s="36"/>
      <c r="E152" s="37"/>
      <c r="F152" s="38"/>
      <c r="G152" s="36"/>
      <c r="H152" s="36"/>
      <c r="I152" s="37"/>
      <c r="J152" s="40"/>
      <c r="K152" s="16"/>
      <c r="L152" s="17" t="e">
        <f>K152/J151*100</f>
        <v>#DIV/0!</v>
      </c>
      <c r="M152" s="470"/>
      <c r="N152" s="471"/>
      <c r="O152" s="16"/>
      <c r="P152" s="17" t="e">
        <f>O152/J151*100</f>
        <v>#DIV/0!</v>
      </c>
      <c r="Q152" s="470"/>
      <c r="R152" s="471"/>
      <c r="S152" s="19"/>
      <c r="T152" s="17" t="e">
        <f>S152/J151*100</f>
        <v>#DIV/0!</v>
      </c>
      <c r="U152" s="470"/>
      <c r="V152" s="472"/>
      <c r="W152" s="16"/>
      <c r="X152" s="17" t="e">
        <f>W152/J151*100</f>
        <v>#DIV/0!</v>
      </c>
      <c r="Y152" s="470"/>
      <c r="Z152" s="471"/>
      <c r="AA152" s="74"/>
      <c r="AB152" s="74"/>
    </row>
    <row r="153" spans="1:28" s="251" customFormat="1" ht="21.75" hidden="1" customHeight="1" x14ac:dyDescent="0.2">
      <c r="A153" s="480" t="s">
        <v>45</v>
      </c>
      <c r="B153" s="54" t="s">
        <v>29</v>
      </c>
      <c r="C153" s="55">
        <f t="shared" ref="C153:K154" si="398">SUM(C155,C161,C171,C177,C179)</f>
        <v>0</v>
      </c>
      <c r="D153" s="56">
        <f t="shared" si="398"/>
        <v>0</v>
      </c>
      <c r="E153" s="57">
        <f t="shared" si="398"/>
        <v>0</v>
      </c>
      <c r="F153" s="58">
        <f t="shared" si="398"/>
        <v>0</v>
      </c>
      <c r="G153" s="56">
        <f t="shared" si="398"/>
        <v>0</v>
      </c>
      <c r="H153" s="56">
        <f t="shared" si="398"/>
        <v>0</v>
      </c>
      <c r="I153" s="59">
        <f t="shared" si="398"/>
        <v>0</v>
      </c>
      <c r="J153" s="60">
        <f t="shared" si="398"/>
        <v>0</v>
      </c>
      <c r="K153" s="55">
        <f t="shared" si="398"/>
        <v>0</v>
      </c>
      <c r="L153" s="56" t="e">
        <f>K153/J153*100</f>
        <v>#DIV/0!</v>
      </c>
      <c r="M153" s="482" t="e">
        <f t="shared" si="371"/>
        <v>#DIV/0!</v>
      </c>
      <c r="N153" s="476"/>
      <c r="O153" s="55">
        <f>SUM(O155,O161,O171,O177,O179)</f>
        <v>0</v>
      </c>
      <c r="P153" s="56" t="e">
        <f t="shared" ref="P153" si="399">O153/J153*100</f>
        <v>#DIV/0!</v>
      </c>
      <c r="Q153" s="482" t="e">
        <f t="shared" si="373"/>
        <v>#DIV/0!</v>
      </c>
      <c r="R153" s="476"/>
      <c r="S153" s="58">
        <f>SUM(S155,S161,S171,S177,S179)</f>
        <v>0</v>
      </c>
      <c r="T153" s="56" t="e">
        <f t="shared" ref="T153" si="400">S153/J153*100</f>
        <v>#DIV/0!</v>
      </c>
      <c r="U153" s="482" t="e">
        <f t="shared" si="375"/>
        <v>#DIV/0!</v>
      </c>
      <c r="V153" s="484"/>
      <c r="W153" s="55">
        <f>SUM(W155,W161,W171,W177,W179)</f>
        <v>0</v>
      </c>
      <c r="X153" s="56" t="e">
        <f t="shared" ref="X153" si="401">W153/J153*100</f>
        <v>#DIV/0!</v>
      </c>
      <c r="Y153" s="482" t="e">
        <f t="shared" si="376"/>
        <v>#DIV/0!</v>
      </c>
      <c r="Z153" s="476"/>
      <c r="AA153" s="250"/>
      <c r="AB153" s="250"/>
    </row>
    <row r="154" spans="1:28" s="251" customFormat="1" ht="21.75" hidden="1" customHeight="1" x14ac:dyDescent="0.2">
      <c r="A154" s="481"/>
      <c r="B154" s="54" t="s">
        <v>30</v>
      </c>
      <c r="C154" s="16"/>
      <c r="D154" s="17"/>
      <c r="E154" s="18"/>
      <c r="F154" s="19"/>
      <c r="G154" s="17"/>
      <c r="H154" s="17"/>
      <c r="I154" s="20"/>
      <c r="J154" s="21"/>
      <c r="K154" s="55">
        <f t="shared" si="398"/>
        <v>0</v>
      </c>
      <c r="L154" s="56" t="e">
        <f t="shared" ref="L154" si="402">K154/J153*100</f>
        <v>#DIV/0!</v>
      </c>
      <c r="M154" s="483"/>
      <c r="N154" s="477"/>
      <c r="O154" s="55">
        <f>SUM(O156,O162,O172,O178,O180)</f>
        <v>0</v>
      </c>
      <c r="P154" s="56" t="e">
        <f t="shared" ref="P154" si="403">O154/J153*100</f>
        <v>#DIV/0!</v>
      </c>
      <c r="Q154" s="483"/>
      <c r="R154" s="477"/>
      <c r="S154" s="58">
        <f>SUM(S156,S162,S172,S178,S180)</f>
        <v>0</v>
      </c>
      <c r="T154" s="56" t="e">
        <f t="shared" ref="T154" si="404">S154/J153*100</f>
        <v>#DIV/0!</v>
      </c>
      <c r="U154" s="483"/>
      <c r="V154" s="485"/>
      <c r="W154" s="55">
        <f>SUM(W156,W162,W172,W178,W180)</f>
        <v>0</v>
      </c>
      <c r="X154" s="56" t="e">
        <f t="shared" ref="X154" si="405">W154/J153*100</f>
        <v>#DIV/0!</v>
      </c>
      <c r="Y154" s="483"/>
      <c r="Z154" s="477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27">
        <f>SUM(F157,F159)</f>
        <v>0</v>
      </c>
      <c r="G155" s="25">
        <f>SUM(G157,G159)</f>
        <v>0</v>
      </c>
      <c r="H155" s="25">
        <f t="shared" ref="H155:I155" si="406">SUM(H157,H159)</f>
        <v>0</v>
      </c>
      <c r="I155" s="28">
        <f t="shared" si="406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07">K155/J155*100</f>
        <v>#DIV/0!</v>
      </c>
      <c r="M155" s="478" t="e">
        <f t="shared" si="371"/>
        <v>#DIV/0!</v>
      </c>
      <c r="N155" s="474"/>
      <c r="O155" s="30">
        <f>SUM(O157,O159)</f>
        <v>0</v>
      </c>
      <c r="P155" s="31" t="e">
        <f t="shared" ref="P155" si="408">O155/J155*100</f>
        <v>#DIV/0!</v>
      </c>
      <c r="Q155" s="478" t="e">
        <f t="shared" si="373"/>
        <v>#DIV/0!</v>
      </c>
      <c r="R155" s="474"/>
      <c r="S155" s="32">
        <f>SUM(S157,S159)</f>
        <v>0</v>
      </c>
      <c r="T155" s="31" t="e">
        <f t="shared" ref="T155" si="409">S155/J155*100</f>
        <v>#DIV/0!</v>
      </c>
      <c r="U155" s="478" t="e">
        <f t="shared" si="375"/>
        <v>#DIV/0!</v>
      </c>
      <c r="V155" s="475"/>
      <c r="W155" s="30">
        <f>SUM(W157,W159)</f>
        <v>0</v>
      </c>
      <c r="X155" s="31" t="e">
        <f t="shared" ref="X155" si="410">W155/J155*100</f>
        <v>#DIV/0!</v>
      </c>
      <c r="Y155" s="478" t="e">
        <f t="shared" si="376"/>
        <v>#DIV/0!</v>
      </c>
      <c r="Z155" s="474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38"/>
      <c r="G156" s="36"/>
      <c r="H156" s="36"/>
      <c r="I156" s="37"/>
      <c r="J156" s="40"/>
      <c r="K156" s="30">
        <f>SUM(K158,K160)</f>
        <v>0</v>
      </c>
      <c r="L156" s="31" t="e">
        <f>K156/J155*100</f>
        <v>#DIV/0!</v>
      </c>
      <c r="M156" s="479"/>
      <c r="N156" s="474"/>
      <c r="O156" s="30">
        <f>SUM(O158,O160)</f>
        <v>0</v>
      </c>
      <c r="P156" s="31" t="e">
        <f t="shared" ref="P156" si="411">O156/J155*100</f>
        <v>#DIV/0!</v>
      </c>
      <c r="Q156" s="479"/>
      <c r="R156" s="474"/>
      <c r="S156" s="32">
        <f>SUM(S158,S160)</f>
        <v>0</v>
      </c>
      <c r="T156" s="31" t="e">
        <f t="shared" ref="T156" si="412">S156/J155*100</f>
        <v>#DIV/0!</v>
      </c>
      <c r="U156" s="479"/>
      <c r="V156" s="475"/>
      <c r="W156" s="30">
        <f>SUM(W158,W160)</f>
        <v>0</v>
      </c>
      <c r="X156" s="31" t="e">
        <f t="shared" ref="X156" si="413">W156/J155*100</f>
        <v>#DIV/0!</v>
      </c>
      <c r="Y156" s="479"/>
      <c r="Z156" s="474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14">+C157+D157</f>
        <v>0</v>
      </c>
      <c r="F157" s="63"/>
      <c r="G157" s="64"/>
      <c r="H157" s="64"/>
      <c r="I157" s="65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470" t="e">
        <f t="shared" si="371"/>
        <v>#DIV/0!</v>
      </c>
      <c r="N157" s="471"/>
      <c r="O157" s="67">
        <f>G157+F157+0</f>
        <v>0</v>
      </c>
      <c r="P157" s="69" t="e">
        <f t="shared" ref="P157" si="415">O157/J157*100</f>
        <v>#DIV/0!</v>
      </c>
      <c r="Q157" s="470" t="e">
        <f t="shared" si="373"/>
        <v>#DIV/0!</v>
      </c>
      <c r="R157" s="471"/>
      <c r="S157" s="70">
        <f>H157+F157+G157+0</f>
        <v>0</v>
      </c>
      <c r="T157" s="69" t="e">
        <f t="shared" ref="T157" si="416">S157/J157*100</f>
        <v>#DIV/0!</v>
      </c>
      <c r="U157" s="470" t="e">
        <f t="shared" si="375"/>
        <v>#DIV/0!</v>
      </c>
      <c r="V157" s="472"/>
      <c r="W157" s="67">
        <f>H157+F157+G157+I157+0</f>
        <v>0</v>
      </c>
      <c r="X157" s="69" t="e">
        <f>W157/J157*100</f>
        <v>#DIV/0!</v>
      </c>
      <c r="Y157" s="470" t="e">
        <f t="shared" si="376"/>
        <v>#DIV/0!</v>
      </c>
      <c r="Z157" s="471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38"/>
      <c r="G158" s="36"/>
      <c r="H158" s="36"/>
      <c r="I158" s="39"/>
      <c r="J158" s="40"/>
      <c r="K158" s="16"/>
      <c r="L158" s="17" t="e">
        <f>K158/J157*100</f>
        <v>#DIV/0!</v>
      </c>
      <c r="M158" s="470"/>
      <c r="N158" s="471"/>
      <c r="O158" s="16"/>
      <c r="P158" s="73" t="e">
        <f>O158/J157*100</f>
        <v>#DIV/0!</v>
      </c>
      <c r="Q158" s="470"/>
      <c r="R158" s="471"/>
      <c r="S158" s="19"/>
      <c r="T158" s="73" t="e">
        <f>S158/J157*100</f>
        <v>#DIV/0!</v>
      </c>
      <c r="U158" s="470"/>
      <c r="V158" s="472"/>
      <c r="W158" s="16"/>
      <c r="X158" s="73" t="e">
        <f>W158/J157*100</f>
        <v>#DIV/0!</v>
      </c>
      <c r="Y158" s="470"/>
      <c r="Z158" s="471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17">+C159+D159</f>
        <v>0</v>
      </c>
      <c r="F159" s="63"/>
      <c r="G159" s="64"/>
      <c r="H159" s="64"/>
      <c r="I159" s="65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470" t="e">
        <f t="shared" si="371"/>
        <v>#DIV/0!</v>
      </c>
      <c r="N159" s="471"/>
      <c r="O159" s="67">
        <f>G159+F159+0</f>
        <v>0</v>
      </c>
      <c r="P159" s="69" t="e">
        <f t="shared" ref="P159" si="418">O159/J159*100</f>
        <v>#DIV/0!</v>
      </c>
      <c r="Q159" s="470" t="e">
        <f t="shared" si="373"/>
        <v>#DIV/0!</v>
      </c>
      <c r="R159" s="471"/>
      <c r="S159" s="70">
        <f>H159+F159+G159+0</f>
        <v>0</v>
      </c>
      <c r="T159" s="69" t="e">
        <f t="shared" ref="T159" si="419">S159/J159*100</f>
        <v>#DIV/0!</v>
      </c>
      <c r="U159" s="470" t="e">
        <f t="shared" si="375"/>
        <v>#DIV/0!</v>
      </c>
      <c r="V159" s="472"/>
      <c r="W159" s="67">
        <f>H159+F159+G159+I159+0</f>
        <v>0</v>
      </c>
      <c r="X159" s="69" t="e">
        <f>W159/J159*100</f>
        <v>#DIV/0!</v>
      </c>
      <c r="Y159" s="470" t="e">
        <f t="shared" si="376"/>
        <v>#DIV/0!</v>
      </c>
      <c r="Z159" s="471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38"/>
      <c r="G160" s="36"/>
      <c r="H160" s="36"/>
      <c r="I160" s="39"/>
      <c r="J160" s="40"/>
      <c r="K160" s="16"/>
      <c r="L160" s="17" t="e">
        <f>K160/J159*100</f>
        <v>#DIV/0!</v>
      </c>
      <c r="M160" s="470"/>
      <c r="N160" s="471"/>
      <c r="O160" s="16"/>
      <c r="P160" s="73" t="e">
        <f>O160/J159*100</f>
        <v>#DIV/0!</v>
      </c>
      <c r="Q160" s="470"/>
      <c r="R160" s="471"/>
      <c r="S160" s="19"/>
      <c r="T160" s="73" t="e">
        <f>S160/J159*100</f>
        <v>#DIV/0!</v>
      </c>
      <c r="U160" s="470"/>
      <c r="V160" s="472"/>
      <c r="W160" s="16"/>
      <c r="X160" s="73" t="e">
        <f>W160/J159*100</f>
        <v>#DIV/0!</v>
      </c>
      <c r="Y160" s="470"/>
      <c r="Z160" s="471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27">
        <f>SUM(F163,F165,F167,F169)</f>
        <v>0</v>
      </c>
      <c r="G161" s="25">
        <f t="shared" ref="G161:I161" si="420">SUM(G163,G165,G167,G169)</f>
        <v>0</v>
      </c>
      <c r="H161" s="25">
        <f t="shared" si="420"/>
        <v>0</v>
      </c>
      <c r="I161" s="28">
        <f t="shared" si="420"/>
        <v>0</v>
      </c>
      <c r="J161" s="29">
        <f t="shared" ref="J161" si="421">+E161+I161+F161+G161+H161</f>
        <v>0</v>
      </c>
      <c r="K161" s="30">
        <f>SUM(K163,K165,K167,K169)</f>
        <v>0</v>
      </c>
      <c r="L161" s="31" t="e">
        <f t="shared" ref="L161" si="422">K161/J161*100</f>
        <v>#DIV/0!</v>
      </c>
      <c r="M161" s="473" t="e">
        <f t="shared" si="371"/>
        <v>#DIV/0!</v>
      </c>
      <c r="N161" s="474"/>
      <c r="O161" s="30">
        <f>SUM(O163,O165,O167,O169)</f>
        <v>0</v>
      </c>
      <c r="P161" s="31" t="e">
        <f t="shared" ref="P161" si="423">O161/J161*100</f>
        <v>#DIV/0!</v>
      </c>
      <c r="Q161" s="473" t="e">
        <f t="shared" si="373"/>
        <v>#DIV/0!</v>
      </c>
      <c r="R161" s="474"/>
      <c r="S161" s="32">
        <f>SUM(S163,S165,S167,S169)</f>
        <v>0</v>
      </c>
      <c r="T161" s="31" t="e">
        <f t="shared" ref="T161" si="424">S161/J161*100</f>
        <v>#DIV/0!</v>
      </c>
      <c r="U161" s="473" t="e">
        <f t="shared" si="375"/>
        <v>#DIV/0!</v>
      </c>
      <c r="V161" s="475"/>
      <c r="W161" s="30">
        <f>SUM(W163,W165,W167,W169)</f>
        <v>0</v>
      </c>
      <c r="X161" s="31" t="e">
        <f t="shared" ref="X161" si="425">W161/J161*100</f>
        <v>#DIV/0!</v>
      </c>
      <c r="Y161" s="473" t="e">
        <f t="shared" si="376"/>
        <v>#DIV/0!</v>
      </c>
      <c r="Z161" s="474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38"/>
      <c r="G162" s="36"/>
      <c r="H162" s="36"/>
      <c r="I162" s="37"/>
      <c r="J162" s="40"/>
      <c r="K162" s="30">
        <f>SUM(K164,K166,K168,K170)</f>
        <v>0</v>
      </c>
      <c r="L162" s="31" t="e">
        <f t="shared" ref="L162" si="426">K162/J161*100</f>
        <v>#DIV/0!</v>
      </c>
      <c r="M162" s="473"/>
      <c r="N162" s="474"/>
      <c r="O162" s="30">
        <f>SUM(O164,O166,O168,O170)</f>
        <v>0</v>
      </c>
      <c r="P162" s="31" t="e">
        <f t="shared" ref="P162" si="427">O162/J161*100</f>
        <v>#DIV/0!</v>
      </c>
      <c r="Q162" s="473"/>
      <c r="R162" s="474"/>
      <c r="S162" s="32">
        <f>SUM(S164,S166,S168,S170)</f>
        <v>0</v>
      </c>
      <c r="T162" s="31" t="e">
        <f t="shared" ref="T162" si="428">S162/J161*100</f>
        <v>#DIV/0!</v>
      </c>
      <c r="U162" s="473"/>
      <c r="V162" s="475"/>
      <c r="W162" s="30">
        <f>SUM(W164,W166,W168,W170)</f>
        <v>0</v>
      </c>
      <c r="X162" s="31" t="e">
        <f t="shared" ref="X162" si="429">W162/J161*100</f>
        <v>#DIV/0!</v>
      </c>
      <c r="Y162" s="473"/>
      <c r="Z162" s="474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30">+C163+D163</f>
        <v>0</v>
      </c>
      <c r="F163" s="63"/>
      <c r="G163" s="64"/>
      <c r="H163" s="64"/>
      <c r="I163" s="65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470" t="e">
        <f t="shared" si="371"/>
        <v>#DIV/0!</v>
      </c>
      <c r="N163" s="471"/>
      <c r="O163" s="67">
        <f>G163+F163+0</f>
        <v>0</v>
      </c>
      <c r="P163" s="68" t="e">
        <f t="shared" ref="P163" si="431">O163/J163*100</f>
        <v>#DIV/0!</v>
      </c>
      <c r="Q163" s="470" t="e">
        <f t="shared" si="373"/>
        <v>#DIV/0!</v>
      </c>
      <c r="R163" s="471"/>
      <c r="S163" s="70">
        <f>H163+F163+G163+0</f>
        <v>0</v>
      </c>
      <c r="T163" s="68" t="e">
        <f t="shared" ref="T163" si="432">S163/J163*100</f>
        <v>#DIV/0!</v>
      </c>
      <c r="U163" s="470" t="e">
        <f t="shared" si="375"/>
        <v>#DIV/0!</v>
      </c>
      <c r="V163" s="472"/>
      <c r="W163" s="67">
        <f>H163+F163+G163+I163+0</f>
        <v>0</v>
      </c>
      <c r="X163" s="68" t="e">
        <f>W163/J163*100</f>
        <v>#DIV/0!</v>
      </c>
      <c r="Y163" s="470" t="e">
        <f t="shared" si="376"/>
        <v>#DIV/0!</v>
      </c>
      <c r="Z163" s="471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38"/>
      <c r="G164" s="36"/>
      <c r="H164" s="36"/>
      <c r="I164" s="39"/>
      <c r="J164" s="40"/>
      <c r="K164" s="16"/>
      <c r="L164" s="17" t="e">
        <f>K164/J163*100</f>
        <v>#DIV/0!</v>
      </c>
      <c r="M164" s="470"/>
      <c r="N164" s="471"/>
      <c r="O164" s="16"/>
      <c r="P164" s="17" t="e">
        <f>O164/J163*100</f>
        <v>#DIV/0!</v>
      </c>
      <c r="Q164" s="470"/>
      <c r="R164" s="471"/>
      <c r="S164" s="19"/>
      <c r="T164" s="17" t="e">
        <f>S164/J163*100</f>
        <v>#DIV/0!</v>
      </c>
      <c r="U164" s="470"/>
      <c r="V164" s="472"/>
      <c r="W164" s="16"/>
      <c r="X164" s="17" t="e">
        <f>W164/J163*100</f>
        <v>#DIV/0!</v>
      </c>
      <c r="Y164" s="470"/>
      <c r="Z164" s="471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33">+C165+D165</f>
        <v>0</v>
      </c>
      <c r="F165" s="63"/>
      <c r="G165" s="64"/>
      <c r="H165" s="64"/>
      <c r="I165" s="65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470" t="e">
        <f t="shared" si="371"/>
        <v>#DIV/0!</v>
      </c>
      <c r="N165" s="471"/>
      <c r="O165" s="67">
        <f>G165+F165+0</f>
        <v>0</v>
      </c>
      <c r="P165" s="68" t="e">
        <f t="shared" ref="P165" si="434">O165/J165*100</f>
        <v>#DIV/0!</v>
      </c>
      <c r="Q165" s="470" t="e">
        <f t="shared" si="373"/>
        <v>#DIV/0!</v>
      </c>
      <c r="R165" s="471"/>
      <c r="S165" s="70">
        <f>H165+F165+G165+0</f>
        <v>0</v>
      </c>
      <c r="T165" s="68" t="e">
        <f t="shared" ref="T165" si="435">S165/J165*100</f>
        <v>#DIV/0!</v>
      </c>
      <c r="U165" s="470" t="e">
        <f t="shared" si="375"/>
        <v>#DIV/0!</v>
      </c>
      <c r="V165" s="472"/>
      <c r="W165" s="67">
        <f>H165+F165+G165+I165+0</f>
        <v>0</v>
      </c>
      <c r="X165" s="68" t="e">
        <f>W165/J165*100</f>
        <v>#DIV/0!</v>
      </c>
      <c r="Y165" s="470" t="e">
        <f t="shared" si="376"/>
        <v>#DIV/0!</v>
      </c>
      <c r="Z165" s="471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38"/>
      <c r="G166" s="36"/>
      <c r="H166" s="36"/>
      <c r="I166" s="39"/>
      <c r="J166" s="40"/>
      <c r="K166" s="16"/>
      <c r="L166" s="17" t="e">
        <f>K166/J165*100</f>
        <v>#DIV/0!</v>
      </c>
      <c r="M166" s="470"/>
      <c r="N166" s="471"/>
      <c r="O166" s="16"/>
      <c r="P166" s="17" t="e">
        <f>O166/J165*100</f>
        <v>#DIV/0!</v>
      </c>
      <c r="Q166" s="470"/>
      <c r="R166" s="471"/>
      <c r="S166" s="19"/>
      <c r="T166" s="17" t="e">
        <f>S166/J165*100</f>
        <v>#DIV/0!</v>
      </c>
      <c r="U166" s="470"/>
      <c r="V166" s="472"/>
      <c r="W166" s="16"/>
      <c r="X166" s="17" t="e">
        <f>W166/J165*100</f>
        <v>#DIV/0!</v>
      </c>
      <c r="Y166" s="470"/>
      <c r="Z166" s="471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36">+C167+D167</f>
        <v>0</v>
      </c>
      <c r="F167" s="63"/>
      <c r="G167" s="64"/>
      <c r="H167" s="64"/>
      <c r="I167" s="65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470" t="e">
        <f t="shared" si="371"/>
        <v>#DIV/0!</v>
      </c>
      <c r="N167" s="471"/>
      <c r="O167" s="67">
        <f>G167+F167+0</f>
        <v>0</v>
      </c>
      <c r="P167" s="68" t="e">
        <f t="shared" ref="P167" si="437">O167/J167*100</f>
        <v>#DIV/0!</v>
      </c>
      <c r="Q167" s="470" t="e">
        <f t="shared" si="373"/>
        <v>#DIV/0!</v>
      </c>
      <c r="R167" s="471"/>
      <c r="S167" s="70">
        <f>H167+F167+G167+0</f>
        <v>0</v>
      </c>
      <c r="T167" s="68" t="e">
        <f t="shared" ref="T167" si="438">S167/J167*100</f>
        <v>#DIV/0!</v>
      </c>
      <c r="U167" s="470" t="e">
        <f t="shared" si="375"/>
        <v>#DIV/0!</v>
      </c>
      <c r="V167" s="472"/>
      <c r="W167" s="67">
        <f>H167+F167+G167+I167+0</f>
        <v>0</v>
      </c>
      <c r="X167" s="68" t="e">
        <f>W167/J167*100</f>
        <v>#DIV/0!</v>
      </c>
      <c r="Y167" s="470" t="e">
        <f t="shared" si="376"/>
        <v>#DIV/0!</v>
      </c>
      <c r="Z167" s="471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38"/>
      <c r="G168" s="36"/>
      <c r="H168" s="36"/>
      <c r="I168" s="39"/>
      <c r="J168" s="40"/>
      <c r="K168" s="16"/>
      <c r="L168" s="17" t="e">
        <f>K168/J167*100</f>
        <v>#DIV/0!</v>
      </c>
      <c r="M168" s="470"/>
      <c r="N168" s="471"/>
      <c r="O168" s="16"/>
      <c r="P168" s="17" t="e">
        <f>O168/J167*100</f>
        <v>#DIV/0!</v>
      </c>
      <c r="Q168" s="470"/>
      <c r="R168" s="471"/>
      <c r="S168" s="19"/>
      <c r="T168" s="17" t="e">
        <f>S168/J167*100</f>
        <v>#DIV/0!</v>
      </c>
      <c r="U168" s="470"/>
      <c r="V168" s="472"/>
      <c r="W168" s="16"/>
      <c r="X168" s="17" t="e">
        <f>W168/J167*100</f>
        <v>#DIV/0!</v>
      </c>
      <c r="Y168" s="470"/>
      <c r="Z168" s="471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39">+C169+D169</f>
        <v>0</v>
      </c>
      <c r="F169" s="63"/>
      <c r="G169" s="64"/>
      <c r="H169" s="64"/>
      <c r="I169" s="65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470" t="e">
        <f t="shared" si="371"/>
        <v>#DIV/0!</v>
      </c>
      <c r="N169" s="471"/>
      <c r="O169" s="67">
        <f>G169+F169+0</f>
        <v>0</v>
      </c>
      <c r="P169" s="68" t="e">
        <f t="shared" ref="P169" si="440">O169/J169*100</f>
        <v>#DIV/0!</v>
      </c>
      <c r="Q169" s="470" t="e">
        <f t="shared" si="373"/>
        <v>#DIV/0!</v>
      </c>
      <c r="R169" s="471"/>
      <c r="S169" s="70">
        <f>H169+F169+G169+0</f>
        <v>0</v>
      </c>
      <c r="T169" s="68" t="e">
        <f t="shared" ref="T169" si="441">S169/J169*100</f>
        <v>#DIV/0!</v>
      </c>
      <c r="U169" s="470" t="e">
        <f t="shared" si="375"/>
        <v>#DIV/0!</v>
      </c>
      <c r="V169" s="472"/>
      <c r="W169" s="67">
        <f>H169+F169+G169+I169+0</f>
        <v>0</v>
      </c>
      <c r="X169" s="68" t="e">
        <f>W169/J169*100</f>
        <v>#DIV/0!</v>
      </c>
      <c r="Y169" s="470" t="e">
        <f t="shared" si="376"/>
        <v>#DIV/0!</v>
      </c>
      <c r="Z169" s="471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38"/>
      <c r="G170" s="36"/>
      <c r="H170" s="36"/>
      <c r="I170" s="39"/>
      <c r="J170" s="40"/>
      <c r="K170" s="16"/>
      <c r="L170" s="17" t="e">
        <f>K170/J169*100</f>
        <v>#DIV/0!</v>
      </c>
      <c r="M170" s="470"/>
      <c r="N170" s="471"/>
      <c r="O170" s="16"/>
      <c r="P170" s="17" t="e">
        <f>O170/J169*100</f>
        <v>#DIV/0!</v>
      </c>
      <c r="Q170" s="470"/>
      <c r="R170" s="471"/>
      <c r="S170" s="19"/>
      <c r="T170" s="17" t="e">
        <f>S170/J169*100</f>
        <v>#DIV/0!</v>
      </c>
      <c r="U170" s="470"/>
      <c r="V170" s="472"/>
      <c r="W170" s="16"/>
      <c r="X170" s="17" t="e">
        <f>W170/J169*100</f>
        <v>#DIV/0!</v>
      </c>
      <c r="Y170" s="470"/>
      <c r="Z170" s="471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27">
        <f>SUM(F173,F175)</f>
        <v>0</v>
      </c>
      <c r="G171" s="25">
        <f t="shared" ref="G171:I171" si="442">SUM(G173,G175)</f>
        <v>0</v>
      </c>
      <c r="H171" s="25">
        <f t="shared" si="442"/>
        <v>0</v>
      </c>
      <c r="I171" s="28">
        <f t="shared" si="442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43">K171/J171*100</f>
        <v>#DIV/0!</v>
      </c>
      <c r="M171" s="473" t="e">
        <f t="shared" si="371"/>
        <v>#DIV/0!</v>
      </c>
      <c r="N171" s="474"/>
      <c r="O171" s="30">
        <f>SUM(O173,O175)</f>
        <v>0</v>
      </c>
      <c r="P171" s="31" t="e">
        <f t="shared" ref="P171" si="444">O171/J171*100</f>
        <v>#DIV/0!</v>
      </c>
      <c r="Q171" s="473" t="e">
        <f t="shared" si="373"/>
        <v>#DIV/0!</v>
      </c>
      <c r="R171" s="474"/>
      <c r="S171" s="32">
        <f>SUM(S173,S175)</f>
        <v>0</v>
      </c>
      <c r="T171" s="31" t="e">
        <f t="shared" ref="T171" si="445">S171/J171*100</f>
        <v>#DIV/0!</v>
      </c>
      <c r="U171" s="473" t="e">
        <f t="shared" si="375"/>
        <v>#DIV/0!</v>
      </c>
      <c r="V171" s="475"/>
      <c r="W171" s="30">
        <f>SUM(W173,W175)</f>
        <v>0</v>
      </c>
      <c r="X171" s="31" t="e">
        <f t="shared" ref="X171" si="446">W171/J171*100</f>
        <v>#DIV/0!</v>
      </c>
      <c r="Y171" s="473" t="e">
        <f t="shared" si="376"/>
        <v>#DIV/0!</v>
      </c>
      <c r="Z171" s="474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38"/>
      <c r="G172" s="36"/>
      <c r="H172" s="36"/>
      <c r="I172" s="37"/>
      <c r="J172" s="40"/>
      <c r="K172" s="30">
        <f>SUM(K174,K176)</f>
        <v>0</v>
      </c>
      <c r="L172" s="31" t="e">
        <f t="shared" ref="L172" si="447">K172/J171*100</f>
        <v>#DIV/0!</v>
      </c>
      <c r="M172" s="473"/>
      <c r="N172" s="474"/>
      <c r="O172" s="30">
        <f>SUM(O174,O176)</f>
        <v>0</v>
      </c>
      <c r="P172" s="31" t="e">
        <f t="shared" ref="P172" si="448">O172/J171*100</f>
        <v>#DIV/0!</v>
      </c>
      <c r="Q172" s="473"/>
      <c r="R172" s="474"/>
      <c r="S172" s="32">
        <f>SUM(S174,S176)</f>
        <v>0</v>
      </c>
      <c r="T172" s="31" t="e">
        <f t="shared" ref="T172" si="449">S172/J171*100</f>
        <v>#DIV/0!</v>
      </c>
      <c r="U172" s="473"/>
      <c r="V172" s="475"/>
      <c r="W172" s="30">
        <f>SUM(W174,W176)</f>
        <v>0</v>
      </c>
      <c r="X172" s="31" t="e">
        <f t="shared" ref="X172" si="450">W172/J171*100</f>
        <v>#DIV/0!</v>
      </c>
      <c r="Y172" s="473"/>
      <c r="Z172" s="474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451">+C173+D173</f>
        <v>0</v>
      </c>
      <c r="F173" s="63"/>
      <c r="G173" s="64"/>
      <c r="H173" s="64"/>
      <c r="I173" s="65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470" t="e">
        <f t="shared" si="371"/>
        <v>#DIV/0!</v>
      </c>
      <c r="N173" s="471"/>
      <c r="O173" s="67">
        <f>G173+F173+0</f>
        <v>0</v>
      </c>
      <c r="P173" s="68" t="e">
        <f t="shared" ref="P173" si="452">O173/J173*100</f>
        <v>#DIV/0!</v>
      </c>
      <c r="Q173" s="470" t="e">
        <f t="shared" si="373"/>
        <v>#DIV/0!</v>
      </c>
      <c r="R173" s="471"/>
      <c r="S173" s="70">
        <f>H173+F173+G173+0</f>
        <v>0</v>
      </c>
      <c r="T173" s="68" t="e">
        <f t="shared" ref="T173" si="453">S173/J173*100</f>
        <v>#DIV/0!</v>
      </c>
      <c r="U173" s="470" t="e">
        <f t="shared" si="375"/>
        <v>#DIV/0!</v>
      </c>
      <c r="V173" s="472"/>
      <c r="W173" s="67">
        <f>H173+F173+G173+I173+0</f>
        <v>0</v>
      </c>
      <c r="X173" s="68" t="e">
        <f>W173/J173*100</f>
        <v>#DIV/0!</v>
      </c>
      <c r="Y173" s="470" t="e">
        <f t="shared" si="376"/>
        <v>#DIV/0!</v>
      </c>
      <c r="Z173" s="471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38"/>
      <c r="G174" s="36"/>
      <c r="H174" s="36"/>
      <c r="I174" s="39"/>
      <c r="J174" s="40"/>
      <c r="K174" s="16"/>
      <c r="L174" s="17" t="e">
        <f>K174/J173*100</f>
        <v>#DIV/0!</v>
      </c>
      <c r="M174" s="470"/>
      <c r="N174" s="471"/>
      <c r="O174" s="16"/>
      <c r="P174" s="17" t="e">
        <f>O174/J173*100</f>
        <v>#DIV/0!</v>
      </c>
      <c r="Q174" s="470"/>
      <c r="R174" s="471"/>
      <c r="S174" s="19"/>
      <c r="T174" s="17" t="e">
        <f>S174/J173*100</f>
        <v>#DIV/0!</v>
      </c>
      <c r="U174" s="470"/>
      <c r="V174" s="472"/>
      <c r="W174" s="16"/>
      <c r="X174" s="17" t="e">
        <f>W174/J173*100</f>
        <v>#DIV/0!</v>
      </c>
      <c r="Y174" s="470"/>
      <c r="Z174" s="471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454">+C175+D175</f>
        <v>0</v>
      </c>
      <c r="F175" s="63"/>
      <c r="G175" s="64"/>
      <c r="H175" s="64"/>
      <c r="I175" s="65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470" t="e">
        <f t="shared" si="371"/>
        <v>#DIV/0!</v>
      </c>
      <c r="N175" s="471"/>
      <c r="O175" s="67">
        <f>G175+F175+0</f>
        <v>0</v>
      </c>
      <c r="P175" s="68" t="e">
        <f t="shared" ref="P175" si="455">O175/J175*100</f>
        <v>#DIV/0!</v>
      </c>
      <c r="Q175" s="470" t="e">
        <f t="shared" si="373"/>
        <v>#DIV/0!</v>
      </c>
      <c r="R175" s="471"/>
      <c r="S175" s="70">
        <f>H175+F175+G175+0</f>
        <v>0</v>
      </c>
      <c r="T175" s="68" t="e">
        <f t="shared" ref="T175" si="456">S175/J175*100</f>
        <v>#DIV/0!</v>
      </c>
      <c r="U175" s="470" t="e">
        <f t="shared" si="375"/>
        <v>#DIV/0!</v>
      </c>
      <c r="V175" s="472"/>
      <c r="W175" s="67">
        <f>H175+F175+G175+I175+0</f>
        <v>0</v>
      </c>
      <c r="X175" s="68" t="e">
        <f>W175/J175*100</f>
        <v>#DIV/0!</v>
      </c>
      <c r="Y175" s="470" t="e">
        <f t="shared" si="376"/>
        <v>#DIV/0!</v>
      </c>
      <c r="Z175" s="471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38"/>
      <c r="G176" s="36"/>
      <c r="H176" s="36"/>
      <c r="I176" s="39"/>
      <c r="J176" s="40"/>
      <c r="K176" s="16"/>
      <c r="L176" s="17" t="e">
        <f>K176/J175*100</f>
        <v>#DIV/0!</v>
      </c>
      <c r="M176" s="470"/>
      <c r="N176" s="471"/>
      <c r="O176" s="16"/>
      <c r="P176" s="17" t="e">
        <f>O176/J175*100</f>
        <v>#DIV/0!</v>
      </c>
      <c r="Q176" s="470"/>
      <c r="R176" s="471"/>
      <c r="S176" s="19"/>
      <c r="T176" s="17" t="e">
        <f>S176/J175*100</f>
        <v>#DIV/0!</v>
      </c>
      <c r="U176" s="470"/>
      <c r="V176" s="472"/>
      <c r="W176" s="16"/>
      <c r="X176" s="17" t="e">
        <f>W176/J175*100</f>
        <v>#DIV/0!</v>
      </c>
      <c r="Y176" s="470"/>
      <c r="Z176" s="471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457">+C177+D177</f>
        <v>0</v>
      </c>
      <c r="F177" s="63"/>
      <c r="G177" s="64"/>
      <c r="H177" s="64"/>
      <c r="I177" s="65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470" t="e">
        <f t="shared" si="371"/>
        <v>#DIV/0!</v>
      </c>
      <c r="N177" s="471"/>
      <c r="O177" s="67">
        <f>G177+F177+0</f>
        <v>0</v>
      </c>
      <c r="P177" s="68" t="e">
        <f t="shared" ref="P177" si="458">O177/J177*100</f>
        <v>#DIV/0!</v>
      </c>
      <c r="Q177" s="470" t="e">
        <f t="shared" si="373"/>
        <v>#DIV/0!</v>
      </c>
      <c r="R177" s="471"/>
      <c r="S177" s="70">
        <f>H177+F177+G177+0</f>
        <v>0</v>
      </c>
      <c r="T177" s="68" t="e">
        <f t="shared" ref="T177" si="459">S177/J177*100</f>
        <v>#DIV/0!</v>
      </c>
      <c r="U177" s="470" t="e">
        <f t="shared" si="375"/>
        <v>#DIV/0!</v>
      </c>
      <c r="V177" s="472"/>
      <c r="W177" s="67">
        <f>H177+F177+G177+I177+0</f>
        <v>0</v>
      </c>
      <c r="X177" s="68" t="e">
        <f>W177/J177*100</f>
        <v>#DIV/0!</v>
      </c>
      <c r="Y177" s="470" t="e">
        <f t="shared" si="376"/>
        <v>#DIV/0!</v>
      </c>
      <c r="Z177" s="471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38"/>
      <c r="G178" s="36"/>
      <c r="H178" s="36"/>
      <c r="I178" s="37"/>
      <c r="J178" s="40"/>
      <c r="K178" s="16"/>
      <c r="L178" s="17" t="e">
        <f>K178/J177*100</f>
        <v>#DIV/0!</v>
      </c>
      <c r="M178" s="470"/>
      <c r="N178" s="471"/>
      <c r="O178" s="16"/>
      <c r="P178" s="17" t="e">
        <f>O178/J177*100</f>
        <v>#DIV/0!</v>
      </c>
      <c r="Q178" s="470"/>
      <c r="R178" s="471"/>
      <c r="S178" s="19"/>
      <c r="T178" s="17" t="e">
        <f>S178/J177*100</f>
        <v>#DIV/0!</v>
      </c>
      <c r="U178" s="470"/>
      <c r="V178" s="472"/>
      <c r="W178" s="16"/>
      <c r="X178" s="17" t="e">
        <f>W178/J177*100</f>
        <v>#DIV/0!</v>
      </c>
      <c r="Y178" s="470"/>
      <c r="Z178" s="471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460">+C179+D179</f>
        <v>0</v>
      </c>
      <c r="F179" s="63"/>
      <c r="G179" s="64"/>
      <c r="H179" s="64"/>
      <c r="I179" s="65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470" t="e">
        <f t="shared" si="371"/>
        <v>#DIV/0!</v>
      </c>
      <c r="N179" s="471"/>
      <c r="O179" s="67">
        <f>G179+F179+0</f>
        <v>0</v>
      </c>
      <c r="P179" s="68" t="e">
        <f t="shared" ref="P179" si="461">O179/J179*100</f>
        <v>#DIV/0!</v>
      </c>
      <c r="Q179" s="470" t="e">
        <f t="shared" si="373"/>
        <v>#DIV/0!</v>
      </c>
      <c r="R179" s="471"/>
      <c r="S179" s="70">
        <f>H179+F179+G179+0</f>
        <v>0</v>
      </c>
      <c r="T179" s="68" t="e">
        <f t="shared" ref="T179" si="462">S179/J179*100</f>
        <v>#DIV/0!</v>
      </c>
      <c r="U179" s="470" t="e">
        <f t="shared" si="375"/>
        <v>#DIV/0!</v>
      </c>
      <c r="V179" s="472"/>
      <c r="W179" s="67">
        <f>H179+F179+G179+I179+0</f>
        <v>0</v>
      </c>
      <c r="X179" s="68" t="e">
        <f>W179/J179*100</f>
        <v>#DIV/0!</v>
      </c>
      <c r="Y179" s="470" t="e">
        <f t="shared" si="376"/>
        <v>#DIV/0!</v>
      </c>
      <c r="Z179" s="471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38"/>
      <c r="G180" s="36"/>
      <c r="H180" s="36"/>
      <c r="I180" s="37"/>
      <c r="J180" s="40"/>
      <c r="K180" s="16"/>
      <c r="L180" s="17" t="e">
        <f>K180/J179*100</f>
        <v>#DIV/0!</v>
      </c>
      <c r="M180" s="470"/>
      <c r="N180" s="471"/>
      <c r="O180" s="16"/>
      <c r="P180" s="17" t="e">
        <f>O180/J179*100</f>
        <v>#DIV/0!</v>
      </c>
      <c r="Q180" s="470"/>
      <c r="R180" s="471"/>
      <c r="S180" s="19"/>
      <c r="T180" s="17" t="e">
        <f>S180/J179*100</f>
        <v>#DIV/0!</v>
      </c>
      <c r="U180" s="470"/>
      <c r="V180" s="472"/>
      <c r="W180" s="16"/>
      <c r="X180" s="17" t="e">
        <f>W180/J179*100</f>
        <v>#DIV/0!</v>
      </c>
      <c r="Y180" s="470"/>
      <c r="Z180" s="471"/>
      <c r="AA180" s="74"/>
      <c r="AB180" s="74"/>
    </row>
    <row r="181" spans="1:28" s="251" customFormat="1" ht="21.75" hidden="1" customHeight="1" x14ac:dyDescent="0.2">
      <c r="A181" s="480" t="s">
        <v>45</v>
      </c>
      <c r="B181" s="54" t="s">
        <v>29</v>
      </c>
      <c r="C181" s="55">
        <f t="shared" ref="C181:K182" si="463">SUM(C183,C189,C199,C205,C207)</f>
        <v>0</v>
      </c>
      <c r="D181" s="56">
        <f t="shared" si="463"/>
        <v>0</v>
      </c>
      <c r="E181" s="57">
        <f t="shared" si="463"/>
        <v>0</v>
      </c>
      <c r="F181" s="58">
        <f t="shared" si="463"/>
        <v>0</v>
      </c>
      <c r="G181" s="56">
        <f t="shared" si="463"/>
        <v>0</v>
      </c>
      <c r="H181" s="56">
        <f t="shared" si="463"/>
        <v>0</v>
      </c>
      <c r="I181" s="59">
        <f t="shared" si="463"/>
        <v>0</v>
      </c>
      <c r="J181" s="60">
        <f t="shared" si="463"/>
        <v>0</v>
      </c>
      <c r="K181" s="55">
        <f t="shared" si="463"/>
        <v>0</v>
      </c>
      <c r="L181" s="56" t="e">
        <f>K181/J181*100</f>
        <v>#DIV/0!</v>
      </c>
      <c r="M181" s="482" t="e">
        <f t="shared" si="371"/>
        <v>#DIV/0!</v>
      </c>
      <c r="N181" s="476"/>
      <c r="O181" s="55">
        <f>SUM(O183,O189,O199,O205,O207)</f>
        <v>0</v>
      </c>
      <c r="P181" s="56" t="e">
        <f t="shared" ref="P181" si="464">O181/J181*100</f>
        <v>#DIV/0!</v>
      </c>
      <c r="Q181" s="482" t="e">
        <f t="shared" si="373"/>
        <v>#DIV/0!</v>
      </c>
      <c r="R181" s="476"/>
      <c r="S181" s="58">
        <f>SUM(S183,S189,S199,S205,S207)</f>
        <v>0</v>
      </c>
      <c r="T181" s="56" t="e">
        <f t="shared" ref="T181" si="465">S181/J181*100</f>
        <v>#DIV/0!</v>
      </c>
      <c r="U181" s="482" t="e">
        <f t="shared" si="375"/>
        <v>#DIV/0!</v>
      </c>
      <c r="V181" s="484"/>
      <c r="W181" s="55">
        <f>SUM(W183,W189,W199,W205,W207)</f>
        <v>0</v>
      </c>
      <c r="X181" s="56" t="e">
        <f t="shared" ref="X181" si="466">W181/J181*100</f>
        <v>#DIV/0!</v>
      </c>
      <c r="Y181" s="482" t="e">
        <f t="shared" si="376"/>
        <v>#DIV/0!</v>
      </c>
      <c r="Z181" s="476"/>
      <c r="AA181" s="250"/>
      <c r="AB181" s="250"/>
    </row>
    <row r="182" spans="1:28" s="251" customFormat="1" ht="21.75" hidden="1" customHeight="1" x14ac:dyDescent="0.2">
      <c r="A182" s="481"/>
      <c r="B182" s="54" t="s">
        <v>30</v>
      </c>
      <c r="C182" s="16"/>
      <c r="D182" s="17"/>
      <c r="E182" s="18"/>
      <c r="F182" s="19"/>
      <c r="G182" s="17"/>
      <c r="H182" s="17"/>
      <c r="I182" s="20"/>
      <c r="J182" s="21"/>
      <c r="K182" s="55">
        <f t="shared" si="463"/>
        <v>0</v>
      </c>
      <c r="L182" s="56" t="e">
        <f t="shared" ref="L182" si="467">K182/J181*100</f>
        <v>#DIV/0!</v>
      </c>
      <c r="M182" s="483"/>
      <c r="N182" s="477"/>
      <c r="O182" s="55">
        <f>SUM(O184,O190,O200,O206,O208)</f>
        <v>0</v>
      </c>
      <c r="P182" s="56" t="e">
        <f t="shared" ref="P182" si="468">O182/J181*100</f>
        <v>#DIV/0!</v>
      </c>
      <c r="Q182" s="483"/>
      <c r="R182" s="477"/>
      <c r="S182" s="58">
        <f>SUM(S184,S190,S200,S206,S208)</f>
        <v>0</v>
      </c>
      <c r="T182" s="56" t="e">
        <f t="shared" ref="T182" si="469">S182/J181*100</f>
        <v>#DIV/0!</v>
      </c>
      <c r="U182" s="483"/>
      <c r="V182" s="485"/>
      <c r="W182" s="55">
        <f>SUM(W184,W190,W200,W206,W208)</f>
        <v>0</v>
      </c>
      <c r="X182" s="56" t="e">
        <f t="shared" ref="X182" si="470">W182/J181*100</f>
        <v>#DIV/0!</v>
      </c>
      <c r="Y182" s="483"/>
      <c r="Z182" s="477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27">
        <f>SUM(F185,F187)</f>
        <v>0</v>
      </c>
      <c r="G183" s="25">
        <f>SUM(G185,G187)</f>
        <v>0</v>
      </c>
      <c r="H183" s="25">
        <f t="shared" ref="H183:I183" si="471">SUM(H185,H187)</f>
        <v>0</v>
      </c>
      <c r="I183" s="28">
        <f t="shared" si="471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472">K183/J183*100</f>
        <v>#DIV/0!</v>
      </c>
      <c r="M183" s="478" t="e">
        <f t="shared" si="371"/>
        <v>#DIV/0!</v>
      </c>
      <c r="N183" s="474"/>
      <c r="O183" s="30">
        <f>SUM(O185,O187)</f>
        <v>0</v>
      </c>
      <c r="P183" s="31" t="e">
        <f t="shared" ref="P183" si="473">O183/J183*100</f>
        <v>#DIV/0!</v>
      </c>
      <c r="Q183" s="478" t="e">
        <f t="shared" si="373"/>
        <v>#DIV/0!</v>
      </c>
      <c r="R183" s="474"/>
      <c r="S183" s="32">
        <f>SUM(S185,S187)</f>
        <v>0</v>
      </c>
      <c r="T183" s="31" t="e">
        <f t="shared" ref="T183" si="474">S183/J183*100</f>
        <v>#DIV/0!</v>
      </c>
      <c r="U183" s="478" t="e">
        <f t="shared" si="375"/>
        <v>#DIV/0!</v>
      </c>
      <c r="V183" s="475"/>
      <c r="W183" s="30">
        <f>SUM(W185,W187)</f>
        <v>0</v>
      </c>
      <c r="X183" s="31" t="e">
        <f t="shared" ref="X183" si="475">W183/J183*100</f>
        <v>#DIV/0!</v>
      </c>
      <c r="Y183" s="478" t="e">
        <f t="shared" si="376"/>
        <v>#DIV/0!</v>
      </c>
      <c r="Z183" s="474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38"/>
      <c r="G184" s="36"/>
      <c r="H184" s="36"/>
      <c r="I184" s="37"/>
      <c r="J184" s="40"/>
      <c r="K184" s="30">
        <f>SUM(K186,K188)</f>
        <v>0</v>
      </c>
      <c r="L184" s="31" t="e">
        <f>K184/J183*100</f>
        <v>#DIV/0!</v>
      </c>
      <c r="M184" s="479"/>
      <c r="N184" s="474"/>
      <c r="O184" s="30">
        <f>SUM(O186,O188)</f>
        <v>0</v>
      </c>
      <c r="P184" s="31" t="e">
        <f t="shared" ref="P184" si="476">O184/J183*100</f>
        <v>#DIV/0!</v>
      </c>
      <c r="Q184" s="479"/>
      <c r="R184" s="474"/>
      <c r="S184" s="32">
        <f>SUM(S186,S188)</f>
        <v>0</v>
      </c>
      <c r="T184" s="31" t="e">
        <f t="shared" ref="T184" si="477">S184/J183*100</f>
        <v>#DIV/0!</v>
      </c>
      <c r="U184" s="479"/>
      <c r="V184" s="475"/>
      <c r="W184" s="30">
        <f>SUM(W186,W188)</f>
        <v>0</v>
      </c>
      <c r="X184" s="31" t="e">
        <f t="shared" ref="X184" si="478">W184/J183*100</f>
        <v>#DIV/0!</v>
      </c>
      <c r="Y184" s="479"/>
      <c r="Z184" s="474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479">+C185+D185</f>
        <v>0</v>
      </c>
      <c r="F185" s="63"/>
      <c r="G185" s="64"/>
      <c r="H185" s="64"/>
      <c r="I185" s="65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470" t="e">
        <f t="shared" si="371"/>
        <v>#DIV/0!</v>
      </c>
      <c r="N185" s="471"/>
      <c r="O185" s="67">
        <f>G185+F185+0</f>
        <v>0</v>
      </c>
      <c r="P185" s="69" t="e">
        <f t="shared" ref="P185" si="480">O185/J185*100</f>
        <v>#DIV/0!</v>
      </c>
      <c r="Q185" s="470" t="e">
        <f t="shared" si="373"/>
        <v>#DIV/0!</v>
      </c>
      <c r="R185" s="471"/>
      <c r="S185" s="70">
        <f>H185+F185+G185+0</f>
        <v>0</v>
      </c>
      <c r="T185" s="69" t="e">
        <f t="shared" ref="T185" si="481">S185/J185*100</f>
        <v>#DIV/0!</v>
      </c>
      <c r="U185" s="470" t="e">
        <f t="shared" si="375"/>
        <v>#DIV/0!</v>
      </c>
      <c r="V185" s="472"/>
      <c r="W185" s="67">
        <f>H185+F185+G185+I185+0</f>
        <v>0</v>
      </c>
      <c r="X185" s="69" t="e">
        <f>W185/J185*100</f>
        <v>#DIV/0!</v>
      </c>
      <c r="Y185" s="470" t="e">
        <f t="shared" si="376"/>
        <v>#DIV/0!</v>
      </c>
      <c r="Z185" s="471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38"/>
      <c r="G186" s="36"/>
      <c r="H186" s="36"/>
      <c r="I186" s="39"/>
      <c r="J186" s="40"/>
      <c r="K186" s="16"/>
      <c r="L186" s="17" t="e">
        <f>K186/J185*100</f>
        <v>#DIV/0!</v>
      </c>
      <c r="M186" s="470"/>
      <c r="N186" s="471"/>
      <c r="O186" s="16"/>
      <c r="P186" s="73" t="e">
        <f>O186/J185*100</f>
        <v>#DIV/0!</v>
      </c>
      <c r="Q186" s="470"/>
      <c r="R186" s="471"/>
      <c r="S186" s="19"/>
      <c r="T186" s="73" t="e">
        <f>S186/J185*100</f>
        <v>#DIV/0!</v>
      </c>
      <c r="U186" s="470"/>
      <c r="V186" s="472"/>
      <c r="W186" s="16"/>
      <c r="X186" s="73" t="e">
        <f>W186/J185*100</f>
        <v>#DIV/0!</v>
      </c>
      <c r="Y186" s="470"/>
      <c r="Z186" s="471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482">+C187+D187</f>
        <v>0</v>
      </c>
      <c r="F187" s="63"/>
      <c r="G187" s="64"/>
      <c r="H187" s="64"/>
      <c r="I187" s="65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470" t="e">
        <f t="shared" si="371"/>
        <v>#DIV/0!</v>
      </c>
      <c r="N187" s="471"/>
      <c r="O187" s="67">
        <f>G187+F187+0</f>
        <v>0</v>
      </c>
      <c r="P187" s="69" t="e">
        <f t="shared" ref="P187" si="483">O187/J187*100</f>
        <v>#DIV/0!</v>
      </c>
      <c r="Q187" s="470" t="e">
        <f t="shared" si="373"/>
        <v>#DIV/0!</v>
      </c>
      <c r="R187" s="471"/>
      <c r="S187" s="70">
        <f>H187+F187+G187+0</f>
        <v>0</v>
      </c>
      <c r="T187" s="69" t="e">
        <f t="shared" ref="T187" si="484">S187/J187*100</f>
        <v>#DIV/0!</v>
      </c>
      <c r="U187" s="470" t="e">
        <f t="shared" si="375"/>
        <v>#DIV/0!</v>
      </c>
      <c r="V187" s="472"/>
      <c r="W187" s="67">
        <f>H187+F187+G187+I187+0</f>
        <v>0</v>
      </c>
      <c r="X187" s="69" t="e">
        <f>W187/J187*100</f>
        <v>#DIV/0!</v>
      </c>
      <c r="Y187" s="470" t="e">
        <f t="shared" si="376"/>
        <v>#DIV/0!</v>
      </c>
      <c r="Z187" s="471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38"/>
      <c r="G188" s="36"/>
      <c r="H188" s="36"/>
      <c r="I188" s="39"/>
      <c r="J188" s="40"/>
      <c r="K188" s="16"/>
      <c r="L188" s="17" t="e">
        <f>K188/J187*100</f>
        <v>#DIV/0!</v>
      </c>
      <c r="M188" s="470"/>
      <c r="N188" s="471"/>
      <c r="O188" s="16"/>
      <c r="P188" s="73" t="e">
        <f>O188/J187*100</f>
        <v>#DIV/0!</v>
      </c>
      <c r="Q188" s="470"/>
      <c r="R188" s="471"/>
      <c r="S188" s="19"/>
      <c r="T188" s="73" t="e">
        <f>S188/J187*100</f>
        <v>#DIV/0!</v>
      </c>
      <c r="U188" s="470"/>
      <c r="V188" s="472"/>
      <c r="W188" s="16"/>
      <c r="X188" s="73" t="e">
        <f>W188/J187*100</f>
        <v>#DIV/0!</v>
      </c>
      <c r="Y188" s="470"/>
      <c r="Z188" s="471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27">
        <f>SUM(F191,F193,F195,F197)</f>
        <v>0</v>
      </c>
      <c r="G189" s="25">
        <f t="shared" ref="G189:I189" si="485">SUM(G191,G193,G195,G197)</f>
        <v>0</v>
      </c>
      <c r="H189" s="25">
        <f t="shared" si="485"/>
        <v>0</v>
      </c>
      <c r="I189" s="28">
        <f t="shared" si="485"/>
        <v>0</v>
      </c>
      <c r="J189" s="29">
        <f t="shared" ref="J189" si="486">+E189+I189+F189+G189+H189</f>
        <v>0</v>
      </c>
      <c r="K189" s="30">
        <f>SUM(K191,K193,K195,K197)</f>
        <v>0</v>
      </c>
      <c r="L189" s="31" t="e">
        <f t="shared" ref="L189" si="487">K189/J189*100</f>
        <v>#DIV/0!</v>
      </c>
      <c r="M189" s="473" t="e">
        <f t="shared" si="371"/>
        <v>#DIV/0!</v>
      </c>
      <c r="N189" s="474"/>
      <c r="O189" s="30">
        <f>SUM(O191,O193,O195,O197)</f>
        <v>0</v>
      </c>
      <c r="P189" s="31" t="e">
        <f t="shared" ref="P189" si="488">O189/J189*100</f>
        <v>#DIV/0!</v>
      </c>
      <c r="Q189" s="473" t="e">
        <f t="shared" si="373"/>
        <v>#DIV/0!</v>
      </c>
      <c r="R189" s="474"/>
      <c r="S189" s="32">
        <f>SUM(S191,S193,S195,S197)</f>
        <v>0</v>
      </c>
      <c r="T189" s="31" t="e">
        <f t="shared" ref="T189" si="489">S189/J189*100</f>
        <v>#DIV/0!</v>
      </c>
      <c r="U189" s="473" t="e">
        <f t="shared" si="375"/>
        <v>#DIV/0!</v>
      </c>
      <c r="V189" s="475"/>
      <c r="W189" s="30">
        <f>SUM(W191,W193,W195,W197)</f>
        <v>0</v>
      </c>
      <c r="X189" s="31" t="e">
        <f t="shared" ref="X189" si="490">W189/J189*100</f>
        <v>#DIV/0!</v>
      </c>
      <c r="Y189" s="473" t="e">
        <f t="shared" si="376"/>
        <v>#DIV/0!</v>
      </c>
      <c r="Z189" s="474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38"/>
      <c r="G190" s="36"/>
      <c r="H190" s="36"/>
      <c r="I190" s="37"/>
      <c r="J190" s="40"/>
      <c r="K190" s="30">
        <f>SUM(K192,K194,K196,K198)</f>
        <v>0</v>
      </c>
      <c r="L190" s="31" t="e">
        <f t="shared" ref="L190" si="491">K190/J189*100</f>
        <v>#DIV/0!</v>
      </c>
      <c r="M190" s="473"/>
      <c r="N190" s="474"/>
      <c r="O190" s="30">
        <f>SUM(O192,O194,O196,O198)</f>
        <v>0</v>
      </c>
      <c r="P190" s="31" t="e">
        <f t="shared" ref="P190" si="492">O190/J189*100</f>
        <v>#DIV/0!</v>
      </c>
      <c r="Q190" s="473"/>
      <c r="R190" s="474"/>
      <c r="S190" s="32">
        <f>SUM(S192,S194,S196,S198)</f>
        <v>0</v>
      </c>
      <c r="T190" s="31" t="e">
        <f t="shared" ref="T190" si="493">S190/J189*100</f>
        <v>#DIV/0!</v>
      </c>
      <c r="U190" s="473"/>
      <c r="V190" s="475"/>
      <c r="W190" s="30">
        <f>SUM(W192,W194,W196,W198)</f>
        <v>0</v>
      </c>
      <c r="X190" s="31" t="e">
        <f t="shared" ref="X190" si="494">W190/J189*100</f>
        <v>#DIV/0!</v>
      </c>
      <c r="Y190" s="473"/>
      <c r="Z190" s="474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495">+C191+D191</f>
        <v>0</v>
      </c>
      <c r="F191" s="63"/>
      <c r="G191" s="64"/>
      <c r="H191" s="64"/>
      <c r="I191" s="65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470" t="e">
        <f t="shared" si="371"/>
        <v>#DIV/0!</v>
      </c>
      <c r="N191" s="471"/>
      <c r="O191" s="67">
        <f>G191+F191+0</f>
        <v>0</v>
      </c>
      <c r="P191" s="68" t="e">
        <f t="shared" ref="P191" si="496">O191/J191*100</f>
        <v>#DIV/0!</v>
      </c>
      <c r="Q191" s="470" t="e">
        <f t="shared" si="373"/>
        <v>#DIV/0!</v>
      </c>
      <c r="R191" s="471"/>
      <c r="S191" s="70">
        <f>H191+F191+G191+0</f>
        <v>0</v>
      </c>
      <c r="T191" s="68" t="e">
        <f t="shared" ref="T191" si="497">S191/J191*100</f>
        <v>#DIV/0!</v>
      </c>
      <c r="U191" s="470" t="e">
        <f t="shared" si="375"/>
        <v>#DIV/0!</v>
      </c>
      <c r="V191" s="472"/>
      <c r="W191" s="67">
        <f>H191+F191+G191+I191+0</f>
        <v>0</v>
      </c>
      <c r="X191" s="68" t="e">
        <f>W191/J191*100</f>
        <v>#DIV/0!</v>
      </c>
      <c r="Y191" s="470" t="e">
        <f t="shared" si="376"/>
        <v>#DIV/0!</v>
      </c>
      <c r="Z191" s="471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38"/>
      <c r="G192" s="36"/>
      <c r="H192" s="36"/>
      <c r="I192" s="39"/>
      <c r="J192" s="40"/>
      <c r="K192" s="16"/>
      <c r="L192" s="17" t="e">
        <f>K192/J191*100</f>
        <v>#DIV/0!</v>
      </c>
      <c r="M192" s="470"/>
      <c r="N192" s="471"/>
      <c r="O192" s="16"/>
      <c r="P192" s="17" t="e">
        <f>O192/J191*100</f>
        <v>#DIV/0!</v>
      </c>
      <c r="Q192" s="470"/>
      <c r="R192" s="471"/>
      <c r="S192" s="19"/>
      <c r="T192" s="17" t="e">
        <f>S192/J191*100</f>
        <v>#DIV/0!</v>
      </c>
      <c r="U192" s="470"/>
      <c r="V192" s="472"/>
      <c r="W192" s="16"/>
      <c r="X192" s="17" t="e">
        <f>W192/J191*100</f>
        <v>#DIV/0!</v>
      </c>
      <c r="Y192" s="470"/>
      <c r="Z192" s="471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498">+C193+D193</f>
        <v>0</v>
      </c>
      <c r="F193" s="63"/>
      <c r="G193" s="64"/>
      <c r="H193" s="64"/>
      <c r="I193" s="65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470" t="e">
        <f t="shared" si="371"/>
        <v>#DIV/0!</v>
      </c>
      <c r="N193" s="471"/>
      <c r="O193" s="67">
        <f>G193+F193+0</f>
        <v>0</v>
      </c>
      <c r="P193" s="68" t="e">
        <f t="shared" ref="P193" si="499">O193/J193*100</f>
        <v>#DIV/0!</v>
      </c>
      <c r="Q193" s="470" t="e">
        <f t="shared" si="373"/>
        <v>#DIV/0!</v>
      </c>
      <c r="R193" s="471"/>
      <c r="S193" s="70">
        <f>H193+F193+G193+0</f>
        <v>0</v>
      </c>
      <c r="T193" s="68" t="e">
        <f t="shared" ref="T193" si="500">S193/J193*100</f>
        <v>#DIV/0!</v>
      </c>
      <c r="U193" s="470" t="e">
        <f t="shared" si="375"/>
        <v>#DIV/0!</v>
      </c>
      <c r="V193" s="472"/>
      <c r="W193" s="67">
        <f>H193+F193+G193+I193+0</f>
        <v>0</v>
      </c>
      <c r="X193" s="68" t="e">
        <f>W193/J193*100</f>
        <v>#DIV/0!</v>
      </c>
      <c r="Y193" s="470" t="e">
        <f t="shared" si="376"/>
        <v>#DIV/0!</v>
      </c>
      <c r="Z193" s="471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38"/>
      <c r="G194" s="36"/>
      <c r="H194" s="36"/>
      <c r="I194" s="39"/>
      <c r="J194" s="40"/>
      <c r="K194" s="16"/>
      <c r="L194" s="17" t="e">
        <f>K194/J193*100</f>
        <v>#DIV/0!</v>
      </c>
      <c r="M194" s="470"/>
      <c r="N194" s="471"/>
      <c r="O194" s="16"/>
      <c r="P194" s="17" t="e">
        <f>O194/J193*100</f>
        <v>#DIV/0!</v>
      </c>
      <c r="Q194" s="470"/>
      <c r="R194" s="471"/>
      <c r="S194" s="19"/>
      <c r="T194" s="17" t="e">
        <f>S194/J193*100</f>
        <v>#DIV/0!</v>
      </c>
      <c r="U194" s="470"/>
      <c r="V194" s="472"/>
      <c r="W194" s="16"/>
      <c r="X194" s="17" t="e">
        <f>W194/J193*100</f>
        <v>#DIV/0!</v>
      </c>
      <c r="Y194" s="470"/>
      <c r="Z194" s="471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01">+C195+D195</f>
        <v>0</v>
      </c>
      <c r="F195" s="63"/>
      <c r="G195" s="64"/>
      <c r="H195" s="64"/>
      <c r="I195" s="65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470" t="e">
        <f t="shared" si="371"/>
        <v>#DIV/0!</v>
      </c>
      <c r="N195" s="471"/>
      <c r="O195" s="67">
        <f>G195+F195+0</f>
        <v>0</v>
      </c>
      <c r="P195" s="68" t="e">
        <f t="shared" ref="P195" si="502">O195/J195*100</f>
        <v>#DIV/0!</v>
      </c>
      <c r="Q195" s="470" t="e">
        <f t="shared" si="373"/>
        <v>#DIV/0!</v>
      </c>
      <c r="R195" s="471"/>
      <c r="S195" s="70">
        <f>H195+F195+G195+0</f>
        <v>0</v>
      </c>
      <c r="T195" s="68" t="e">
        <f t="shared" ref="T195" si="503">S195/J195*100</f>
        <v>#DIV/0!</v>
      </c>
      <c r="U195" s="470" t="e">
        <f t="shared" si="375"/>
        <v>#DIV/0!</v>
      </c>
      <c r="V195" s="472"/>
      <c r="W195" s="67">
        <f>H195+F195+G195+I195+0</f>
        <v>0</v>
      </c>
      <c r="X195" s="68" t="e">
        <f>W195/J195*100</f>
        <v>#DIV/0!</v>
      </c>
      <c r="Y195" s="470" t="e">
        <f t="shared" si="376"/>
        <v>#DIV/0!</v>
      </c>
      <c r="Z195" s="471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38"/>
      <c r="G196" s="36"/>
      <c r="H196" s="36"/>
      <c r="I196" s="39"/>
      <c r="J196" s="40"/>
      <c r="K196" s="16"/>
      <c r="L196" s="17" t="e">
        <f>K196/J195*100</f>
        <v>#DIV/0!</v>
      </c>
      <c r="M196" s="470"/>
      <c r="N196" s="471"/>
      <c r="O196" s="16"/>
      <c r="P196" s="17" t="e">
        <f>O196/J195*100</f>
        <v>#DIV/0!</v>
      </c>
      <c r="Q196" s="470"/>
      <c r="R196" s="471"/>
      <c r="S196" s="19"/>
      <c r="T196" s="17" t="e">
        <f>S196/J195*100</f>
        <v>#DIV/0!</v>
      </c>
      <c r="U196" s="470"/>
      <c r="V196" s="472"/>
      <c r="W196" s="16"/>
      <c r="X196" s="17" t="e">
        <f>W196/J195*100</f>
        <v>#DIV/0!</v>
      </c>
      <c r="Y196" s="470"/>
      <c r="Z196" s="471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04">+C197+D197</f>
        <v>0</v>
      </c>
      <c r="F197" s="63"/>
      <c r="G197" s="64"/>
      <c r="H197" s="64"/>
      <c r="I197" s="65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470" t="e">
        <f t="shared" si="371"/>
        <v>#DIV/0!</v>
      </c>
      <c r="N197" s="471"/>
      <c r="O197" s="67">
        <f>G197+F197+0</f>
        <v>0</v>
      </c>
      <c r="P197" s="68" t="e">
        <f t="shared" ref="P197" si="505">O197/J197*100</f>
        <v>#DIV/0!</v>
      </c>
      <c r="Q197" s="470" t="e">
        <f t="shared" si="373"/>
        <v>#DIV/0!</v>
      </c>
      <c r="R197" s="471"/>
      <c r="S197" s="70">
        <f>H197+F197+G197+0</f>
        <v>0</v>
      </c>
      <c r="T197" s="68" t="e">
        <f t="shared" ref="T197" si="506">S197/J197*100</f>
        <v>#DIV/0!</v>
      </c>
      <c r="U197" s="470" t="e">
        <f t="shared" si="375"/>
        <v>#DIV/0!</v>
      </c>
      <c r="V197" s="472"/>
      <c r="W197" s="67">
        <f>H197+F197+G197+I197+0</f>
        <v>0</v>
      </c>
      <c r="X197" s="68" t="e">
        <f>W197/J197*100</f>
        <v>#DIV/0!</v>
      </c>
      <c r="Y197" s="470" t="e">
        <f t="shared" si="376"/>
        <v>#DIV/0!</v>
      </c>
      <c r="Z197" s="471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38"/>
      <c r="G198" s="36"/>
      <c r="H198" s="36"/>
      <c r="I198" s="39"/>
      <c r="J198" s="40"/>
      <c r="K198" s="16"/>
      <c r="L198" s="17" t="e">
        <f>K198/J197*100</f>
        <v>#DIV/0!</v>
      </c>
      <c r="M198" s="470"/>
      <c r="N198" s="471"/>
      <c r="O198" s="16"/>
      <c r="P198" s="17" t="e">
        <f>O198/J197*100</f>
        <v>#DIV/0!</v>
      </c>
      <c r="Q198" s="470"/>
      <c r="R198" s="471"/>
      <c r="S198" s="19"/>
      <c r="T198" s="17" t="e">
        <f>S198/J197*100</f>
        <v>#DIV/0!</v>
      </c>
      <c r="U198" s="470"/>
      <c r="V198" s="472"/>
      <c r="W198" s="16"/>
      <c r="X198" s="17" t="e">
        <f>W198/J197*100</f>
        <v>#DIV/0!</v>
      </c>
      <c r="Y198" s="470"/>
      <c r="Z198" s="471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27">
        <f>SUM(F201,F203)</f>
        <v>0</v>
      </c>
      <c r="G199" s="25">
        <f t="shared" ref="G199:I199" si="507">SUM(G201,G203)</f>
        <v>0</v>
      </c>
      <c r="H199" s="25">
        <f t="shared" si="507"/>
        <v>0</v>
      </c>
      <c r="I199" s="28">
        <f t="shared" si="507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08">K199/J199*100</f>
        <v>#DIV/0!</v>
      </c>
      <c r="M199" s="473" t="e">
        <f t="shared" si="371"/>
        <v>#DIV/0!</v>
      </c>
      <c r="N199" s="474"/>
      <c r="O199" s="30">
        <f>SUM(O201,O203)</f>
        <v>0</v>
      </c>
      <c r="P199" s="31" t="e">
        <f t="shared" ref="P199" si="509">O199/J199*100</f>
        <v>#DIV/0!</v>
      </c>
      <c r="Q199" s="473" t="e">
        <f t="shared" si="373"/>
        <v>#DIV/0!</v>
      </c>
      <c r="R199" s="474"/>
      <c r="S199" s="32">
        <f>SUM(S201,S203)</f>
        <v>0</v>
      </c>
      <c r="T199" s="31" t="e">
        <f t="shared" ref="T199" si="510">S199/J199*100</f>
        <v>#DIV/0!</v>
      </c>
      <c r="U199" s="473" t="e">
        <f t="shared" si="375"/>
        <v>#DIV/0!</v>
      </c>
      <c r="V199" s="475"/>
      <c r="W199" s="30">
        <f>SUM(W201,W203)</f>
        <v>0</v>
      </c>
      <c r="X199" s="31" t="e">
        <f t="shared" ref="X199" si="511">W199/J199*100</f>
        <v>#DIV/0!</v>
      </c>
      <c r="Y199" s="473" t="e">
        <f t="shared" si="376"/>
        <v>#DIV/0!</v>
      </c>
      <c r="Z199" s="474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38"/>
      <c r="G200" s="36"/>
      <c r="H200" s="36"/>
      <c r="I200" s="37"/>
      <c r="J200" s="40"/>
      <c r="K200" s="30">
        <f>SUM(K202,K204)</f>
        <v>0</v>
      </c>
      <c r="L200" s="31" t="e">
        <f t="shared" ref="L200" si="512">K200/J199*100</f>
        <v>#DIV/0!</v>
      </c>
      <c r="M200" s="473"/>
      <c r="N200" s="474"/>
      <c r="O200" s="30">
        <f>SUM(O202,O204)</f>
        <v>0</v>
      </c>
      <c r="P200" s="31" t="e">
        <f t="shared" ref="P200" si="513">O200/J199*100</f>
        <v>#DIV/0!</v>
      </c>
      <c r="Q200" s="473"/>
      <c r="R200" s="474"/>
      <c r="S200" s="32">
        <f>SUM(S202,S204)</f>
        <v>0</v>
      </c>
      <c r="T200" s="31" t="e">
        <f t="shared" ref="T200" si="514">S200/J199*100</f>
        <v>#DIV/0!</v>
      </c>
      <c r="U200" s="473"/>
      <c r="V200" s="475"/>
      <c r="W200" s="30">
        <f>SUM(W202,W204)</f>
        <v>0</v>
      </c>
      <c r="X200" s="31" t="e">
        <f t="shared" ref="X200" si="515">W200/J199*100</f>
        <v>#DIV/0!</v>
      </c>
      <c r="Y200" s="473"/>
      <c r="Z200" s="474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16">+C201+D201</f>
        <v>0</v>
      </c>
      <c r="F201" s="63"/>
      <c r="G201" s="64"/>
      <c r="H201" s="64"/>
      <c r="I201" s="65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470" t="e">
        <f t="shared" si="371"/>
        <v>#DIV/0!</v>
      </c>
      <c r="N201" s="471"/>
      <c r="O201" s="67">
        <f>G201+F201+0</f>
        <v>0</v>
      </c>
      <c r="P201" s="68" t="e">
        <f t="shared" ref="P201" si="517">O201/J201*100</f>
        <v>#DIV/0!</v>
      </c>
      <c r="Q201" s="470" t="e">
        <f t="shared" si="373"/>
        <v>#DIV/0!</v>
      </c>
      <c r="R201" s="471"/>
      <c r="S201" s="70">
        <f>H201+F201+G201+0</f>
        <v>0</v>
      </c>
      <c r="T201" s="68" t="e">
        <f t="shared" ref="T201" si="518">S201/J201*100</f>
        <v>#DIV/0!</v>
      </c>
      <c r="U201" s="470" t="e">
        <f t="shared" si="375"/>
        <v>#DIV/0!</v>
      </c>
      <c r="V201" s="472"/>
      <c r="W201" s="67">
        <f>H201+F201+G201+I201+0</f>
        <v>0</v>
      </c>
      <c r="X201" s="68" t="e">
        <f>W201/J201*100</f>
        <v>#DIV/0!</v>
      </c>
      <c r="Y201" s="470" t="e">
        <f t="shared" si="376"/>
        <v>#DIV/0!</v>
      </c>
      <c r="Z201" s="471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38"/>
      <c r="G202" s="36"/>
      <c r="H202" s="36"/>
      <c r="I202" s="39"/>
      <c r="J202" s="40"/>
      <c r="K202" s="16"/>
      <c r="L202" s="17" t="e">
        <f>K202/J201*100</f>
        <v>#DIV/0!</v>
      </c>
      <c r="M202" s="470"/>
      <c r="N202" s="471"/>
      <c r="O202" s="16"/>
      <c r="P202" s="17" t="e">
        <f>O202/J201*100</f>
        <v>#DIV/0!</v>
      </c>
      <c r="Q202" s="470"/>
      <c r="R202" s="471"/>
      <c r="S202" s="19"/>
      <c r="T202" s="17" t="e">
        <f>S202/J201*100</f>
        <v>#DIV/0!</v>
      </c>
      <c r="U202" s="470"/>
      <c r="V202" s="472"/>
      <c r="W202" s="16"/>
      <c r="X202" s="17" t="e">
        <f>W202/J201*100</f>
        <v>#DIV/0!</v>
      </c>
      <c r="Y202" s="470"/>
      <c r="Z202" s="471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19">+C203+D203</f>
        <v>0</v>
      </c>
      <c r="F203" s="63"/>
      <c r="G203" s="64"/>
      <c r="H203" s="64"/>
      <c r="I203" s="65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470" t="e">
        <f t="shared" si="371"/>
        <v>#DIV/0!</v>
      </c>
      <c r="N203" s="471"/>
      <c r="O203" s="67">
        <f>G203+F203+0</f>
        <v>0</v>
      </c>
      <c r="P203" s="68" t="e">
        <f t="shared" ref="P203" si="520">O203/J203*100</f>
        <v>#DIV/0!</v>
      </c>
      <c r="Q203" s="470" t="e">
        <f t="shared" si="373"/>
        <v>#DIV/0!</v>
      </c>
      <c r="R203" s="471"/>
      <c r="S203" s="70">
        <f>H203+F203+G203+0</f>
        <v>0</v>
      </c>
      <c r="T203" s="68" t="e">
        <f t="shared" ref="T203" si="521">S203/J203*100</f>
        <v>#DIV/0!</v>
      </c>
      <c r="U203" s="470" t="e">
        <f t="shared" si="375"/>
        <v>#DIV/0!</v>
      </c>
      <c r="V203" s="472"/>
      <c r="W203" s="67">
        <f>H203+F203+G203+I203+0</f>
        <v>0</v>
      </c>
      <c r="X203" s="68" t="e">
        <f>W203/J203*100</f>
        <v>#DIV/0!</v>
      </c>
      <c r="Y203" s="470" t="e">
        <f t="shared" si="376"/>
        <v>#DIV/0!</v>
      </c>
      <c r="Z203" s="471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38"/>
      <c r="G204" s="36"/>
      <c r="H204" s="36"/>
      <c r="I204" s="39"/>
      <c r="J204" s="40"/>
      <c r="K204" s="16"/>
      <c r="L204" s="17" t="e">
        <f>K204/J203*100</f>
        <v>#DIV/0!</v>
      </c>
      <c r="M204" s="470"/>
      <c r="N204" s="471"/>
      <c r="O204" s="16"/>
      <c r="P204" s="17" t="e">
        <f>O204/J203*100</f>
        <v>#DIV/0!</v>
      </c>
      <c r="Q204" s="470"/>
      <c r="R204" s="471"/>
      <c r="S204" s="19"/>
      <c r="T204" s="17" t="e">
        <f>S204/J203*100</f>
        <v>#DIV/0!</v>
      </c>
      <c r="U204" s="470"/>
      <c r="V204" s="472"/>
      <c r="W204" s="16"/>
      <c r="X204" s="17" t="e">
        <f>W204/J203*100</f>
        <v>#DIV/0!</v>
      </c>
      <c r="Y204" s="470"/>
      <c r="Z204" s="471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22">+C205+D205</f>
        <v>0</v>
      </c>
      <c r="F205" s="63"/>
      <c r="G205" s="64"/>
      <c r="H205" s="64"/>
      <c r="I205" s="65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470" t="e">
        <f t="shared" ref="M205:M267" si="523">L206-L205</f>
        <v>#DIV/0!</v>
      </c>
      <c r="N205" s="471"/>
      <c r="O205" s="67">
        <f>G205+F205+0</f>
        <v>0</v>
      </c>
      <c r="P205" s="68" t="e">
        <f t="shared" ref="P205" si="524">O205/J205*100</f>
        <v>#DIV/0!</v>
      </c>
      <c r="Q205" s="470" t="e">
        <f t="shared" ref="Q205:Q267" si="525">P206-P205</f>
        <v>#DIV/0!</v>
      </c>
      <c r="R205" s="471"/>
      <c r="S205" s="70">
        <f>H205+F205+G205+0</f>
        <v>0</v>
      </c>
      <c r="T205" s="68" t="e">
        <f t="shared" ref="T205" si="526">S205/J205*100</f>
        <v>#DIV/0!</v>
      </c>
      <c r="U205" s="470" t="e">
        <f t="shared" ref="U205:U267" si="527">T206-T205</f>
        <v>#DIV/0!</v>
      </c>
      <c r="V205" s="472"/>
      <c r="W205" s="67">
        <f>H205+F205+G205+I205+0</f>
        <v>0</v>
      </c>
      <c r="X205" s="68" t="e">
        <f>W205/J205*100</f>
        <v>#DIV/0!</v>
      </c>
      <c r="Y205" s="470" t="e">
        <f t="shared" ref="Y205:Y267" si="528">X206-X205</f>
        <v>#DIV/0!</v>
      </c>
      <c r="Z205" s="471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38"/>
      <c r="G206" s="36"/>
      <c r="H206" s="36"/>
      <c r="I206" s="37"/>
      <c r="J206" s="40"/>
      <c r="K206" s="16"/>
      <c r="L206" s="17" t="e">
        <f>K206/J205*100</f>
        <v>#DIV/0!</v>
      </c>
      <c r="M206" s="470"/>
      <c r="N206" s="471"/>
      <c r="O206" s="16"/>
      <c r="P206" s="17" t="e">
        <f>O206/J205*100</f>
        <v>#DIV/0!</v>
      </c>
      <c r="Q206" s="470"/>
      <c r="R206" s="471"/>
      <c r="S206" s="19"/>
      <c r="T206" s="17" t="e">
        <f>S206/J205*100</f>
        <v>#DIV/0!</v>
      </c>
      <c r="U206" s="470"/>
      <c r="V206" s="472"/>
      <c r="W206" s="16"/>
      <c r="X206" s="17" t="e">
        <f>W206/J205*100</f>
        <v>#DIV/0!</v>
      </c>
      <c r="Y206" s="470"/>
      <c r="Z206" s="471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29">+C207+D207</f>
        <v>0</v>
      </c>
      <c r="F207" s="63"/>
      <c r="G207" s="64"/>
      <c r="H207" s="64"/>
      <c r="I207" s="65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470" t="e">
        <f t="shared" si="523"/>
        <v>#DIV/0!</v>
      </c>
      <c r="N207" s="471"/>
      <c r="O207" s="67">
        <f>G207+F207+0</f>
        <v>0</v>
      </c>
      <c r="P207" s="68" t="e">
        <f t="shared" ref="P207" si="530">O207/J207*100</f>
        <v>#DIV/0!</v>
      </c>
      <c r="Q207" s="470" t="e">
        <f t="shared" si="525"/>
        <v>#DIV/0!</v>
      </c>
      <c r="R207" s="471"/>
      <c r="S207" s="70">
        <f>H207+F207+G207+0</f>
        <v>0</v>
      </c>
      <c r="T207" s="68" t="e">
        <f t="shared" ref="T207" si="531">S207/J207*100</f>
        <v>#DIV/0!</v>
      </c>
      <c r="U207" s="470" t="e">
        <f t="shared" si="527"/>
        <v>#DIV/0!</v>
      </c>
      <c r="V207" s="472"/>
      <c r="W207" s="67">
        <f>H207+F207+G207+I207+0</f>
        <v>0</v>
      </c>
      <c r="X207" s="68" t="e">
        <f>W207/J207*100</f>
        <v>#DIV/0!</v>
      </c>
      <c r="Y207" s="470" t="e">
        <f t="shared" si="528"/>
        <v>#DIV/0!</v>
      </c>
      <c r="Z207" s="471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38"/>
      <c r="G208" s="36"/>
      <c r="H208" s="36"/>
      <c r="I208" s="37"/>
      <c r="J208" s="40"/>
      <c r="K208" s="16"/>
      <c r="L208" s="17" t="e">
        <f>K208/J207*100</f>
        <v>#DIV/0!</v>
      </c>
      <c r="M208" s="470"/>
      <c r="N208" s="471"/>
      <c r="O208" s="16"/>
      <c r="P208" s="17" t="e">
        <f>O208/J207*100</f>
        <v>#DIV/0!</v>
      </c>
      <c r="Q208" s="470"/>
      <c r="R208" s="471"/>
      <c r="S208" s="19"/>
      <c r="T208" s="17" t="e">
        <f>S208/J207*100</f>
        <v>#DIV/0!</v>
      </c>
      <c r="U208" s="470"/>
      <c r="V208" s="472"/>
      <c r="W208" s="16"/>
      <c r="X208" s="17" t="e">
        <f>W208/J207*100</f>
        <v>#DIV/0!</v>
      </c>
      <c r="Y208" s="470"/>
      <c r="Z208" s="471"/>
      <c r="AA208" s="74"/>
      <c r="AB208" s="74"/>
    </row>
    <row r="209" spans="1:28" s="251" customFormat="1" ht="21.75" hidden="1" customHeight="1" x14ac:dyDescent="0.2">
      <c r="A209" s="480" t="s">
        <v>45</v>
      </c>
      <c r="B209" s="54" t="s">
        <v>29</v>
      </c>
      <c r="C209" s="55">
        <f t="shared" ref="C209:K210" si="532">SUM(C211,C217,C227,C233,C235)</f>
        <v>0</v>
      </c>
      <c r="D209" s="56">
        <f t="shared" si="532"/>
        <v>0</v>
      </c>
      <c r="E209" s="57">
        <f t="shared" si="532"/>
        <v>0</v>
      </c>
      <c r="F209" s="58">
        <f t="shared" si="532"/>
        <v>0</v>
      </c>
      <c r="G209" s="56">
        <f t="shared" si="532"/>
        <v>0</v>
      </c>
      <c r="H209" s="56">
        <f t="shared" si="532"/>
        <v>0</v>
      </c>
      <c r="I209" s="59">
        <f t="shared" si="532"/>
        <v>0</v>
      </c>
      <c r="J209" s="60">
        <f t="shared" si="532"/>
        <v>0</v>
      </c>
      <c r="K209" s="55">
        <f t="shared" si="532"/>
        <v>0</v>
      </c>
      <c r="L209" s="56" t="e">
        <f>K209/J209*100</f>
        <v>#DIV/0!</v>
      </c>
      <c r="M209" s="482" t="e">
        <f t="shared" si="523"/>
        <v>#DIV/0!</v>
      </c>
      <c r="N209" s="476"/>
      <c r="O209" s="55">
        <f>SUM(O211,O217,O227,O233,O235)</f>
        <v>0</v>
      </c>
      <c r="P209" s="56" t="e">
        <f t="shared" ref="P209" si="533">O209/J209*100</f>
        <v>#DIV/0!</v>
      </c>
      <c r="Q209" s="482" t="e">
        <f t="shared" si="525"/>
        <v>#DIV/0!</v>
      </c>
      <c r="R209" s="476"/>
      <c r="S209" s="58">
        <f>SUM(S211,S217,S227,S233,S235)</f>
        <v>0</v>
      </c>
      <c r="T209" s="56" t="e">
        <f t="shared" ref="T209" si="534">S209/J209*100</f>
        <v>#DIV/0!</v>
      </c>
      <c r="U209" s="482" t="e">
        <f t="shared" si="527"/>
        <v>#DIV/0!</v>
      </c>
      <c r="V209" s="484"/>
      <c r="W209" s="55">
        <f>SUM(W211,W217,W227,W233,W235)</f>
        <v>0</v>
      </c>
      <c r="X209" s="56" t="e">
        <f t="shared" ref="X209" si="535">W209/J209*100</f>
        <v>#DIV/0!</v>
      </c>
      <c r="Y209" s="482" t="e">
        <f t="shared" si="528"/>
        <v>#DIV/0!</v>
      </c>
      <c r="Z209" s="476"/>
      <c r="AA209" s="250"/>
      <c r="AB209" s="250"/>
    </row>
    <row r="210" spans="1:28" s="251" customFormat="1" ht="21.75" hidden="1" customHeight="1" x14ac:dyDescent="0.2">
      <c r="A210" s="481"/>
      <c r="B210" s="54" t="s">
        <v>30</v>
      </c>
      <c r="C210" s="16"/>
      <c r="D210" s="17"/>
      <c r="E210" s="18"/>
      <c r="F210" s="19"/>
      <c r="G210" s="17"/>
      <c r="H210" s="17"/>
      <c r="I210" s="20"/>
      <c r="J210" s="21"/>
      <c r="K210" s="55">
        <f t="shared" si="532"/>
        <v>0</v>
      </c>
      <c r="L210" s="56" t="e">
        <f t="shared" ref="L210" si="536">K210/J209*100</f>
        <v>#DIV/0!</v>
      </c>
      <c r="M210" s="483"/>
      <c r="N210" s="477"/>
      <c r="O210" s="55">
        <f>SUM(O212,O218,O228,O234,O236)</f>
        <v>0</v>
      </c>
      <c r="P210" s="56" t="e">
        <f t="shared" ref="P210" si="537">O210/J209*100</f>
        <v>#DIV/0!</v>
      </c>
      <c r="Q210" s="483"/>
      <c r="R210" s="477"/>
      <c r="S210" s="58">
        <f>SUM(S212,S218,S228,S234,S236)</f>
        <v>0</v>
      </c>
      <c r="T210" s="56" t="e">
        <f t="shared" ref="T210" si="538">S210/J209*100</f>
        <v>#DIV/0!</v>
      </c>
      <c r="U210" s="483"/>
      <c r="V210" s="485"/>
      <c r="W210" s="55">
        <f>SUM(W212,W218,W228,W234,W236)</f>
        <v>0</v>
      </c>
      <c r="X210" s="56" t="e">
        <f t="shared" ref="X210" si="539">W210/J209*100</f>
        <v>#DIV/0!</v>
      </c>
      <c r="Y210" s="483"/>
      <c r="Z210" s="477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27">
        <f>SUM(F213,F215)</f>
        <v>0</v>
      </c>
      <c r="G211" s="25">
        <f>SUM(G213,G215)</f>
        <v>0</v>
      </c>
      <c r="H211" s="25">
        <f t="shared" ref="H211:I211" si="540">SUM(H213,H215)</f>
        <v>0</v>
      </c>
      <c r="I211" s="28">
        <f t="shared" si="540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41">K211/J211*100</f>
        <v>#DIV/0!</v>
      </c>
      <c r="M211" s="478" t="e">
        <f t="shared" si="523"/>
        <v>#DIV/0!</v>
      </c>
      <c r="N211" s="474"/>
      <c r="O211" s="30">
        <f>SUM(O213,O215)</f>
        <v>0</v>
      </c>
      <c r="P211" s="31" t="e">
        <f t="shared" ref="P211" si="542">O211/J211*100</f>
        <v>#DIV/0!</v>
      </c>
      <c r="Q211" s="478" t="e">
        <f t="shared" si="525"/>
        <v>#DIV/0!</v>
      </c>
      <c r="R211" s="474"/>
      <c r="S211" s="32">
        <f>SUM(S213,S215)</f>
        <v>0</v>
      </c>
      <c r="T211" s="31" t="e">
        <f t="shared" ref="T211" si="543">S211/J211*100</f>
        <v>#DIV/0!</v>
      </c>
      <c r="U211" s="478" t="e">
        <f t="shared" si="527"/>
        <v>#DIV/0!</v>
      </c>
      <c r="V211" s="475"/>
      <c r="W211" s="30">
        <f>SUM(W213,W215)</f>
        <v>0</v>
      </c>
      <c r="X211" s="31" t="e">
        <f t="shared" ref="X211" si="544">W211/J211*100</f>
        <v>#DIV/0!</v>
      </c>
      <c r="Y211" s="478" t="e">
        <f t="shared" si="528"/>
        <v>#DIV/0!</v>
      </c>
      <c r="Z211" s="474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38"/>
      <c r="G212" s="36"/>
      <c r="H212" s="36"/>
      <c r="I212" s="37"/>
      <c r="J212" s="40"/>
      <c r="K212" s="30">
        <f>SUM(K214,K216)</f>
        <v>0</v>
      </c>
      <c r="L212" s="31" t="e">
        <f>K212/J211*100</f>
        <v>#DIV/0!</v>
      </c>
      <c r="M212" s="479"/>
      <c r="N212" s="474"/>
      <c r="O212" s="30">
        <f>SUM(O214,O216)</f>
        <v>0</v>
      </c>
      <c r="P212" s="31" t="e">
        <f t="shared" ref="P212" si="545">O212/J211*100</f>
        <v>#DIV/0!</v>
      </c>
      <c r="Q212" s="479"/>
      <c r="R212" s="474"/>
      <c r="S212" s="32">
        <f>SUM(S214,S216)</f>
        <v>0</v>
      </c>
      <c r="T212" s="31" t="e">
        <f t="shared" ref="T212" si="546">S212/J211*100</f>
        <v>#DIV/0!</v>
      </c>
      <c r="U212" s="479"/>
      <c r="V212" s="475"/>
      <c r="W212" s="30">
        <f>SUM(W214,W216)</f>
        <v>0</v>
      </c>
      <c r="X212" s="31" t="e">
        <f t="shared" ref="X212" si="547">W212/J211*100</f>
        <v>#DIV/0!</v>
      </c>
      <c r="Y212" s="479"/>
      <c r="Z212" s="474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548">+C213+D213</f>
        <v>0</v>
      </c>
      <c r="F213" s="63"/>
      <c r="G213" s="64"/>
      <c r="H213" s="64"/>
      <c r="I213" s="65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470" t="e">
        <f t="shared" si="523"/>
        <v>#DIV/0!</v>
      </c>
      <c r="N213" s="471"/>
      <c r="O213" s="67">
        <f>G213+F213+0</f>
        <v>0</v>
      </c>
      <c r="P213" s="69" t="e">
        <f t="shared" ref="P213" si="549">O213/J213*100</f>
        <v>#DIV/0!</v>
      </c>
      <c r="Q213" s="470" t="e">
        <f t="shared" si="525"/>
        <v>#DIV/0!</v>
      </c>
      <c r="R213" s="471"/>
      <c r="S213" s="70">
        <f>H213+F213+G213+0</f>
        <v>0</v>
      </c>
      <c r="T213" s="69" t="e">
        <f t="shared" ref="T213" si="550">S213/J213*100</f>
        <v>#DIV/0!</v>
      </c>
      <c r="U213" s="470" t="e">
        <f t="shared" si="527"/>
        <v>#DIV/0!</v>
      </c>
      <c r="V213" s="472"/>
      <c r="W213" s="67">
        <f>H213+F213+G213+I213+0</f>
        <v>0</v>
      </c>
      <c r="X213" s="69" t="e">
        <f>W213/J213*100</f>
        <v>#DIV/0!</v>
      </c>
      <c r="Y213" s="470" t="e">
        <f t="shared" si="528"/>
        <v>#DIV/0!</v>
      </c>
      <c r="Z213" s="471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38"/>
      <c r="G214" s="36"/>
      <c r="H214" s="36"/>
      <c r="I214" s="39"/>
      <c r="J214" s="40"/>
      <c r="K214" s="16"/>
      <c r="L214" s="17" t="e">
        <f>K214/J213*100</f>
        <v>#DIV/0!</v>
      </c>
      <c r="M214" s="470"/>
      <c r="N214" s="471"/>
      <c r="O214" s="16"/>
      <c r="P214" s="73" t="e">
        <f>O214/J213*100</f>
        <v>#DIV/0!</v>
      </c>
      <c r="Q214" s="470"/>
      <c r="R214" s="471"/>
      <c r="S214" s="19"/>
      <c r="T214" s="73" t="e">
        <f>S214/J213*100</f>
        <v>#DIV/0!</v>
      </c>
      <c r="U214" s="470"/>
      <c r="V214" s="472"/>
      <c r="W214" s="16"/>
      <c r="X214" s="73" t="e">
        <f>W214/J213*100</f>
        <v>#DIV/0!</v>
      </c>
      <c r="Y214" s="470"/>
      <c r="Z214" s="471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551">+C215+D215</f>
        <v>0</v>
      </c>
      <c r="F215" s="63"/>
      <c r="G215" s="64"/>
      <c r="H215" s="64"/>
      <c r="I215" s="65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470" t="e">
        <f t="shared" si="523"/>
        <v>#DIV/0!</v>
      </c>
      <c r="N215" s="471"/>
      <c r="O215" s="67">
        <f>G215+F215+0</f>
        <v>0</v>
      </c>
      <c r="P215" s="69" t="e">
        <f t="shared" ref="P215" si="552">O215/J215*100</f>
        <v>#DIV/0!</v>
      </c>
      <c r="Q215" s="470" t="e">
        <f t="shared" si="525"/>
        <v>#DIV/0!</v>
      </c>
      <c r="R215" s="471"/>
      <c r="S215" s="70">
        <f>H215+F215+G215+0</f>
        <v>0</v>
      </c>
      <c r="T215" s="69" t="e">
        <f t="shared" ref="T215" si="553">S215/J215*100</f>
        <v>#DIV/0!</v>
      </c>
      <c r="U215" s="470" t="e">
        <f t="shared" si="527"/>
        <v>#DIV/0!</v>
      </c>
      <c r="V215" s="472"/>
      <c r="W215" s="67">
        <f>H215+F215+G215+I215+0</f>
        <v>0</v>
      </c>
      <c r="X215" s="69" t="e">
        <f>W215/J215*100</f>
        <v>#DIV/0!</v>
      </c>
      <c r="Y215" s="470" t="e">
        <f t="shared" si="528"/>
        <v>#DIV/0!</v>
      </c>
      <c r="Z215" s="471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38"/>
      <c r="G216" s="36"/>
      <c r="H216" s="36"/>
      <c r="I216" s="39"/>
      <c r="J216" s="40"/>
      <c r="K216" s="16"/>
      <c r="L216" s="17" t="e">
        <f>K216/J215*100</f>
        <v>#DIV/0!</v>
      </c>
      <c r="M216" s="470"/>
      <c r="N216" s="471"/>
      <c r="O216" s="16"/>
      <c r="P216" s="73" t="e">
        <f>O216/J215*100</f>
        <v>#DIV/0!</v>
      </c>
      <c r="Q216" s="470"/>
      <c r="R216" s="471"/>
      <c r="S216" s="19"/>
      <c r="T216" s="73" t="e">
        <f>S216/J215*100</f>
        <v>#DIV/0!</v>
      </c>
      <c r="U216" s="470"/>
      <c r="V216" s="472"/>
      <c r="W216" s="16"/>
      <c r="X216" s="73" t="e">
        <f>W216/J215*100</f>
        <v>#DIV/0!</v>
      </c>
      <c r="Y216" s="470"/>
      <c r="Z216" s="471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27">
        <f>SUM(F219,F221,F223,F225)</f>
        <v>0</v>
      </c>
      <c r="G217" s="25">
        <f t="shared" ref="G217:I217" si="554">SUM(G219,G221,G223,G225)</f>
        <v>0</v>
      </c>
      <c r="H217" s="25">
        <f t="shared" si="554"/>
        <v>0</v>
      </c>
      <c r="I217" s="28">
        <f t="shared" si="554"/>
        <v>0</v>
      </c>
      <c r="J217" s="29">
        <f t="shared" ref="J217" si="555">+E217+I217+F217+G217+H217</f>
        <v>0</v>
      </c>
      <c r="K217" s="30">
        <f>SUM(K219,K221,K223,K225)</f>
        <v>0</v>
      </c>
      <c r="L217" s="31" t="e">
        <f t="shared" ref="L217" si="556">K217/J217*100</f>
        <v>#DIV/0!</v>
      </c>
      <c r="M217" s="473" t="e">
        <f t="shared" si="523"/>
        <v>#DIV/0!</v>
      </c>
      <c r="N217" s="474"/>
      <c r="O217" s="30">
        <f>SUM(O219,O221,O223,O225)</f>
        <v>0</v>
      </c>
      <c r="P217" s="31" t="e">
        <f t="shared" ref="P217" si="557">O217/J217*100</f>
        <v>#DIV/0!</v>
      </c>
      <c r="Q217" s="473" t="e">
        <f t="shared" si="525"/>
        <v>#DIV/0!</v>
      </c>
      <c r="R217" s="474"/>
      <c r="S217" s="32">
        <f>SUM(S219,S221,S223,S225)</f>
        <v>0</v>
      </c>
      <c r="T217" s="31" t="e">
        <f t="shared" ref="T217" si="558">S217/J217*100</f>
        <v>#DIV/0!</v>
      </c>
      <c r="U217" s="473" t="e">
        <f t="shared" si="527"/>
        <v>#DIV/0!</v>
      </c>
      <c r="V217" s="475"/>
      <c r="W217" s="30">
        <f>SUM(W219,W221,W223,W225)</f>
        <v>0</v>
      </c>
      <c r="X217" s="31" t="e">
        <f t="shared" ref="X217" si="559">W217/J217*100</f>
        <v>#DIV/0!</v>
      </c>
      <c r="Y217" s="473" t="e">
        <f t="shared" si="528"/>
        <v>#DIV/0!</v>
      </c>
      <c r="Z217" s="474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38"/>
      <c r="G218" s="36"/>
      <c r="H218" s="36"/>
      <c r="I218" s="37"/>
      <c r="J218" s="40"/>
      <c r="K218" s="30">
        <f>SUM(K220,K222,K224,K226)</f>
        <v>0</v>
      </c>
      <c r="L218" s="31" t="e">
        <f t="shared" ref="L218" si="560">K218/J217*100</f>
        <v>#DIV/0!</v>
      </c>
      <c r="M218" s="473"/>
      <c r="N218" s="474"/>
      <c r="O218" s="30">
        <f>SUM(O220,O222,O224,O226)</f>
        <v>0</v>
      </c>
      <c r="P218" s="31" t="e">
        <f t="shared" ref="P218" si="561">O218/J217*100</f>
        <v>#DIV/0!</v>
      </c>
      <c r="Q218" s="473"/>
      <c r="R218" s="474"/>
      <c r="S218" s="32">
        <f>SUM(S220,S222,S224,S226)</f>
        <v>0</v>
      </c>
      <c r="T218" s="31" t="e">
        <f t="shared" ref="T218" si="562">S218/J217*100</f>
        <v>#DIV/0!</v>
      </c>
      <c r="U218" s="473"/>
      <c r="V218" s="475"/>
      <c r="W218" s="30">
        <f>SUM(W220,W222,W224,W226)</f>
        <v>0</v>
      </c>
      <c r="X218" s="31" t="e">
        <f t="shared" ref="X218" si="563">W218/J217*100</f>
        <v>#DIV/0!</v>
      </c>
      <c r="Y218" s="473"/>
      <c r="Z218" s="474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564">+C219+D219</f>
        <v>0</v>
      </c>
      <c r="F219" s="63"/>
      <c r="G219" s="64"/>
      <c r="H219" s="64"/>
      <c r="I219" s="65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470" t="e">
        <f t="shared" si="523"/>
        <v>#DIV/0!</v>
      </c>
      <c r="N219" s="471"/>
      <c r="O219" s="67">
        <f>G219+F219+0</f>
        <v>0</v>
      </c>
      <c r="P219" s="68" t="e">
        <f t="shared" ref="P219" si="565">O219/J219*100</f>
        <v>#DIV/0!</v>
      </c>
      <c r="Q219" s="470" t="e">
        <f t="shared" si="525"/>
        <v>#DIV/0!</v>
      </c>
      <c r="R219" s="471"/>
      <c r="S219" s="70">
        <f>H219+F219+G219+0</f>
        <v>0</v>
      </c>
      <c r="T219" s="68" t="e">
        <f t="shared" ref="T219" si="566">S219/J219*100</f>
        <v>#DIV/0!</v>
      </c>
      <c r="U219" s="470" t="e">
        <f t="shared" si="527"/>
        <v>#DIV/0!</v>
      </c>
      <c r="V219" s="472"/>
      <c r="W219" s="67">
        <f>H219+F219+G219+I219+0</f>
        <v>0</v>
      </c>
      <c r="X219" s="68" t="e">
        <f>W219/J219*100</f>
        <v>#DIV/0!</v>
      </c>
      <c r="Y219" s="470" t="e">
        <f t="shared" si="528"/>
        <v>#DIV/0!</v>
      </c>
      <c r="Z219" s="471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38"/>
      <c r="G220" s="36"/>
      <c r="H220" s="36"/>
      <c r="I220" s="39"/>
      <c r="J220" s="40"/>
      <c r="K220" s="16"/>
      <c r="L220" s="17" t="e">
        <f>K220/J219*100</f>
        <v>#DIV/0!</v>
      </c>
      <c r="M220" s="470"/>
      <c r="N220" s="471"/>
      <c r="O220" s="16"/>
      <c r="P220" s="17" t="e">
        <f>O220/J219*100</f>
        <v>#DIV/0!</v>
      </c>
      <c r="Q220" s="470"/>
      <c r="R220" s="471"/>
      <c r="S220" s="19"/>
      <c r="T220" s="17" t="e">
        <f>S220/J219*100</f>
        <v>#DIV/0!</v>
      </c>
      <c r="U220" s="470"/>
      <c r="V220" s="472"/>
      <c r="W220" s="16"/>
      <c r="X220" s="17" t="e">
        <f>W220/J219*100</f>
        <v>#DIV/0!</v>
      </c>
      <c r="Y220" s="470"/>
      <c r="Z220" s="471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567">+C221+D221</f>
        <v>0</v>
      </c>
      <c r="F221" s="63"/>
      <c r="G221" s="64"/>
      <c r="H221" s="64"/>
      <c r="I221" s="65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470" t="e">
        <f t="shared" si="523"/>
        <v>#DIV/0!</v>
      </c>
      <c r="N221" s="471"/>
      <c r="O221" s="67">
        <f>G221+F221+0</f>
        <v>0</v>
      </c>
      <c r="P221" s="68" t="e">
        <f t="shared" ref="P221" si="568">O221/J221*100</f>
        <v>#DIV/0!</v>
      </c>
      <c r="Q221" s="470" t="e">
        <f t="shared" si="525"/>
        <v>#DIV/0!</v>
      </c>
      <c r="R221" s="471"/>
      <c r="S221" s="70">
        <f>H221+F221+G221+0</f>
        <v>0</v>
      </c>
      <c r="T221" s="68" t="e">
        <f t="shared" ref="T221" si="569">S221/J221*100</f>
        <v>#DIV/0!</v>
      </c>
      <c r="U221" s="470" t="e">
        <f t="shared" si="527"/>
        <v>#DIV/0!</v>
      </c>
      <c r="V221" s="472"/>
      <c r="W221" s="67">
        <f>H221+F221+G221+I221+0</f>
        <v>0</v>
      </c>
      <c r="X221" s="68" t="e">
        <f>W221/J221*100</f>
        <v>#DIV/0!</v>
      </c>
      <c r="Y221" s="470" t="e">
        <f t="shared" si="528"/>
        <v>#DIV/0!</v>
      </c>
      <c r="Z221" s="471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38"/>
      <c r="G222" s="36"/>
      <c r="H222" s="36"/>
      <c r="I222" s="39"/>
      <c r="J222" s="40"/>
      <c r="K222" s="16"/>
      <c r="L222" s="17" t="e">
        <f>K222/J221*100</f>
        <v>#DIV/0!</v>
      </c>
      <c r="M222" s="470"/>
      <c r="N222" s="471"/>
      <c r="O222" s="16"/>
      <c r="P222" s="17" t="e">
        <f>O222/J221*100</f>
        <v>#DIV/0!</v>
      </c>
      <c r="Q222" s="470"/>
      <c r="R222" s="471"/>
      <c r="S222" s="19"/>
      <c r="T222" s="17" t="e">
        <f>S222/J221*100</f>
        <v>#DIV/0!</v>
      </c>
      <c r="U222" s="470"/>
      <c r="V222" s="472"/>
      <c r="W222" s="16"/>
      <c r="X222" s="17" t="e">
        <f>W222/J221*100</f>
        <v>#DIV/0!</v>
      </c>
      <c r="Y222" s="470"/>
      <c r="Z222" s="471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570">+C223+D223</f>
        <v>0</v>
      </c>
      <c r="F223" s="63"/>
      <c r="G223" s="64"/>
      <c r="H223" s="64"/>
      <c r="I223" s="65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470" t="e">
        <f t="shared" si="523"/>
        <v>#DIV/0!</v>
      </c>
      <c r="N223" s="471"/>
      <c r="O223" s="67">
        <f>G223+F223+0</f>
        <v>0</v>
      </c>
      <c r="P223" s="68" t="e">
        <f t="shared" ref="P223" si="571">O223/J223*100</f>
        <v>#DIV/0!</v>
      </c>
      <c r="Q223" s="470" t="e">
        <f t="shared" si="525"/>
        <v>#DIV/0!</v>
      </c>
      <c r="R223" s="471"/>
      <c r="S223" s="70">
        <f>H223+F223+G223+0</f>
        <v>0</v>
      </c>
      <c r="T223" s="68" t="e">
        <f t="shared" ref="T223" si="572">S223/J223*100</f>
        <v>#DIV/0!</v>
      </c>
      <c r="U223" s="470" t="e">
        <f t="shared" si="527"/>
        <v>#DIV/0!</v>
      </c>
      <c r="V223" s="472"/>
      <c r="W223" s="67">
        <f>H223+F223+G223+I223+0</f>
        <v>0</v>
      </c>
      <c r="X223" s="68" t="e">
        <f>W223/J223*100</f>
        <v>#DIV/0!</v>
      </c>
      <c r="Y223" s="470" t="e">
        <f t="shared" si="528"/>
        <v>#DIV/0!</v>
      </c>
      <c r="Z223" s="471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38"/>
      <c r="G224" s="36"/>
      <c r="H224" s="36"/>
      <c r="I224" s="39"/>
      <c r="J224" s="40"/>
      <c r="K224" s="16"/>
      <c r="L224" s="17" t="e">
        <f>K224/J223*100</f>
        <v>#DIV/0!</v>
      </c>
      <c r="M224" s="470"/>
      <c r="N224" s="471"/>
      <c r="O224" s="16"/>
      <c r="P224" s="17" t="e">
        <f>O224/J223*100</f>
        <v>#DIV/0!</v>
      </c>
      <c r="Q224" s="470"/>
      <c r="R224" s="471"/>
      <c r="S224" s="19"/>
      <c r="T224" s="17" t="e">
        <f>S224/J223*100</f>
        <v>#DIV/0!</v>
      </c>
      <c r="U224" s="470"/>
      <c r="V224" s="472"/>
      <c r="W224" s="16"/>
      <c r="X224" s="17" t="e">
        <f>W224/J223*100</f>
        <v>#DIV/0!</v>
      </c>
      <c r="Y224" s="470"/>
      <c r="Z224" s="471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573">+C225+D225</f>
        <v>0</v>
      </c>
      <c r="F225" s="63"/>
      <c r="G225" s="64"/>
      <c r="H225" s="64"/>
      <c r="I225" s="65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470" t="e">
        <f t="shared" si="523"/>
        <v>#DIV/0!</v>
      </c>
      <c r="N225" s="471"/>
      <c r="O225" s="67">
        <f>G225+F225+0</f>
        <v>0</v>
      </c>
      <c r="P225" s="68" t="e">
        <f t="shared" ref="P225" si="574">O225/J225*100</f>
        <v>#DIV/0!</v>
      </c>
      <c r="Q225" s="470" t="e">
        <f t="shared" si="525"/>
        <v>#DIV/0!</v>
      </c>
      <c r="R225" s="471"/>
      <c r="S225" s="70">
        <f>H225+F225+G225+0</f>
        <v>0</v>
      </c>
      <c r="T225" s="68" t="e">
        <f t="shared" ref="T225" si="575">S225/J225*100</f>
        <v>#DIV/0!</v>
      </c>
      <c r="U225" s="470" t="e">
        <f t="shared" si="527"/>
        <v>#DIV/0!</v>
      </c>
      <c r="V225" s="472"/>
      <c r="W225" s="67">
        <f>H225+F225+G225+I225+0</f>
        <v>0</v>
      </c>
      <c r="X225" s="68" t="e">
        <f>W225/J225*100</f>
        <v>#DIV/0!</v>
      </c>
      <c r="Y225" s="470" t="e">
        <f t="shared" si="528"/>
        <v>#DIV/0!</v>
      </c>
      <c r="Z225" s="471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38"/>
      <c r="G226" s="36"/>
      <c r="H226" s="36"/>
      <c r="I226" s="39"/>
      <c r="J226" s="40"/>
      <c r="K226" s="16"/>
      <c r="L226" s="17" t="e">
        <f>K226/J225*100</f>
        <v>#DIV/0!</v>
      </c>
      <c r="M226" s="470"/>
      <c r="N226" s="471"/>
      <c r="O226" s="16"/>
      <c r="P226" s="17" t="e">
        <f>O226/J225*100</f>
        <v>#DIV/0!</v>
      </c>
      <c r="Q226" s="470"/>
      <c r="R226" s="471"/>
      <c r="S226" s="19"/>
      <c r="T226" s="17" t="e">
        <f>S226/J225*100</f>
        <v>#DIV/0!</v>
      </c>
      <c r="U226" s="470"/>
      <c r="V226" s="472"/>
      <c r="W226" s="16"/>
      <c r="X226" s="17" t="e">
        <f>W226/J225*100</f>
        <v>#DIV/0!</v>
      </c>
      <c r="Y226" s="470"/>
      <c r="Z226" s="471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27">
        <f>SUM(F229,F231)</f>
        <v>0</v>
      </c>
      <c r="G227" s="25">
        <f t="shared" ref="G227:I227" si="576">SUM(G229,G231)</f>
        <v>0</v>
      </c>
      <c r="H227" s="25">
        <f t="shared" si="576"/>
        <v>0</v>
      </c>
      <c r="I227" s="28">
        <f t="shared" si="576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577">K227/J227*100</f>
        <v>#DIV/0!</v>
      </c>
      <c r="M227" s="473" t="e">
        <f t="shared" si="523"/>
        <v>#DIV/0!</v>
      </c>
      <c r="N227" s="474"/>
      <c r="O227" s="30">
        <f>SUM(O229,O231)</f>
        <v>0</v>
      </c>
      <c r="P227" s="31" t="e">
        <f t="shared" ref="P227" si="578">O227/J227*100</f>
        <v>#DIV/0!</v>
      </c>
      <c r="Q227" s="473" t="e">
        <f t="shared" si="525"/>
        <v>#DIV/0!</v>
      </c>
      <c r="R227" s="474"/>
      <c r="S227" s="32">
        <f>SUM(S229,S231)</f>
        <v>0</v>
      </c>
      <c r="T227" s="31" t="e">
        <f t="shared" ref="T227" si="579">S227/J227*100</f>
        <v>#DIV/0!</v>
      </c>
      <c r="U227" s="473" t="e">
        <f t="shared" si="527"/>
        <v>#DIV/0!</v>
      </c>
      <c r="V227" s="475"/>
      <c r="W227" s="30">
        <f>SUM(W229,W231)</f>
        <v>0</v>
      </c>
      <c r="X227" s="31" t="e">
        <f t="shared" ref="X227" si="580">W227/J227*100</f>
        <v>#DIV/0!</v>
      </c>
      <c r="Y227" s="473" t="e">
        <f t="shared" si="528"/>
        <v>#DIV/0!</v>
      </c>
      <c r="Z227" s="474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38"/>
      <c r="G228" s="36"/>
      <c r="H228" s="36"/>
      <c r="I228" s="37"/>
      <c r="J228" s="40"/>
      <c r="K228" s="30">
        <f>SUM(K230,K232)</f>
        <v>0</v>
      </c>
      <c r="L228" s="31" t="e">
        <f t="shared" ref="L228" si="581">K228/J227*100</f>
        <v>#DIV/0!</v>
      </c>
      <c r="M228" s="473"/>
      <c r="N228" s="474"/>
      <c r="O228" s="30">
        <f>SUM(O230,O232)</f>
        <v>0</v>
      </c>
      <c r="P228" s="31" t="e">
        <f t="shared" ref="P228" si="582">O228/J227*100</f>
        <v>#DIV/0!</v>
      </c>
      <c r="Q228" s="473"/>
      <c r="R228" s="474"/>
      <c r="S228" s="32">
        <f>SUM(S230,S232)</f>
        <v>0</v>
      </c>
      <c r="T228" s="31" t="e">
        <f t="shared" ref="T228" si="583">S228/J227*100</f>
        <v>#DIV/0!</v>
      </c>
      <c r="U228" s="473"/>
      <c r="V228" s="475"/>
      <c r="W228" s="30">
        <f>SUM(W230,W232)</f>
        <v>0</v>
      </c>
      <c r="X228" s="31" t="e">
        <f t="shared" ref="X228" si="584">W228/J227*100</f>
        <v>#DIV/0!</v>
      </c>
      <c r="Y228" s="473"/>
      <c r="Z228" s="474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585">+C229+D229</f>
        <v>0</v>
      </c>
      <c r="F229" s="63"/>
      <c r="G229" s="64"/>
      <c r="H229" s="64"/>
      <c r="I229" s="65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470" t="e">
        <f t="shared" si="523"/>
        <v>#DIV/0!</v>
      </c>
      <c r="N229" s="471"/>
      <c r="O229" s="67">
        <f>G229+F229+0</f>
        <v>0</v>
      </c>
      <c r="P229" s="68" t="e">
        <f t="shared" ref="P229" si="586">O229/J229*100</f>
        <v>#DIV/0!</v>
      </c>
      <c r="Q229" s="470" t="e">
        <f t="shared" si="525"/>
        <v>#DIV/0!</v>
      </c>
      <c r="R229" s="471"/>
      <c r="S229" s="70">
        <f>H229+F229+G229+0</f>
        <v>0</v>
      </c>
      <c r="T229" s="68" t="e">
        <f t="shared" ref="T229" si="587">S229/J229*100</f>
        <v>#DIV/0!</v>
      </c>
      <c r="U229" s="470" t="e">
        <f t="shared" si="527"/>
        <v>#DIV/0!</v>
      </c>
      <c r="V229" s="472"/>
      <c r="W229" s="67">
        <f>H229+F229+G229+I229+0</f>
        <v>0</v>
      </c>
      <c r="X229" s="68" t="e">
        <f>W229/J229*100</f>
        <v>#DIV/0!</v>
      </c>
      <c r="Y229" s="470" t="e">
        <f t="shared" si="528"/>
        <v>#DIV/0!</v>
      </c>
      <c r="Z229" s="471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38"/>
      <c r="G230" s="36"/>
      <c r="H230" s="36"/>
      <c r="I230" s="39"/>
      <c r="J230" s="40"/>
      <c r="K230" s="16"/>
      <c r="L230" s="17" t="e">
        <f>K230/J229*100</f>
        <v>#DIV/0!</v>
      </c>
      <c r="M230" s="470"/>
      <c r="N230" s="471"/>
      <c r="O230" s="16"/>
      <c r="P230" s="17" t="e">
        <f>O230/J229*100</f>
        <v>#DIV/0!</v>
      </c>
      <c r="Q230" s="470"/>
      <c r="R230" s="471"/>
      <c r="S230" s="19"/>
      <c r="T230" s="17" t="e">
        <f>S230/J229*100</f>
        <v>#DIV/0!</v>
      </c>
      <c r="U230" s="470"/>
      <c r="V230" s="472"/>
      <c r="W230" s="16"/>
      <c r="X230" s="17" t="e">
        <f>W230/J229*100</f>
        <v>#DIV/0!</v>
      </c>
      <c r="Y230" s="470"/>
      <c r="Z230" s="471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588">+C231+D231</f>
        <v>0</v>
      </c>
      <c r="F231" s="63"/>
      <c r="G231" s="64"/>
      <c r="H231" s="64"/>
      <c r="I231" s="65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470" t="e">
        <f t="shared" si="523"/>
        <v>#DIV/0!</v>
      </c>
      <c r="N231" s="471"/>
      <c r="O231" s="67">
        <f>G231+F231+0</f>
        <v>0</v>
      </c>
      <c r="P231" s="68" t="e">
        <f t="shared" ref="P231" si="589">O231/J231*100</f>
        <v>#DIV/0!</v>
      </c>
      <c r="Q231" s="470" t="e">
        <f t="shared" si="525"/>
        <v>#DIV/0!</v>
      </c>
      <c r="R231" s="471"/>
      <c r="S231" s="70">
        <f>H231+F231+G231+0</f>
        <v>0</v>
      </c>
      <c r="T231" s="68" t="e">
        <f t="shared" ref="T231" si="590">S231/J231*100</f>
        <v>#DIV/0!</v>
      </c>
      <c r="U231" s="470" t="e">
        <f t="shared" si="527"/>
        <v>#DIV/0!</v>
      </c>
      <c r="V231" s="472"/>
      <c r="W231" s="67">
        <f>H231+F231+G231+I231+0</f>
        <v>0</v>
      </c>
      <c r="X231" s="68" t="e">
        <f>W231/J231*100</f>
        <v>#DIV/0!</v>
      </c>
      <c r="Y231" s="470" t="e">
        <f t="shared" si="528"/>
        <v>#DIV/0!</v>
      </c>
      <c r="Z231" s="471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38"/>
      <c r="G232" s="36"/>
      <c r="H232" s="36"/>
      <c r="I232" s="39"/>
      <c r="J232" s="40"/>
      <c r="K232" s="16"/>
      <c r="L232" s="17" t="e">
        <f>K232/J231*100</f>
        <v>#DIV/0!</v>
      </c>
      <c r="M232" s="470"/>
      <c r="N232" s="471"/>
      <c r="O232" s="16"/>
      <c r="P232" s="17" t="e">
        <f>O232/J231*100</f>
        <v>#DIV/0!</v>
      </c>
      <c r="Q232" s="470"/>
      <c r="R232" s="471"/>
      <c r="S232" s="19"/>
      <c r="T232" s="17" t="e">
        <f>S232/J231*100</f>
        <v>#DIV/0!</v>
      </c>
      <c r="U232" s="470"/>
      <c r="V232" s="472"/>
      <c r="W232" s="16"/>
      <c r="X232" s="17" t="e">
        <f>W232/J231*100</f>
        <v>#DIV/0!</v>
      </c>
      <c r="Y232" s="470"/>
      <c r="Z232" s="471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591">+C233+D233</f>
        <v>0</v>
      </c>
      <c r="F233" s="63"/>
      <c r="G233" s="64"/>
      <c r="H233" s="64"/>
      <c r="I233" s="65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470" t="e">
        <f t="shared" si="523"/>
        <v>#DIV/0!</v>
      </c>
      <c r="N233" s="471"/>
      <c r="O233" s="67">
        <f>G233+F233+0</f>
        <v>0</v>
      </c>
      <c r="P233" s="68" t="e">
        <f t="shared" ref="P233" si="592">O233/J233*100</f>
        <v>#DIV/0!</v>
      </c>
      <c r="Q233" s="470" t="e">
        <f t="shared" si="525"/>
        <v>#DIV/0!</v>
      </c>
      <c r="R233" s="471"/>
      <c r="S233" s="70">
        <f>H233+F233+G233+0</f>
        <v>0</v>
      </c>
      <c r="T233" s="68" t="e">
        <f t="shared" ref="T233" si="593">S233/J233*100</f>
        <v>#DIV/0!</v>
      </c>
      <c r="U233" s="470" t="e">
        <f t="shared" si="527"/>
        <v>#DIV/0!</v>
      </c>
      <c r="V233" s="472"/>
      <c r="W233" s="67">
        <f>H233+F233+G233+I233+0</f>
        <v>0</v>
      </c>
      <c r="X233" s="68" t="e">
        <f>W233/J233*100</f>
        <v>#DIV/0!</v>
      </c>
      <c r="Y233" s="470" t="e">
        <f t="shared" si="528"/>
        <v>#DIV/0!</v>
      </c>
      <c r="Z233" s="471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38"/>
      <c r="G234" s="36"/>
      <c r="H234" s="36"/>
      <c r="I234" s="37"/>
      <c r="J234" s="40"/>
      <c r="K234" s="16"/>
      <c r="L234" s="17" t="e">
        <f>K234/J233*100</f>
        <v>#DIV/0!</v>
      </c>
      <c r="M234" s="470"/>
      <c r="N234" s="471"/>
      <c r="O234" s="16"/>
      <c r="P234" s="17" t="e">
        <f>O234/J233*100</f>
        <v>#DIV/0!</v>
      </c>
      <c r="Q234" s="470"/>
      <c r="R234" s="471"/>
      <c r="S234" s="19"/>
      <c r="T234" s="17" t="e">
        <f>S234/J233*100</f>
        <v>#DIV/0!</v>
      </c>
      <c r="U234" s="470"/>
      <c r="V234" s="472"/>
      <c r="W234" s="16"/>
      <c r="X234" s="17" t="e">
        <f>W234/J233*100</f>
        <v>#DIV/0!</v>
      </c>
      <c r="Y234" s="470"/>
      <c r="Z234" s="471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594">+C235+D235</f>
        <v>0</v>
      </c>
      <c r="F235" s="63"/>
      <c r="G235" s="64"/>
      <c r="H235" s="64"/>
      <c r="I235" s="65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470" t="e">
        <f t="shared" si="523"/>
        <v>#DIV/0!</v>
      </c>
      <c r="N235" s="471"/>
      <c r="O235" s="67">
        <f>G235+F235+0</f>
        <v>0</v>
      </c>
      <c r="P235" s="68" t="e">
        <f t="shared" ref="P235" si="595">O235/J235*100</f>
        <v>#DIV/0!</v>
      </c>
      <c r="Q235" s="470" t="e">
        <f t="shared" si="525"/>
        <v>#DIV/0!</v>
      </c>
      <c r="R235" s="471"/>
      <c r="S235" s="70">
        <f>H235+F235+G235+0</f>
        <v>0</v>
      </c>
      <c r="T235" s="68" t="e">
        <f t="shared" ref="T235" si="596">S235/J235*100</f>
        <v>#DIV/0!</v>
      </c>
      <c r="U235" s="470" t="e">
        <f t="shared" si="527"/>
        <v>#DIV/0!</v>
      </c>
      <c r="V235" s="472"/>
      <c r="W235" s="67">
        <f>H235+F235+G235+I235+0</f>
        <v>0</v>
      </c>
      <c r="X235" s="68" t="e">
        <f>W235/J235*100</f>
        <v>#DIV/0!</v>
      </c>
      <c r="Y235" s="470" t="e">
        <f t="shared" si="528"/>
        <v>#DIV/0!</v>
      </c>
      <c r="Z235" s="471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38"/>
      <c r="G236" s="36"/>
      <c r="H236" s="36"/>
      <c r="I236" s="37"/>
      <c r="J236" s="40"/>
      <c r="K236" s="16"/>
      <c r="L236" s="17" t="e">
        <f>K236/J235*100</f>
        <v>#DIV/0!</v>
      </c>
      <c r="M236" s="470"/>
      <c r="N236" s="471"/>
      <c r="O236" s="16"/>
      <c r="P236" s="17" t="e">
        <f>O236/J235*100</f>
        <v>#DIV/0!</v>
      </c>
      <c r="Q236" s="470"/>
      <c r="R236" s="471"/>
      <c r="S236" s="19"/>
      <c r="T236" s="17" t="e">
        <f>S236/J235*100</f>
        <v>#DIV/0!</v>
      </c>
      <c r="U236" s="470"/>
      <c r="V236" s="472"/>
      <c r="W236" s="16"/>
      <c r="X236" s="17" t="e">
        <f>W236/J235*100</f>
        <v>#DIV/0!</v>
      </c>
      <c r="Y236" s="470"/>
      <c r="Z236" s="471"/>
      <c r="AA236" s="74"/>
      <c r="AB236" s="74"/>
    </row>
    <row r="237" spans="1:28" s="251" customFormat="1" ht="21.75" hidden="1" customHeight="1" x14ac:dyDescent="0.2">
      <c r="A237" s="480" t="s">
        <v>45</v>
      </c>
      <c r="B237" s="54" t="s">
        <v>29</v>
      </c>
      <c r="C237" s="55">
        <f t="shared" ref="C237:K238" si="597">SUM(C239,C245,C255,C261,C263)</f>
        <v>0</v>
      </c>
      <c r="D237" s="56">
        <f t="shared" si="597"/>
        <v>0</v>
      </c>
      <c r="E237" s="57">
        <f t="shared" si="597"/>
        <v>0</v>
      </c>
      <c r="F237" s="58">
        <f t="shared" si="597"/>
        <v>0</v>
      </c>
      <c r="G237" s="56">
        <f t="shared" si="597"/>
        <v>0</v>
      </c>
      <c r="H237" s="56">
        <f t="shared" si="597"/>
        <v>0</v>
      </c>
      <c r="I237" s="59">
        <f t="shared" si="597"/>
        <v>0</v>
      </c>
      <c r="J237" s="60">
        <f t="shared" si="597"/>
        <v>0</v>
      </c>
      <c r="K237" s="55">
        <f t="shared" si="597"/>
        <v>0</v>
      </c>
      <c r="L237" s="56" t="e">
        <f>K237/J237*100</f>
        <v>#DIV/0!</v>
      </c>
      <c r="M237" s="482" t="e">
        <f t="shared" si="523"/>
        <v>#DIV/0!</v>
      </c>
      <c r="N237" s="476"/>
      <c r="O237" s="55">
        <f>SUM(O239,O245,O255,O261,O263)</f>
        <v>0</v>
      </c>
      <c r="P237" s="56" t="e">
        <f t="shared" ref="P237" si="598">O237/J237*100</f>
        <v>#DIV/0!</v>
      </c>
      <c r="Q237" s="482" t="e">
        <f t="shared" si="525"/>
        <v>#DIV/0!</v>
      </c>
      <c r="R237" s="476"/>
      <c r="S237" s="58">
        <f>SUM(S239,S245,S255,S261,S263)</f>
        <v>0</v>
      </c>
      <c r="T237" s="56" t="e">
        <f t="shared" ref="T237" si="599">S237/J237*100</f>
        <v>#DIV/0!</v>
      </c>
      <c r="U237" s="482" t="e">
        <f t="shared" si="527"/>
        <v>#DIV/0!</v>
      </c>
      <c r="V237" s="484"/>
      <c r="W237" s="55">
        <f>SUM(W239,W245,W255,W261,W263)</f>
        <v>0</v>
      </c>
      <c r="X237" s="56" t="e">
        <f t="shared" ref="X237" si="600">W237/J237*100</f>
        <v>#DIV/0!</v>
      </c>
      <c r="Y237" s="482" t="e">
        <f t="shared" si="528"/>
        <v>#DIV/0!</v>
      </c>
      <c r="Z237" s="476"/>
      <c r="AA237" s="250"/>
      <c r="AB237" s="250"/>
    </row>
    <row r="238" spans="1:28" s="251" customFormat="1" ht="21.75" hidden="1" customHeight="1" x14ac:dyDescent="0.2">
      <c r="A238" s="481"/>
      <c r="B238" s="54" t="s">
        <v>30</v>
      </c>
      <c r="C238" s="16"/>
      <c r="D238" s="17"/>
      <c r="E238" s="18"/>
      <c r="F238" s="19"/>
      <c r="G238" s="17"/>
      <c r="H238" s="17"/>
      <c r="I238" s="20"/>
      <c r="J238" s="21"/>
      <c r="K238" s="55">
        <f t="shared" si="597"/>
        <v>0</v>
      </c>
      <c r="L238" s="56" t="e">
        <f t="shared" ref="L238" si="601">K238/J237*100</f>
        <v>#DIV/0!</v>
      </c>
      <c r="M238" s="483"/>
      <c r="N238" s="477"/>
      <c r="O238" s="55">
        <f>SUM(O240,O246,O256,O262,O264)</f>
        <v>0</v>
      </c>
      <c r="P238" s="56" t="e">
        <f t="shared" ref="P238" si="602">O238/J237*100</f>
        <v>#DIV/0!</v>
      </c>
      <c r="Q238" s="483"/>
      <c r="R238" s="477"/>
      <c r="S238" s="58">
        <f>SUM(S240,S246,S256,S262,S264)</f>
        <v>0</v>
      </c>
      <c r="T238" s="56" t="e">
        <f t="shared" ref="T238" si="603">S238/J237*100</f>
        <v>#DIV/0!</v>
      </c>
      <c r="U238" s="483"/>
      <c r="V238" s="485"/>
      <c r="W238" s="55">
        <f>SUM(W240,W246,W256,W262,W264)</f>
        <v>0</v>
      </c>
      <c r="X238" s="56" t="e">
        <f t="shared" ref="X238" si="604">W238/J237*100</f>
        <v>#DIV/0!</v>
      </c>
      <c r="Y238" s="483"/>
      <c r="Z238" s="477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27">
        <f>SUM(F241,F243)</f>
        <v>0</v>
      </c>
      <c r="G239" s="25">
        <f>SUM(G241,G243)</f>
        <v>0</v>
      </c>
      <c r="H239" s="25">
        <f t="shared" ref="H239:I239" si="605">SUM(H241,H243)</f>
        <v>0</v>
      </c>
      <c r="I239" s="28">
        <f t="shared" si="605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06">K239/J239*100</f>
        <v>#DIV/0!</v>
      </c>
      <c r="M239" s="478" t="e">
        <f t="shared" si="523"/>
        <v>#DIV/0!</v>
      </c>
      <c r="N239" s="474"/>
      <c r="O239" s="30">
        <f>SUM(O241,O243)</f>
        <v>0</v>
      </c>
      <c r="P239" s="31" t="e">
        <f t="shared" ref="P239" si="607">O239/J239*100</f>
        <v>#DIV/0!</v>
      </c>
      <c r="Q239" s="478" t="e">
        <f t="shared" si="525"/>
        <v>#DIV/0!</v>
      </c>
      <c r="R239" s="474"/>
      <c r="S239" s="32">
        <f>SUM(S241,S243)</f>
        <v>0</v>
      </c>
      <c r="T239" s="31" t="e">
        <f t="shared" ref="T239" si="608">S239/J239*100</f>
        <v>#DIV/0!</v>
      </c>
      <c r="U239" s="478" t="e">
        <f t="shared" si="527"/>
        <v>#DIV/0!</v>
      </c>
      <c r="V239" s="475"/>
      <c r="W239" s="30">
        <f>SUM(W241,W243)</f>
        <v>0</v>
      </c>
      <c r="X239" s="31" t="e">
        <f t="shared" ref="X239" si="609">W239/J239*100</f>
        <v>#DIV/0!</v>
      </c>
      <c r="Y239" s="478" t="e">
        <f t="shared" si="528"/>
        <v>#DIV/0!</v>
      </c>
      <c r="Z239" s="474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38"/>
      <c r="G240" s="36"/>
      <c r="H240" s="36"/>
      <c r="I240" s="37"/>
      <c r="J240" s="40"/>
      <c r="K240" s="30">
        <f>SUM(K242,K244)</f>
        <v>0</v>
      </c>
      <c r="L240" s="31" t="e">
        <f>K240/J239*100</f>
        <v>#DIV/0!</v>
      </c>
      <c r="M240" s="479"/>
      <c r="N240" s="474"/>
      <c r="O240" s="30">
        <f>SUM(O242,O244)</f>
        <v>0</v>
      </c>
      <c r="P240" s="31" t="e">
        <f t="shared" ref="P240" si="610">O240/J239*100</f>
        <v>#DIV/0!</v>
      </c>
      <c r="Q240" s="479"/>
      <c r="R240" s="474"/>
      <c r="S240" s="32">
        <f>SUM(S242,S244)</f>
        <v>0</v>
      </c>
      <c r="T240" s="31" t="e">
        <f t="shared" ref="T240" si="611">S240/J239*100</f>
        <v>#DIV/0!</v>
      </c>
      <c r="U240" s="479"/>
      <c r="V240" s="475"/>
      <c r="W240" s="30">
        <f>SUM(W242,W244)</f>
        <v>0</v>
      </c>
      <c r="X240" s="31" t="e">
        <f t="shared" ref="X240" si="612">W240/J239*100</f>
        <v>#DIV/0!</v>
      </c>
      <c r="Y240" s="479"/>
      <c r="Z240" s="474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13">+C241+D241</f>
        <v>0</v>
      </c>
      <c r="F241" s="63"/>
      <c r="G241" s="64"/>
      <c r="H241" s="64"/>
      <c r="I241" s="65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470" t="e">
        <f t="shared" si="523"/>
        <v>#DIV/0!</v>
      </c>
      <c r="N241" s="471"/>
      <c r="O241" s="67">
        <f>G241+F241+0</f>
        <v>0</v>
      </c>
      <c r="P241" s="69" t="e">
        <f t="shared" ref="P241" si="614">O241/J241*100</f>
        <v>#DIV/0!</v>
      </c>
      <c r="Q241" s="470" t="e">
        <f t="shared" si="525"/>
        <v>#DIV/0!</v>
      </c>
      <c r="R241" s="471"/>
      <c r="S241" s="70">
        <f>H241+F241+G241+0</f>
        <v>0</v>
      </c>
      <c r="T241" s="69" t="e">
        <f t="shared" ref="T241" si="615">S241/J241*100</f>
        <v>#DIV/0!</v>
      </c>
      <c r="U241" s="470" t="e">
        <f t="shared" si="527"/>
        <v>#DIV/0!</v>
      </c>
      <c r="V241" s="472"/>
      <c r="W241" s="67">
        <f>H241+F241+G241+I241+0</f>
        <v>0</v>
      </c>
      <c r="X241" s="69" t="e">
        <f>W241/J241*100</f>
        <v>#DIV/0!</v>
      </c>
      <c r="Y241" s="470" t="e">
        <f t="shared" si="528"/>
        <v>#DIV/0!</v>
      </c>
      <c r="Z241" s="471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38"/>
      <c r="G242" s="36"/>
      <c r="H242" s="36"/>
      <c r="I242" s="39"/>
      <c r="J242" s="40"/>
      <c r="K242" s="16"/>
      <c r="L242" s="17" t="e">
        <f>K242/J241*100</f>
        <v>#DIV/0!</v>
      </c>
      <c r="M242" s="470"/>
      <c r="N242" s="471"/>
      <c r="O242" s="16"/>
      <c r="P242" s="73" t="e">
        <f>O242/J241*100</f>
        <v>#DIV/0!</v>
      </c>
      <c r="Q242" s="470"/>
      <c r="R242" s="471"/>
      <c r="S242" s="19"/>
      <c r="T242" s="73" t="e">
        <f>S242/J241*100</f>
        <v>#DIV/0!</v>
      </c>
      <c r="U242" s="470"/>
      <c r="V242" s="472"/>
      <c r="W242" s="16"/>
      <c r="X242" s="73" t="e">
        <f>W242/J241*100</f>
        <v>#DIV/0!</v>
      </c>
      <c r="Y242" s="470"/>
      <c r="Z242" s="471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16">+C243+D243</f>
        <v>0</v>
      </c>
      <c r="F243" s="63"/>
      <c r="G243" s="64"/>
      <c r="H243" s="64"/>
      <c r="I243" s="65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470" t="e">
        <f t="shared" si="523"/>
        <v>#DIV/0!</v>
      </c>
      <c r="N243" s="471"/>
      <c r="O243" s="67">
        <f>G243+F243+0</f>
        <v>0</v>
      </c>
      <c r="P243" s="69" t="e">
        <f t="shared" ref="P243" si="617">O243/J243*100</f>
        <v>#DIV/0!</v>
      </c>
      <c r="Q243" s="470" t="e">
        <f t="shared" si="525"/>
        <v>#DIV/0!</v>
      </c>
      <c r="R243" s="471"/>
      <c r="S243" s="70">
        <f>H243+F243+G243+0</f>
        <v>0</v>
      </c>
      <c r="T243" s="69" t="e">
        <f t="shared" ref="T243" si="618">S243/J243*100</f>
        <v>#DIV/0!</v>
      </c>
      <c r="U243" s="470" t="e">
        <f t="shared" si="527"/>
        <v>#DIV/0!</v>
      </c>
      <c r="V243" s="472"/>
      <c r="W243" s="67">
        <f>H243+F243+G243+I243+0</f>
        <v>0</v>
      </c>
      <c r="X243" s="69" t="e">
        <f>W243/J243*100</f>
        <v>#DIV/0!</v>
      </c>
      <c r="Y243" s="470" t="e">
        <f t="shared" si="528"/>
        <v>#DIV/0!</v>
      </c>
      <c r="Z243" s="471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38"/>
      <c r="G244" s="36"/>
      <c r="H244" s="36"/>
      <c r="I244" s="39"/>
      <c r="J244" s="40"/>
      <c r="K244" s="16"/>
      <c r="L244" s="17" t="e">
        <f>K244/J243*100</f>
        <v>#DIV/0!</v>
      </c>
      <c r="M244" s="470"/>
      <c r="N244" s="471"/>
      <c r="O244" s="16"/>
      <c r="P244" s="73" t="e">
        <f>O244/J243*100</f>
        <v>#DIV/0!</v>
      </c>
      <c r="Q244" s="470"/>
      <c r="R244" s="471"/>
      <c r="S244" s="19"/>
      <c r="T244" s="73" t="e">
        <f>S244/J243*100</f>
        <v>#DIV/0!</v>
      </c>
      <c r="U244" s="470"/>
      <c r="V244" s="472"/>
      <c r="W244" s="16"/>
      <c r="X244" s="73" t="e">
        <f>W244/J243*100</f>
        <v>#DIV/0!</v>
      </c>
      <c r="Y244" s="470"/>
      <c r="Z244" s="471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27">
        <f>SUM(F247,F249,F251,F253)</f>
        <v>0</v>
      </c>
      <c r="G245" s="25">
        <f t="shared" ref="G245:I245" si="619">SUM(G247,G249,G251,G253)</f>
        <v>0</v>
      </c>
      <c r="H245" s="25">
        <f t="shared" si="619"/>
        <v>0</v>
      </c>
      <c r="I245" s="28">
        <f t="shared" si="619"/>
        <v>0</v>
      </c>
      <c r="J245" s="29">
        <f t="shared" ref="J245" si="620">+E245+I245+F245+G245+H245</f>
        <v>0</v>
      </c>
      <c r="K245" s="30">
        <f>SUM(K247,K249,K251,K253)</f>
        <v>0</v>
      </c>
      <c r="L245" s="31" t="e">
        <f t="shared" ref="L245" si="621">K245/J245*100</f>
        <v>#DIV/0!</v>
      </c>
      <c r="M245" s="473" t="e">
        <f t="shared" si="523"/>
        <v>#DIV/0!</v>
      </c>
      <c r="N245" s="474"/>
      <c r="O245" s="30">
        <f>SUM(O247,O249,O251,O253)</f>
        <v>0</v>
      </c>
      <c r="P245" s="31" t="e">
        <f t="shared" ref="P245" si="622">O245/J245*100</f>
        <v>#DIV/0!</v>
      </c>
      <c r="Q245" s="473" t="e">
        <f t="shared" si="525"/>
        <v>#DIV/0!</v>
      </c>
      <c r="R245" s="474"/>
      <c r="S245" s="32">
        <f>SUM(S247,S249,S251,S253)</f>
        <v>0</v>
      </c>
      <c r="T245" s="31" t="e">
        <f t="shared" ref="T245" si="623">S245/J245*100</f>
        <v>#DIV/0!</v>
      </c>
      <c r="U245" s="473" t="e">
        <f t="shared" si="527"/>
        <v>#DIV/0!</v>
      </c>
      <c r="V245" s="475"/>
      <c r="W245" s="30">
        <f>SUM(W247,W249,W251,W253)</f>
        <v>0</v>
      </c>
      <c r="X245" s="31" t="e">
        <f t="shared" ref="X245" si="624">W245/J245*100</f>
        <v>#DIV/0!</v>
      </c>
      <c r="Y245" s="473" t="e">
        <f t="shared" si="528"/>
        <v>#DIV/0!</v>
      </c>
      <c r="Z245" s="474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38"/>
      <c r="G246" s="36"/>
      <c r="H246" s="36"/>
      <c r="I246" s="37"/>
      <c r="J246" s="40"/>
      <c r="K246" s="30">
        <f>SUM(K248,K250,K252,K254)</f>
        <v>0</v>
      </c>
      <c r="L246" s="31" t="e">
        <f t="shared" ref="L246" si="625">K246/J245*100</f>
        <v>#DIV/0!</v>
      </c>
      <c r="M246" s="473"/>
      <c r="N246" s="474"/>
      <c r="O246" s="30">
        <f>SUM(O248,O250,O252,O254)</f>
        <v>0</v>
      </c>
      <c r="P246" s="31" t="e">
        <f t="shared" ref="P246" si="626">O246/J245*100</f>
        <v>#DIV/0!</v>
      </c>
      <c r="Q246" s="473"/>
      <c r="R246" s="474"/>
      <c r="S246" s="32">
        <f>SUM(S248,S250,S252,S254)</f>
        <v>0</v>
      </c>
      <c r="T246" s="31" t="e">
        <f t="shared" ref="T246" si="627">S246/J245*100</f>
        <v>#DIV/0!</v>
      </c>
      <c r="U246" s="473"/>
      <c r="V246" s="475"/>
      <c r="W246" s="30">
        <f>SUM(W248,W250,W252,W254)</f>
        <v>0</v>
      </c>
      <c r="X246" s="31" t="e">
        <f t="shared" ref="X246" si="628">W246/J245*100</f>
        <v>#DIV/0!</v>
      </c>
      <c r="Y246" s="473"/>
      <c r="Z246" s="474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29">+C247+D247</f>
        <v>0</v>
      </c>
      <c r="F247" s="63"/>
      <c r="G247" s="64"/>
      <c r="H247" s="64"/>
      <c r="I247" s="65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470" t="e">
        <f t="shared" si="523"/>
        <v>#DIV/0!</v>
      </c>
      <c r="N247" s="471"/>
      <c r="O247" s="67">
        <f>G247+F247+0</f>
        <v>0</v>
      </c>
      <c r="P247" s="68" t="e">
        <f t="shared" ref="P247" si="630">O247/J247*100</f>
        <v>#DIV/0!</v>
      </c>
      <c r="Q247" s="470" t="e">
        <f t="shared" si="525"/>
        <v>#DIV/0!</v>
      </c>
      <c r="R247" s="471"/>
      <c r="S247" s="70">
        <f>H247+F247+G247+0</f>
        <v>0</v>
      </c>
      <c r="T247" s="68" t="e">
        <f t="shared" ref="T247" si="631">S247/J247*100</f>
        <v>#DIV/0!</v>
      </c>
      <c r="U247" s="470" t="e">
        <f t="shared" si="527"/>
        <v>#DIV/0!</v>
      </c>
      <c r="V247" s="472"/>
      <c r="W247" s="67">
        <f>H247+F247+G247+I247+0</f>
        <v>0</v>
      </c>
      <c r="X247" s="68" t="e">
        <f>W247/J247*100</f>
        <v>#DIV/0!</v>
      </c>
      <c r="Y247" s="470" t="e">
        <f t="shared" si="528"/>
        <v>#DIV/0!</v>
      </c>
      <c r="Z247" s="471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38"/>
      <c r="G248" s="36"/>
      <c r="H248" s="36"/>
      <c r="I248" s="39"/>
      <c r="J248" s="40"/>
      <c r="K248" s="16"/>
      <c r="L248" s="17" t="e">
        <f>K248/J247*100</f>
        <v>#DIV/0!</v>
      </c>
      <c r="M248" s="470"/>
      <c r="N248" s="471"/>
      <c r="O248" s="16"/>
      <c r="P248" s="17" t="e">
        <f>O248/J247*100</f>
        <v>#DIV/0!</v>
      </c>
      <c r="Q248" s="470"/>
      <c r="R248" s="471"/>
      <c r="S248" s="19"/>
      <c r="T248" s="17" t="e">
        <f>S248/J247*100</f>
        <v>#DIV/0!</v>
      </c>
      <c r="U248" s="470"/>
      <c r="V248" s="472"/>
      <c r="W248" s="16"/>
      <c r="X248" s="17" t="e">
        <f>W248/J247*100</f>
        <v>#DIV/0!</v>
      </c>
      <c r="Y248" s="470"/>
      <c r="Z248" s="471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32">+C249+D249</f>
        <v>0</v>
      </c>
      <c r="F249" s="63"/>
      <c r="G249" s="64"/>
      <c r="H249" s="64"/>
      <c r="I249" s="65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470" t="e">
        <f t="shared" si="523"/>
        <v>#DIV/0!</v>
      </c>
      <c r="N249" s="471"/>
      <c r="O249" s="67">
        <f>G249+F249+0</f>
        <v>0</v>
      </c>
      <c r="P249" s="68" t="e">
        <f t="shared" ref="P249" si="633">O249/J249*100</f>
        <v>#DIV/0!</v>
      </c>
      <c r="Q249" s="470" t="e">
        <f t="shared" si="525"/>
        <v>#DIV/0!</v>
      </c>
      <c r="R249" s="471"/>
      <c r="S249" s="70">
        <f>H249+F249+G249+0</f>
        <v>0</v>
      </c>
      <c r="T249" s="68" t="e">
        <f t="shared" ref="T249" si="634">S249/J249*100</f>
        <v>#DIV/0!</v>
      </c>
      <c r="U249" s="470" t="e">
        <f t="shared" si="527"/>
        <v>#DIV/0!</v>
      </c>
      <c r="V249" s="472"/>
      <c r="W249" s="67">
        <f>H249+F249+G249+I249+0</f>
        <v>0</v>
      </c>
      <c r="X249" s="68" t="e">
        <f>W249/J249*100</f>
        <v>#DIV/0!</v>
      </c>
      <c r="Y249" s="470" t="e">
        <f t="shared" si="528"/>
        <v>#DIV/0!</v>
      </c>
      <c r="Z249" s="471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38"/>
      <c r="G250" s="36"/>
      <c r="H250" s="36"/>
      <c r="I250" s="39"/>
      <c r="J250" s="40"/>
      <c r="K250" s="16"/>
      <c r="L250" s="17" t="e">
        <f>K250/J249*100</f>
        <v>#DIV/0!</v>
      </c>
      <c r="M250" s="470"/>
      <c r="N250" s="471"/>
      <c r="O250" s="16"/>
      <c r="P250" s="17" t="e">
        <f>O250/J249*100</f>
        <v>#DIV/0!</v>
      </c>
      <c r="Q250" s="470"/>
      <c r="R250" s="471"/>
      <c r="S250" s="19"/>
      <c r="T250" s="17" t="e">
        <f>S250/J249*100</f>
        <v>#DIV/0!</v>
      </c>
      <c r="U250" s="470"/>
      <c r="V250" s="472"/>
      <c r="W250" s="16"/>
      <c r="X250" s="17" t="e">
        <f>W250/J249*100</f>
        <v>#DIV/0!</v>
      </c>
      <c r="Y250" s="470"/>
      <c r="Z250" s="471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35">+C251+D251</f>
        <v>0</v>
      </c>
      <c r="F251" s="63"/>
      <c r="G251" s="64"/>
      <c r="H251" s="64"/>
      <c r="I251" s="65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470" t="e">
        <f t="shared" si="523"/>
        <v>#DIV/0!</v>
      </c>
      <c r="N251" s="471"/>
      <c r="O251" s="67">
        <f>G251+F251+0</f>
        <v>0</v>
      </c>
      <c r="P251" s="68" t="e">
        <f t="shared" ref="P251" si="636">O251/J251*100</f>
        <v>#DIV/0!</v>
      </c>
      <c r="Q251" s="470" t="e">
        <f t="shared" si="525"/>
        <v>#DIV/0!</v>
      </c>
      <c r="R251" s="471"/>
      <c r="S251" s="70">
        <f>H251+F251+G251+0</f>
        <v>0</v>
      </c>
      <c r="T251" s="68" t="e">
        <f t="shared" ref="T251" si="637">S251/J251*100</f>
        <v>#DIV/0!</v>
      </c>
      <c r="U251" s="470" t="e">
        <f t="shared" si="527"/>
        <v>#DIV/0!</v>
      </c>
      <c r="V251" s="472"/>
      <c r="W251" s="67">
        <f>H251+F251+G251+I251+0</f>
        <v>0</v>
      </c>
      <c r="X251" s="68" t="e">
        <f>W251/J251*100</f>
        <v>#DIV/0!</v>
      </c>
      <c r="Y251" s="470" t="e">
        <f t="shared" si="528"/>
        <v>#DIV/0!</v>
      </c>
      <c r="Z251" s="471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38"/>
      <c r="G252" s="36"/>
      <c r="H252" s="36"/>
      <c r="I252" s="39"/>
      <c r="J252" s="40"/>
      <c r="K252" s="16"/>
      <c r="L252" s="17" t="e">
        <f>K252/J251*100</f>
        <v>#DIV/0!</v>
      </c>
      <c r="M252" s="470"/>
      <c r="N252" s="471"/>
      <c r="O252" s="16"/>
      <c r="P252" s="17" t="e">
        <f>O252/J251*100</f>
        <v>#DIV/0!</v>
      </c>
      <c r="Q252" s="470"/>
      <c r="R252" s="471"/>
      <c r="S252" s="19"/>
      <c r="T252" s="17" t="e">
        <f>S252/J251*100</f>
        <v>#DIV/0!</v>
      </c>
      <c r="U252" s="470"/>
      <c r="V252" s="472"/>
      <c r="W252" s="16"/>
      <c r="X252" s="17" t="e">
        <f>W252/J251*100</f>
        <v>#DIV/0!</v>
      </c>
      <c r="Y252" s="470"/>
      <c r="Z252" s="471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38">+C253+D253</f>
        <v>0</v>
      </c>
      <c r="F253" s="63"/>
      <c r="G253" s="64"/>
      <c r="H253" s="64"/>
      <c r="I253" s="65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470" t="e">
        <f t="shared" si="523"/>
        <v>#DIV/0!</v>
      </c>
      <c r="N253" s="471"/>
      <c r="O253" s="67">
        <f>G253+F253+0</f>
        <v>0</v>
      </c>
      <c r="P253" s="68" t="e">
        <f t="shared" ref="P253" si="639">O253/J253*100</f>
        <v>#DIV/0!</v>
      </c>
      <c r="Q253" s="470" t="e">
        <f t="shared" si="525"/>
        <v>#DIV/0!</v>
      </c>
      <c r="R253" s="471"/>
      <c r="S253" s="70">
        <f>H253+F253+G253+0</f>
        <v>0</v>
      </c>
      <c r="T253" s="68" t="e">
        <f t="shared" ref="T253" si="640">S253/J253*100</f>
        <v>#DIV/0!</v>
      </c>
      <c r="U253" s="470" t="e">
        <f t="shared" si="527"/>
        <v>#DIV/0!</v>
      </c>
      <c r="V253" s="472"/>
      <c r="W253" s="67">
        <f>H253+F253+G253+I253+0</f>
        <v>0</v>
      </c>
      <c r="X253" s="68" t="e">
        <f>W253/J253*100</f>
        <v>#DIV/0!</v>
      </c>
      <c r="Y253" s="470" t="e">
        <f t="shared" si="528"/>
        <v>#DIV/0!</v>
      </c>
      <c r="Z253" s="471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38"/>
      <c r="G254" s="36"/>
      <c r="H254" s="36"/>
      <c r="I254" s="39"/>
      <c r="J254" s="40"/>
      <c r="K254" s="16"/>
      <c r="L254" s="17" t="e">
        <f>K254/J253*100</f>
        <v>#DIV/0!</v>
      </c>
      <c r="M254" s="470"/>
      <c r="N254" s="471"/>
      <c r="O254" s="16"/>
      <c r="P254" s="17" t="e">
        <f>O254/J253*100</f>
        <v>#DIV/0!</v>
      </c>
      <c r="Q254" s="470"/>
      <c r="R254" s="471"/>
      <c r="S254" s="19"/>
      <c r="T254" s="17" t="e">
        <f>S254/J253*100</f>
        <v>#DIV/0!</v>
      </c>
      <c r="U254" s="470"/>
      <c r="V254" s="472"/>
      <c r="W254" s="16"/>
      <c r="X254" s="17" t="e">
        <f>W254/J253*100</f>
        <v>#DIV/0!</v>
      </c>
      <c r="Y254" s="470"/>
      <c r="Z254" s="471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27">
        <f>SUM(F257,F259)</f>
        <v>0</v>
      </c>
      <c r="G255" s="25">
        <f t="shared" ref="G255:I255" si="641">SUM(G257,G259)</f>
        <v>0</v>
      </c>
      <c r="H255" s="25">
        <f t="shared" si="641"/>
        <v>0</v>
      </c>
      <c r="I255" s="28">
        <f t="shared" si="641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42">K255/J255*100</f>
        <v>#DIV/0!</v>
      </c>
      <c r="M255" s="473" t="e">
        <f t="shared" si="523"/>
        <v>#DIV/0!</v>
      </c>
      <c r="N255" s="474"/>
      <c r="O255" s="30">
        <f>SUM(O257,O259)</f>
        <v>0</v>
      </c>
      <c r="P255" s="31" t="e">
        <f t="shared" ref="P255" si="643">O255/J255*100</f>
        <v>#DIV/0!</v>
      </c>
      <c r="Q255" s="473" t="e">
        <f t="shared" si="525"/>
        <v>#DIV/0!</v>
      </c>
      <c r="R255" s="474"/>
      <c r="S255" s="32">
        <f>SUM(S257,S259)</f>
        <v>0</v>
      </c>
      <c r="T255" s="31" t="e">
        <f t="shared" ref="T255" si="644">S255/J255*100</f>
        <v>#DIV/0!</v>
      </c>
      <c r="U255" s="473" t="e">
        <f t="shared" si="527"/>
        <v>#DIV/0!</v>
      </c>
      <c r="V255" s="475"/>
      <c r="W255" s="30">
        <f>SUM(W257,W259)</f>
        <v>0</v>
      </c>
      <c r="X255" s="31" t="e">
        <f t="shared" ref="X255" si="645">W255/J255*100</f>
        <v>#DIV/0!</v>
      </c>
      <c r="Y255" s="473" t="e">
        <f t="shared" si="528"/>
        <v>#DIV/0!</v>
      </c>
      <c r="Z255" s="474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38"/>
      <c r="G256" s="36"/>
      <c r="H256" s="36"/>
      <c r="I256" s="37"/>
      <c r="J256" s="40"/>
      <c r="K256" s="30">
        <f>SUM(K258,K260)</f>
        <v>0</v>
      </c>
      <c r="L256" s="31" t="e">
        <f t="shared" ref="L256" si="646">K256/J255*100</f>
        <v>#DIV/0!</v>
      </c>
      <c r="M256" s="473"/>
      <c r="N256" s="474"/>
      <c r="O256" s="30">
        <f>SUM(O258,O260)</f>
        <v>0</v>
      </c>
      <c r="P256" s="31" t="e">
        <f t="shared" ref="P256" si="647">O256/J255*100</f>
        <v>#DIV/0!</v>
      </c>
      <c r="Q256" s="473"/>
      <c r="R256" s="474"/>
      <c r="S256" s="32">
        <f>SUM(S258,S260)</f>
        <v>0</v>
      </c>
      <c r="T256" s="31" t="e">
        <f t="shared" ref="T256" si="648">S256/J255*100</f>
        <v>#DIV/0!</v>
      </c>
      <c r="U256" s="473"/>
      <c r="V256" s="475"/>
      <c r="W256" s="30">
        <f>SUM(W258,W260)</f>
        <v>0</v>
      </c>
      <c r="X256" s="31" t="e">
        <f t="shared" ref="X256" si="649">W256/J255*100</f>
        <v>#DIV/0!</v>
      </c>
      <c r="Y256" s="473"/>
      <c r="Z256" s="474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650">+C257+D257</f>
        <v>0</v>
      </c>
      <c r="F257" s="63"/>
      <c r="G257" s="64"/>
      <c r="H257" s="64"/>
      <c r="I257" s="65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470" t="e">
        <f t="shared" si="523"/>
        <v>#DIV/0!</v>
      </c>
      <c r="N257" s="471"/>
      <c r="O257" s="67">
        <f>G257+F257+0</f>
        <v>0</v>
      </c>
      <c r="P257" s="68" t="e">
        <f t="shared" ref="P257" si="651">O257/J257*100</f>
        <v>#DIV/0!</v>
      </c>
      <c r="Q257" s="470" t="e">
        <f t="shared" si="525"/>
        <v>#DIV/0!</v>
      </c>
      <c r="R257" s="471"/>
      <c r="S257" s="70">
        <f>H257+F257+G257+0</f>
        <v>0</v>
      </c>
      <c r="T257" s="68" t="e">
        <f t="shared" ref="T257" si="652">S257/J257*100</f>
        <v>#DIV/0!</v>
      </c>
      <c r="U257" s="470" t="e">
        <f t="shared" si="527"/>
        <v>#DIV/0!</v>
      </c>
      <c r="V257" s="472"/>
      <c r="W257" s="67">
        <f>H257+F257+G257+I257+0</f>
        <v>0</v>
      </c>
      <c r="X257" s="68" t="e">
        <f>W257/J257*100</f>
        <v>#DIV/0!</v>
      </c>
      <c r="Y257" s="470" t="e">
        <f t="shared" si="528"/>
        <v>#DIV/0!</v>
      </c>
      <c r="Z257" s="471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38"/>
      <c r="G258" s="36"/>
      <c r="H258" s="36"/>
      <c r="I258" s="39"/>
      <c r="J258" s="40"/>
      <c r="K258" s="16"/>
      <c r="L258" s="17" t="e">
        <f>K258/J257*100</f>
        <v>#DIV/0!</v>
      </c>
      <c r="M258" s="470"/>
      <c r="N258" s="471"/>
      <c r="O258" s="16"/>
      <c r="P258" s="17" t="e">
        <f>O258/J257*100</f>
        <v>#DIV/0!</v>
      </c>
      <c r="Q258" s="470"/>
      <c r="R258" s="471"/>
      <c r="S258" s="19"/>
      <c r="T258" s="17" t="e">
        <f>S258/J257*100</f>
        <v>#DIV/0!</v>
      </c>
      <c r="U258" s="470"/>
      <c r="V258" s="472"/>
      <c r="W258" s="16"/>
      <c r="X258" s="17" t="e">
        <f>W258/J257*100</f>
        <v>#DIV/0!</v>
      </c>
      <c r="Y258" s="470"/>
      <c r="Z258" s="471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653">+C259+D259</f>
        <v>0</v>
      </c>
      <c r="F259" s="63"/>
      <c r="G259" s="64"/>
      <c r="H259" s="64"/>
      <c r="I259" s="65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470" t="e">
        <f t="shared" si="523"/>
        <v>#DIV/0!</v>
      </c>
      <c r="N259" s="471"/>
      <c r="O259" s="67">
        <f>G259+F259+0</f>
        <v>0</v>
      </c>
      <c r="P259" s="68" t="e">
        <f t="shared" ref="P259" si="654">O259/J259*100</f>
        <v>#DIV/0!</v>
      </c>
      <c r="Q259" s="470" t="e">
        <f t="shared" si="525"/>
        <v>#DIV/0!</v>
      </c>
      <c r="R259" s="471"/>
      <c r="S259" s="70">
        <f>H259+F259+G259+0</f>
        <v>0</v>
      </c>
      <c r="T259" s="68" t="e">
        <f t="shared" ref="T259" si="655">S259/J259*100</f>
        <v>#DIV/0!</v>
      </c>
      <c r="U259" s="470" t="e">
        <f t="shared" si="527"/>
        <v>#DIV/0!</v>
      </c>
      <c r="V259" s="472"/>
      <c r="W259" s="67">
        <f>H259+F259+G259+I259+0</f>
        <v>0</v>
      </c>
      <c r="X259" s="68" t="e">
        <f>W259/J259*100</f>
        <v>#DIV/0!</v>
      </c>
      <c r="Y259" s="470" t="e">
        <f t="shared" si="528"/>
        <v>#DIV/0!</v>
      </c>
      <c r="Z259" s="471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38"/>
      <c r="G260" s="36"/>
      <c r="H260" s="36"/>
      <c r="I260" s="39"/>
      <c r="J260" s="40"/>
      <c r="K260" s="16"/>
      <c r="L260" s="17" t="e">
        <f>K260/J259*100</f>
        <v>#DIV/0!</v>
      </c>
      <c r="M260" s="470"/>
      <c r="N260" s="471"/>
      <c r="O260" s="16"/>
      <c r="P260" s="17" t="e">
        <f>O260/J259*100</f>
        <v>#DIV/0!</v>
      </c>
      <c r="Q260" s="470"/>
      <c r="R260" s="471"/>
      <c r="S260" s="19"/>
      <c r="T260" s="17" t="e">
        <f>S260/J259*100</f>
        <v>#DIV/0!</v>
      </c>
      <c r="U260" s="470"/>
      <c r="V260" s="472"/>
      <c r="W260" s="16"/>
      <c r="X260" s="17" t="e">
        <f>W260/J259*100</f>
        <v>#DIV/0!</v>
      </c>
      <c r="Y260" s="470"/>
      <c r="Z260" s="471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656">+C261+D261</f>
        <v>0</v>
      </c>
      <c r="F261" s="63"/>
      <c r="G261" s="64"/>
      <c r="H261" s="64"/>
      <c r="I261" s="65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470" t="e">
        <f t="shared" si="523"/>
        <v>#DIV/0!</v>
      </c>
      <c r="N261" s="471"/>
      <c r="O261" s="67">
        <f>G261+F261+0</f>
        <v>0</v>
      </c>
      <c r="P261" s="68" t="e">
        <f t="shared" ref="P261" si="657">O261/J261*100</f>
        <v>#DIV/0!</v>
      </c>
      <c r="Q261" s="470" t="e">
        <f t="shared" si="525"/>
        <v>#DIV/0!</v>
      </c>
      <c r="R261" s="471"/>
      <c r="S261" s="70">
        <f>H261+F261+G261+0</f>
        <v>0</v>
      </c>
      <c r="T261" s="68" t="e">
        <f t="shared" ref="T261" si="658">S261/J261*100</f>
        <v>#DIV/0!</v>
      </c>
      <c r="U261" s="470" t="e">
        <f t="shared" si="527"/>
        <v>#DIV/0!</v>
      </c>
      <c r="V261" s="472"/>
      <c r="W261" s="67">
        <f>H261+F261+G261+I261+0</f>
        <v>0</v>
      </c>
      <c r="X261" s="68" t="e">
        <f>W261/J261*100</f>
        <v>#DIV/0!</v>
      </c>
      <c r="Y261" s="470" t="e">
        <f t="shared" si="528"/>
        <v>#DIV/0!</v>
      </c>
      <c r="Z261" s="471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38"/>
      <c r="G262" s="36"/>
      <c r="H262" s="36"/>
      <c r="I262" s="37"/>
      <c r="J262" s="40"/>
      <c r="K262" s="16"/>
      <c r="L262" s="17" t="e">
        <f>K262/J261*100</f>
        <v>#DIV/0!</v>
      </c>
      <c r="M262" s="470"/>
      <c r="N262" s="471"/>
      <c r="O262" s="16"/>
      <c r="P262" s="17" t="e">
        <f>O262/J261*100</f>
        <v>#DIV/0!</v>
      </c>
      <c r="Q262" s="470"/>
      <c r="R262" s="471"/>
      <c r="S262" s="19"/>
      <c r="T262" s="17" t="e">
        <f>S262/J261*100</f>
        <v>#DIV/0!</v>
      </c>
      <c r="U262" s="470"/>
      <c r="V262" s="472"/>
      <c r="W262" s="16"/>
      <c r="X262" s="17" t="e">
        <f>W262/J261*100</f>
        <v>#DIV/0!</v>
      </c>
      <c r="Y262" s="470"/>
      <c r="Z262" s="471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659">+C263+D263</f>
        <v>0</v>
      </c>
      <c r="F263" s="63"/>
      <c r="G263" s="64"/>
      <c r="H263" s="64"/>
      <c r="I263" s="65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470" t="e">
        <f t="shared" si="523"/>
        <v>#DIV/0!</v>
      </c>
      <c r="N263" s="471"/>
      <c r="O263" s="67">
        <f>G263+F263+0</f>
        <v>0</v>
      </c>
      <c r="P263" s="68" t="e">
        <f t="shared" ref="P263" si="660">O263/J263*100</f>
        <v>#DIV/0!</v>
      </c>
      <c r="Q263" s="470" t="e">
        <f t="shared" si="525"/>
        <v>#DIV/0!</v>
      </c>
      <c r="R263" s="471"/>
      <c r="S263" s="70">
        <f>H263+F263+G263+0</f>
        <v>0</v>
      </c>
      <c r="T263" s="68" t="e">
        <f t="shared" ref="T263" si="661">S263/J263*100</f>
        <v>#DIV/0!</v>
      </c>
      <c r="U263" s="470" t="e">
        <f t="shared" si="527"/>
        <v>#DIV/0!</v>
      </c>
      <c r="V263" s="472"/>
      <c r="W263" s="67">
        <f>H263+F263+G263+I263+0</f>
        <v>0</v>
      </c>
      <c r="X263" s="68" t="e">
        <f>W263/J263*100</f>
        <v>#DIV/0!</v>
      </c>
      <c r="Y263" s="470" t="e">
        <f t="shared" si="528"/>
        <v>#DIV/0!</v>
      </c>
      <c r="Z263" s="471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38"/>
      <c r="G264" s="36"/>
      <c r="H264" s="36"/>
      <c r="I264" s="37"/>
      <c r="J264" s="40"/>
      <c r="K264" s="16"/>
      <c r="L264" s="17" t="e">
        <f>K264/J263*100</f>
        <v>#DIV/0!</v>
      </c>
      <c r="M264" s="470"/>
      <c r="N264" s="471"/>
      <c r="O264" s="16"/>
      <c r="P264" s="17" t="e">
        <f>O264/J263*100</f>
        <v>#DIV/0!</v>
      </c>
      <c r="Q264" s="470"/>
      <c r="R264" s="471"/>
      <c r="S264" s="19"/>
      <c r="T264" s="17" t="e">
        <f>S264/J263*100</f>
        <v>#DIV/0!</v>
      </c>
      <c r="U264" s="470"/>
      <c r="V264" s="472"/>
      <c r="W264" s="16"/>
      <c r="X264" s="17" t="e">
        <f>W264/J263*100</f>
        <v>#DIV/0!</v>
      </c>
      <c r="Y264" s="470"/>
      <c r="Z264" s="471"/>
      <c r="AA264" s="74"/>
      <c r="AB264" s="74"/>
    </row>
    <row r="265" spans="1:28" s="251" customFormat="1" ht="21.75" hidden="1" customHeight="1" x14ac:dyDescent="0.2">
      <c r="A265" s="480" t="s">
        <v>45</v>
      </c>
      <c r="B265" s="54" t="s">
        <v>29</v>
      </c>
      <c r="C265" s="55">
        <f t="shared" ref="C265:K266" si="662">SUM(C267,C273,C283,C289,C291)</f>
        <v>0</v>
      </c>
      <c r="D265" s="56">
        <f t="shared" si="662"/>
        <v>0</v>
      </c>
      <c r="E265" s="57">
        <f t="shared" si="662"/>
        <v>0</v>
      </c>
      <c r="F265" s="58">
        <f t="shared" si="662"/>
        <v>0</v>
      </c>
      <c r="G265" s="56">
        <f t="shared" si="662"/>
        <v>0</v>
      </c>
      <c r="H265" s="56">
        <f t="shared" si="662"/>
        <v>0</v>
      </c>
      <c r="I265" s="59">
        <f t="shared" si="662"/>
        <v>0</v>
      </c>
      <c r="J265" s="60">
        <f t="shared" si="662"/>
        <v>0</v>
      </c>
      <c r="K265" s="55">
        <f t="shared" si="662"/>
        <v>0</v>
      </c>
      <c r="L265" s="56" t="e">
        <f>K265/J265*100</f>
        <v>#DIV/0!</v>
      </c>
      <c r="M265" s="482" t="e">
        <f t="shared" si="523"/>
        <v>#DIV/0!</v>
      </c>
      <c r="N265" s="476"/>
      <c r="O265" s="55">
        <f>SUM(O267,O273,O283,O289,O291)</f>
        <v>0</v>
      </c>
      <c r="P265" s="56" t="e">
        <f t="shared" ref="P265" si="663">O265/J265*100</f>
        <v>#DIV/0!</v>
      </c>
      <c r="Q265" s="482" t="e">
        <f t="shared" si="525"/>
        <v>#DIV/0!</v>
      </c>
      <c r="R265" s="476"/>
      <c r="S265" s="58">
        <f>SUM(S267,S273,S283,S289,S291)</f>
        <v>0</v>
      </c>
      <c r="T265" s="56" t="e">
        <f t="shared" ref="T265" si="664">S265/J265*100</f>
        <v>#DIV/0!</v>
      </c>
      <c r="U265" s="482" t="e">
        <f t="shared" si="527"/>
        <v>#DIV/0!</v>
      </c>
      <c r="V265" s="484"/>
      <c r="W265" s="55">
        <f>SUM(W267,W273,W283,W289,W291)</f>
        <v>0</v>
      </c>
      <c r="X265" s="56" t="e">
        <f t="shared" ref="X265" si="665">W265/J265*100</f>
        <v>#DIV/0!</v>
      </c>
      <c r="Y265" s="482" t="e">
        <f t="shared" si="528"/>
        <v>#DIV/0!</v>
      </c>
      <c r="Z265" s="476"/>
      <c r="AA265" s="250"/>
      <c r="AB265" s="250"/>
    </row>
    <row r="266" spans="1:28" s="251" customFormat="1" ht="21.75" hidden="1" customHeight="1" x14ac:dyDescent="0.2">
      <c r="A266" s="481"/>
      <c r="B266" s="54" t="s">
        <v>30</v>
      </c>
      <c r="C266" s="16"/>
      <c r="D266" s="17"/>
      <c r="E266" s="18"/>
      <c r="F266" s="19"/>
      <c r="G266" s="17"/>
      <c r="H266" s="17"/>
      <c r="I266" s="20"/>
      <c r="J266" s="21"/>
      <c r="K266" s="55">
        <f t="shared" si="662"/>
        <v>0</v>
      </c>
      <c r="L266" s="56" t="e">
        <f t="shared" ref="L266" si="666">K266/J265*100</f>
        <v>#DIV/0!</v>
      </c>
      <c r="M266" s="483"/>
      <c r="N266" s="477"/>
      <c r="O266" s="55">
        <f>SUM(O268,O274,O284,O290,O292)</f>
        <v>0</v>
      </c>
      <c r="P266" s="56" t="e">
        <f t="shared" ref="P266" si="667">O266/J265*100</f>
        <v>#DIV/0!</v>
      </c>
      <c r="Q266" s="483"/>
      <c r="R266" s="477"/>
      <c r="S266" s="58">
        <f>SUM(S268,S274,S284,S290,S292)</f>
        <v>0</v>
      </c>
      <c r="T266" s="56" t="e">
        <f t="shared" ref="T266" si="668">S266/J265*100</f>
        <v>#DIV/0!</v>
      </c>
      <c r="U266" s="483"/>
      <c r="V266" s="485"/>
      <c r="W266" s="55">
        <f>SUM(W268,W274,W284,W290,W292)</f>
        <v>0</v>
      </c>
      <c r="X266" s="56" t="e">
        <f t="shared" ref="X266" si="669">W266/J265*100</f>
        <v>#DIV/0!</v>
      </c>
      <c r="Y266" s="483"/>
      <c r="Z266" s="477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27">
        <f>SUM(F269,F271)</f>
        <v>0</v>
      </c>
      <c r="G267" s="25">
        <f>SUM(G269,G271)</f>
        <v>0</v>
      </c>
      <c r="H267" s="25">
        <f t="shared" ref="H267:I267" si="670">SUM(H269,H271)</f>
        <v>0</v>
      </c>
      <c r="I267" s="28">
        <f t="shared" si="670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671">K267/J267*100</f>
        <v>#DIV/0!</v>
      </c>
      <c r="M267" s="478" t="e">
        <f t="shared" si="523"/>
        <v>#DIV/0!</v>
      </c>
      <c r="N267" s="474"/>
      <c r="O267" s="30">
        <f>SUM(O269,O271)</f>
        <v>0</v>
      </c>
      <c r="P267" s="31" t="e">
        <f t="shared" ref="P267" si="672">O267/J267*100</f>
        <v>#DIV/0!</v>
      </c>
      <c r="Q267" s="478" t="e">
        <f t="shared" si="525"/>
        <v>#DIV/0!</v>
      </c>
      <c r="R267" s="474"/>
      <c r="S267" s="32">
        <f>SUM(S269,S271)</f>
        <v>0</v>
      </c>
      <c r="T267" s="31" t="e">
        <f t="shared" ref="T267" si="673">S267/J267*100</f>
        <v>#DIV/0!</v>
      </c>
      <c r="U267" s="478" t="e">
        <f t="shared" si="527"/>
        <v>#DIV/0!</v>
      </c>
      <c r="V267" s="475"/>
      <c r="W267" s="30">
        <f>SUM(W269,W271)</f>
        <v>0</v>
      </c>
      <c r="X267" s="31" t="e">
        <f t="shared" ref="X267" si="674">W267/J267*100</f>
        <v>#DIV/0!</v>
      </c>
      <c r="Y267" s="478" t="e">
        <f t="shared" si="528"/>
        <v>#DIV/0!</v>
      </c>
      <c r="Z267" s="474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38"/>
      <c r="G268" s="36"/>
      <c r="H268" s="36"/>
      <c r="I268" s="37"/>
      <c r="J268" s="40"/>
      <c r="K268" s="30">
        <f>SUM(K270,K272)</f>
        <v>0</v>
      </c>
      <c r="L268" s="31" t="e">
        <f>K268/J267*100</f>
        <v>#DIV/0!</v>
      </c>
      <c r="M268" s="479"/>
      <c r="N268" s="474"/>
      <c r="O268" s="30">
        <f>SUM(O270,O272)</f>
        <v>0</v>
      </c>
      <c r="P268" s="31" t="e">
        <f t="shared" ref="P268" si="675">O268/J267*100</f>
        <v>#DIV/0!</v>
      </c>
      <c r="Q268" s="479"/>
      <c r="R268" s="474"/>
      <c r="S268" s="32">
        <f>SUM(S270,S272)</f>
        <v>0</v>
      </c>
      <c r="T268" s="31" t="e">
        <f t="shared" ref="T268" si="676">S268/J267*100</f>
        <v>#DIV/0!</v>
      </c>
      <c r="U268" s="479"/>
      <c r="V268" s="475"/>
      <c r="W268" s="30">
        <f>SUM(W270,W272)</f>
        <v>0</v>
      </c>
      <c r="X268" s="31" t="e">
        <f t="shared" ref="X268" si="677">W268/J267*100</f>
        <v>#DIV/0!</v>
      </c>
      <c r="Y268" s="479"/>
      <c r="Z268" s="474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678">+C269+D269</f>
        <v>0</v>
      </c>
      <c r="F269" s="63"/>
      <c r="G269" s="64"/>
      <c r="H269" s="64"/>
      <c r="I269" s="65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470" t="e">
        <f t="shared" ref="M269:M331" si="679">L270-L269</f>
        <v>#DIV/0!</v>
      </c>
      <c r="N269" s="471"/>
      <c r="O269" s="67">
        <f>G269+F269+0</f>
        <v>0</v>
      </c>
      <c r="P269" s="69" t="e">
        <f t="shared" ref="P269" si="680">O269/J269*100</f>
        <v>#DIV/0!</v>
      </c>
      <c r="Q269" s="470" t="e">
        <f t="shared" ref="Q269:Q331" si="681">P270-P269</f>
        <v>#DIV/0!</v>
      </c>
      <c r="R269" s="471"/>
      <c r="S269" s="70">
        <f>H269+F269+G269+0</f>
        <v>0</v>
      </c>
      <c r="T269" s="69" t="e">
        <f t="shared" ref="T269" si="682">S269/J269*100</f>
        <v>#DIV/0!</v>
      </c>
      <c r="U269" s="470" t="e">
        <f t="shared" ref="U269:U331" si="683">T270-T269</f>
        <v>#DIV/0!</v>
      </c>
      <c r="V269" s="472"/>
      <c r="W269" s="67">
        <f>H269+F269+G269+I269+0</f>
        <v>0</v>
      </c>
      <c r="X269" s="69" t="e">
        <f>W269/J269*100</f>
        <v>#DIV/0!</v>
      </c>
      <c r="Y269" s="470" t="e">
        <f t="shared" ref="Y269:Y331" si="684">X270-X269</f>
        <v>#DIV/0!</v>
      </c>
      <c r="Z269" s="471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38"/>
      <c r="G270" s="36"/>
      <c r="H270" s="36"/>
      <c r="I270" s="39"/>
      <c r="J270" s="40"/>
      <c r="K270" s="16"/>
      <c r="L270" s="17" t="e">
        <f>K270/J269*100</f>
        <v>#DIV/0!</v>
      </c>
      <c r="M270" s="470"/>
      <c r="N270" s="471"/>
      <c r="O270" s="16"/>
      <c r="P270" s="73" t="e">
        <f>O270/J269*100</f>
        <v>#DIV/0!</v>
      </c>
      <c r="Q270" s="470"/>
      <c r="R270" s="471"/>
      <c r="S270" s="19"/>
      <c r="T270" s="73" t="e">
        <f>S270/J269*100</f>
        <v>#DIV/0!</v>
      </c>
      <c r="U270" s="470"/>
      <c r="V270" s="472"/>
      <c r="W270" s="16"/>
      <c r="X270" s="73" t="e">
        <f>W270/J269*100</f>
        <v>#DIV/0!</v>
      </c>
      <c r="Y270" s="470"/>
      <c r="Z270" s="471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685">+C271+D271</f>
        <v>0</v>
      </c>
      <c r="F271" s="63"/>
      <c r="G271" s="64"/>
      <c r="H271" s="64"/>
      <c r="I271" s="65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470" t="e">
        <f t="shared" si="679"/>
        <v>#DIV/0!</v>
      </c>
      <c r="N271" s="471"/>
      <c r="O271" s="67">
        <f>G271+F271+0</f>
        <v>0</v>
      </c>
      <c r="P271" s="69" t="e">
        <f t="shared" ref="P271" si="686">O271/J271*100</f>
        <v>#DIV/0!</v>
      </c>
      <c r="Q271" s="470" t="e">
        <f t="shared" si="681"/>
        <v>#DIV/0!</v>
      </c>
      <c r="R271" s="471"/>
      <c r="S271" s="70">
        <f>H271+F271+G271+0</f>
        <v>0</v>
      </c>
      <c r="T271" s="69" t="e">
        <f t="shared" ref="T271" si="687">S271/J271*100</f>
        <v>#DIV/0!</v>
      </c>
      <c r="U271" s="470" t="e">
        <f t="shared" si="683"/>
        <v>#DIV/0!</v>
      </c>
      <c r="V271" s="472"/>
      <c r="W271" s="67">
        <f>H271+F271+G271+I271+0</f>
        <v>0</v>
      </c>
      <c r="X271" s="69" t="e">
        <f>W271/J271*100</f>
        <v>#DIV/0!</v>
      </c>
      <c r="Y271" s="470" t="e">
        <f t="shared" si="684"/>
        <v>#DIV/0!</v>
      </c>
      <c r="Z271" s="471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38"/>
      <c r="G272" s="36"/>
      <c r="H272" s="36"/>
      <c r="I272" s="39"/>
      <c r="J272" s="40"/>
      <c r="K272" s="16"/>
      <c r="L272" s="17" t="e">
        <f>K272/J271*100</f>
        <v>#DIV/0!</v>
      </c>
      <c r="M272" s="470"/>
      <c r="N272" s="471"/>
      <c r="O272" s="16"/>
      <c r="P272" s="73" t="e">
        <f>O272/J271*100</f>
        <v>#DIV/0!</v>
      </c>
      <c r="Q272" s="470"/>
      <c r="R272" s="471"/>
      <c r="S272" s="19"/>
      <c r="T272" s="73" t="e">
        <f>S272/J271*100</f>
        <v>#DIV/0!</v>
      </c>
      <c r="U272" s="470"/>
      <c r="V272" s="472"/>
      <c r="W272" s="16"/>
      <c r="X272" s="73" t="e">
        <f>W272/J271*100</f>
        <v>#DIV/0!</v>
      </c>
      <c r="Y272" s="470"/>
      <c r="Z272" s="471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27">
        <f>SUM(F275,F277,F279,F281)</f>
        <v>0</v>
      </c>
      <c r="G273" s="25">
        <f t="shared" ref="G273:I273" si="688">SUM(G275,G277,G279,G281)</f>
        <v>0</v>
      </c>
      <c r="H273" s="25">
        <f t="shared" si="688"/>
        <v>0</v>
      </c>
      <c r="I273" s="28">
        <f t="shared" si="688"/>
        <v>0</v>
      </c>
      <c r="J273" s="29">
        <f t="shared" ref="J273" si="689">+E273+I273+F273+G273+H273</f>
        <v>0</v>
      </c>
      <c r="K273" s="30">
        <f>SUM(K275,K277,K279,K281)</f>
        <v>0</v>
      </c>
      <c r="L273" s="31" t="e">
        <f t="shared" ref="L273" si="690">K273/J273*100</f>
        <v>#DIV/0!</v>
      </c>
      <c r="M273" s="473" t="e">
        <f t="shared" si="679"/>
        <v>#DIV/0!</v>
      </c>
      <c r="N273" s="474"/>
      <c r="O273" s="30">
        <f>SUM(O275,O277,O279,O281)</f>
        <v>0</v>
      </c>
      <c r="P273" s="31" t="e">
        <f t="shared" ref="P273" si="691">O273/J273*100</f>
        <v>#DIV/0!</v>
      </c>
      <c r="Q273" s="473" t="e">
        <f t="shared" si="681"/>
        <v>#DIV/0!</v>
      </c>
      <c r="R273" s="474"/>
      <c r="S273" s="32">
        <f>SUM(S275,S277,S279,S281)</f>
        <v>0</v>
      </c>
      <c r="T273" s="31" t="e">
        <f t="shared" ref="T273" si="692">S273/J273*100</f>
        <v>#DIV/0!</v>
      </c>
      <c r="U273" s="473" t="e">
        <f t="shared" si="683"/>
        <v>#DIV/0!</v>
      </c>
      <c r="V273" s="475"/>
      <c r="W273" s="30">
        <f>SUM(W275,W277,W279,W281)</f>
        <v>0</v>
      </c>
      <c r="X273" s="31" t="e">
        <f t="shared" ref="X273" si="693">W273/J273*100</f>
        <v>#DIV/0!</v>
      </c>
      <c r="Y273" s="473" t="e">
        <f t="shared" si="684"/>
        <v>#DIV/0!</v>
      </c>
      <c r="Z273" s="474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38"/>
      <c r="G274" s="36"/>
      <c r="H274" s="36"/>
      <c r="I274" s="37"/>
      <c r="J274" s="40"/>
      <c r="K274" s="30">
        <f>SUM(K276,K278,K280,K282)</f>
        <v>0</v>
      </c>
      <c r="L274" s="31" t="e">
        <f t="shared" ref="L274" si="694">K274/J273*100</f>
        <v>#DIV/0!</v>
      </c>
      <c r="M274" s="473"/>
      <c r="N274" s="474"/>
      <c r="O274" s="30">
        <f>SUM(O276,O278,O280,O282)</f>
        <v>0</v>
      </c>
      <c r="P274" s="31" t="e">
        <f t="shared" ref="P274" si="695">O274/J273*100</f>
        <v>#DIV/0!</v>
      </c>
      <c r="Q274" s="473"/>
      <c r="R274" s="474"/>
      <c r="S274" s="32">
        <f>SUM(S276,S278,S280,S282)</f>
        <v>0</v>
      </c>
      <c r="T274" s="31" t="e">
        <f t="shared" ref="T274" si="696">S274/J273*100</f>
        <v>#DIV/0!</v>
      </c>
      <c r="U274" s="473"/>
      <c r="V274" s="475"/>
      <c r="W274" s="30">
        <f>SUM(W276,W278,W280,W282)</f>
        <v>0</v>
      </c>
      <c r="X274" s="31" t="e">
        <f t="shared" ref="X274" si="697">W274/J273*100</f>
        <v>#DIV/0!</v>
      </c>
      <c r="Y274" s="473"/>
      <c r="Z274" s="474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698">+C275+D275</f>
        <v>0</v>
      </c>
      <c r="F275" s="63"/>
      <c r="G275" s="64"/>
      <c r="H275" s="64"/>
      <c r="I275" s="65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470" t="e">
        <f t="shared" si="679"/>
        <v>#DIV/0!</v>
      </c>
      <c r="N275" s="471"/>
      <c r="O275" s="67">
        <f>G275+F275+0</f>
        <v>0</v>
      </c>
      <c r="P275" s="68" t="e">
        <f t="shared" ref="P275" si="699">O275/J275*100</f>
        <v>#DIV/0!</v>
      </c>
      <c r="Q275" s="470" t="e">
        <f t="shared" si="681"/>
        <v>#DIV/0!</v>
      </c>
      <c r="R275" s="471"/>
      <c r="S275" s="70">
        <f>H275+F275+G275+0</f>
        <v>0</v>
      </c>
      <c r="T275" s="68" t="e">
        <f t="shared" ref="T275" si="700">S275/J275*100</f>
        <v>#DIV/0!</v>
      </c>
      <c r="U275" s="470" t="e">
        <f t="shared" si="683"/>
        <v>#DIV/0!</v>
      </c>
      <c r="V275" s="472"/>
      <c r="W275" s="67">
        <f>H275+F275+G275+I275+0</f>
        <v>0</v>
      </c>
      <c r="X275" s="68" t="e">
        <f>W275/J275*100</f>
        <v>#DIV/0!</v>
      </c>
      <c r="Y275" s="470" t="e">
        <f t="shared" si="684"/>
        <v>#DIV/0!</v>
      </c>
      <c r="Z275" s="471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38"/>
      <c r="G276" s="36"/>
      <c r="H276" s="36"/>
      <c r="I276" s="39"/>
      <c r="J276" s="40"/>
      <c r="K276" s="16"/>
      <c r="L276" s="17" t="e">
        <f>K276/J275*100</f>
        <v>#DIV/0!</v>
      </c>
      <c r="M276" s="470"/>
      <c r="N276" s="471"/>
      <c r="O276" s="16"/>
      <c r="P276" s="17" t="e">
        <f>O276/J275*100</f>
        <v>#DIV/0!</v>
      </c>
      <c r="Q276" s="470"/>
      <c r="R276" s="471"/>
      <c r="S276" s="19"/>
      <c r="T276" s="17" t="e">
        <f>S276/J275*100</f>
        <v>#DIV/0!</v>
      </c>
      <c r="U276" s="470"/>
      <c r="V276" s="472"/>
      <c r="W276" s="16"/>
      <c r="X276" s="17" t="e">
        <f>W276/J275*100</f>
        <v>#DIV/0!</v>
      </c>
      <c r="Y276" s="470"/>
      <c r="Z276" s="471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01">+C277+D277</f>
        <v>0</v>
      </c>
      <c r="F277" s="63"/>
      <c r="G277" s="64"/>
      <c r="H277" s="64"/>
      <c r="I277" s="65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470" t="e">
        <f t="shared" si="679"/>
        <v>#DIV/0!</v>
      </c>
      <c r="N277" s="471"/>
      <c r="O277" s="67">
        <f>G277+F277+0</f>
        <v>0</v>
      </c>
      <c r="P277" s="68" t="e">
        <f t="shared" ref="P277" si="702">O277/J277*100</f>
        <v>#DIV/0!</v>
      </c>
      <c r="Q277" s="470" t="e">
        <f t="shared" si="681"/>
        <v>#DIV/0!</v>
      </c>
      <c r="R277" s="471"/>
      <c r="S277" s="70">
        <f>H277+F277+G277+0</f>
        <v>0</v>
      </c>
      <c r="T277" s="68" t="e">
        <f t="shared" ref="T277" si="703">S277/J277*100</f>
        <v>#DIV/0!</v>
      </c>
      <c r="U277" s="470" t="e">
        <f t="shared" si="683"/>
        <v>#DIV/0!</v>
      </c>
      <c r="V277" s="472"/>
      <c r="W277" s="67">
        <f>H277+F277+G277+I277+0</f>
        <v>0</v>
      </c>
      <c r="X277" s="68" t="e">
        <f>W277/J277*100</f>
        <v>#DIV/0!</v>
      </c>
      <c r="Y277" s="470" t="e">
        <f t="shared" si="684"/>
        <v>#DIV/0!</v>
      </c>
      <c r="Z277" s="471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38"/>
      <c r="G278" s="36"/>
      <c r="H278" s="36"/>
      <c r="I278" s="39"/>
      <c r="J278" s="40"/>
      <c r="K278" s="16"/>
      <c r="L278" s="17" t="e">
        <f>K278/J277*100</f>
        <v>#DIV/0!</v>
      </c>
      <c r="M278" s="470"/>
      <c r="N278" s="471"/>
      <c r="O278" s="16"/>
      <c r="P278" s="17" t="e">
        <f>O278/J277*100</f>
        <v>#DIV/0!</v>
      </c>
      <c r="Q278" s="470"/>
      <c r="R278" s="471"/>
      <c r="S278" s="19"/>
      <c r="T278" s="17" t="e">
        <f>S278/J277*100</f>
        <v>#DIV/0!</v>
      </c>
      <c r="U278" s="470"/>
      <c r="V278" s="472"/>
      <c r="W278" s="16"/>
      <c r="X278" s="17" t="e">
        <f>W278/J277*100</f>
        <v>#DIV/0!</v>
      </c>
      <c r="Y278" s="470"/>
      <c r="Z278" s="471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04">+C279+D279</f>
        <v>0</v>
      </c>
      <c r="F279" s="63"/>
      <c r="G279" s="64"/>
      <c r="H279" s="64"/>
      <c r="I279" s="65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470" t="e">
        <f t="shared" si="679"/>
        <v>#DIV/0!</v>
      </c>
      <c r="N279" s="471"/>
      <c r="O279" s="67">
        <f>G279+F279+0</f>
        <v>0</v>
      </c>
      <c r="P279" s="68" t="e">
        <f t="shared" ref="P279" si="705">O279/J279*100</f>
        <v>#DIV/0!</v>
      </c>
      <c r="Q279" s="470" t="e">
        <f t="shared" si="681"/>
        <v>#DIV/0!</v>
      </c>
      <c r="R279" s="471"/>
      <c r="S279" s="70">
        <f>H279+F279+G279+0</f>
        <v>0</v>
      </c>
      <c r="T279" s="68" t="e">
        <f t="shared" ref="T279" si="706">S279/J279*100</f>
        <v>#DIV/0!</v>
      </c>
      <c r="U279" s="470" t="e">
        <f t="shared" si="683"/>
        <v>#DIV/0!</v>
      </c>
      <c r="V279" s="472"/>
      <c r="W279" s="67">
        <f>H279+F279+G279+I279+0</f>
        <v>0</v>
      </c>
      <c r="X279" s="68" t="e">
        <f>W279/J279*100</f>
        <v>#DIV/0!</v>
      </c>
      <c r="Y279" s="470" t="e">
        <f t="shared" si="684"/>
        <v>#DIV/0!</v>
      </c>
      <c r="Z279" s="471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38"/>
      <c r="G280" s="36"/>
      <c r="H280" s="36"/>
      <c r="I280" s="39"/>
      <c r="J280" s="40"/>
      <c r="K280" s="16"/>
      <c r="L280" s="17" t="e">
        <f>K280/J279*100</f>
        <v>#DIV/0!</v>
      </c>
      <c r="M280" s="470"/>
      <c r="N280" s="471"/>
      <c r="O280" s="16"/>
      <c r="P280" s="17" t="e">
        <f>O280/J279*100</f>
        <v>#DIV/0!</v>
      </c>
      <c r="Q280" s="470"/>
      <c r="R280" s="471"/>
      <c r="S280" s="19"/>
      <c r="T280" s="17" t="e">
        <f>S280/J279*100</f>
        <v>#DIV/0!</v>
      </c>
      <c r="U280" s="470"/>
      <c r="V280" s="472"/>
      <c r="W280" s="16"/>
      <c r="X280" s="17" t="e">
        <f>W280/J279*100</f>
        <v>#DIV/0!</v>
      </c>
      <c r="Y280" s="470"/>
      <c r="Z280" s="471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07">+C281+D281</f>
        <v>0</v>
      </c>
      <c r="F281" s="63"/>
      <c r="G281" s="64"/>
      <c r="H281" s="64"/>
      <c r="I281" s="65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470" t="e">
        <f t="shared" si="679"/>
        <v>#DIV/0!</v>
      </c>
      <c r="N281" s="471"/>
      <c r="O281" s="67">
        <f>G281+F281+0</f>
        <v>0</v>
      </c>
      <c r="P281" s="68" t="e">
        <f t="shared" ref="P281" si="708">O281/J281*100</f>
        <v>#DIV/0!</v>
      </c>
      <c r="Q281" s="470" t="e">
        <f t="shared" si="681"/>
        <v>#DIV/0!</v>
      </c>
      <c r="R281" s="471"/>
      <c r="S281" s="70">
        <f>H281+F281+G281+0</f>
        <v>0</v>
      </c>
      <c r="T281" s="68" t="e">
        <f t="shared" ref="T281" si="709">S281/J281*100</f>
        <v>#DIV/0!</v>
      </c>
      <c r="U281" s="470" t="e">
        <f t="shared" si="683"/>
        <v>#DIV/0!</v>
      </c>
      <c r="V281" s="472"/>
      <c r="W281" s="67">
        <f>H281+F281+G281+I281+0</f>
        <v>0</v>
      </c>
      <c r="X281" s="68" t="e">
        <f>W281/J281*100</f>
        <v>#DIV/0!</v>
      </c>
      <c r="Y281" s="470" t="e">
        <f t="shared" si="684"/>
        <v>#DIV/0!</v>
      </c>
      <c r="Z281" s="471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38"/>
      <c r="G282" s="36"/>
      <c r="H282" s="36"/>
      <c r="I282" s="39"/>
      <c r="J282" s="40"/>
      <c r="K282" s="16"/>
      <c r="L282" s="17" t="e">
        <f>K282/J281*100</f>
        <v>#DIV/0!</v>
      </c>
      <c r="M282" s="470"/>
      <c r="N282" s="471"/>
      <c r="O282" s="16"/>
      <c r="P282" s="17" t="e">
        <f>O282/J281*100</f>
        <v>#DIV/0!</v>
      </c>
      <c r="Q282" s="470"/>
      <c r="R282" s="471"/>
      <c r="S282" s="19"/>
      <c r="T282" s="17" t="e">
        <f>S282/J281*100</f>
        <v>#DIV/0!</v>
      </c>
      <c r="U282" s="470"/>
      <c r="V282" s="472"/>
      <c r="W282" s="16"/>
      <c r="X282" s="17" t="e">
        <f>W282/J281*100</f>
        <v>#DIV/0!</v>
      </c>
      <c r="Y282" s="470"/>
      <c r="Z282" s="471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27">
        <f>SUM(F285,F287)</f>
        <v>0</v>
      </c>
      <c r="G283" s="25">
        <f t="shared" ref="G283:I283" si="710">SUM(G285,G287)</f>
        <v>0</v>
      </c>
      <c r="H283" s="25">
        <f t="shared" si="710"/>
        <v>0</v>
      </c>
      <c r="I283" s="28">
        <f t="shared" si="710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11">K283/J283*100</f>
        <v>#DIV/0!</v>
      </c>
      <c r="M283" s="473" t="e">
        <f t="shared" si="679"/>
        <v>#DIV/0!</v>
      </c>
      <c r="N283" s="474"/>
      <c r="O283" s="30">
        <f>SUM(O285,O287)</f>
        <v>0</v>
      </c>
      <c r="P283" s="31" t="e">
        <f t="shared" ref="P283" si="712">O283/J283*100</f>
        <v>#DIV/0!</v>
      </c>
      <c r="Q283" s="473" t="e">
        <f t="shared" si="681"/>
        <v>#DIV/0!</v>
      </c>
      <c r="R283" s="474"/>
      <c r="S283" s="32">
        <f>SUM(S285,S287)</f>
        <v>0</v>
      </c>
      <c r="T283" s="31" t="e">
        <f t="shared" ref="T283" si="713">S283/J283*100</f>
        <v>#DIV/0!</v>
      </c>
      <c r="U283" s="473" t="e">
        <f t="shared" si="683"/>
        <v>#DIV/0!</v>
      </c>
      <c r="V283" s="475"/>
      <c r="W283" s="30">
        <f>SUM(W285,W287)</f>
        <v>0</v>
      </c>
      <c r="X283" s="31" t="e">
        <f t="shared" ref="X283" si="714">W283/J283*100</f>
        <v>#DIV/0!</v>
      </c>
      <c r="Y283" s="473" t="e">
        <f t="shared" si="684"/>
        <v>#DIV/0!</v>
      </c>
      <c r="Z283" s="474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38"/>
      <c r="G284" s="36"/>
      <c r="H284" s="36"/>
      <c r="I284" s="37"/>
      <c r="J284" s="40"/>
      <c r="K284" s="30">
        <f>SUM(K286,K288)</f>
        <v>0</v>
      </c>
      <c r="L284" s="31" t="e">
        <f t="shared" ref="L284" si="715">K284/J283*100</f>
        <v>#DIV/0!</v>
      </c>
      <c r="M284" s="473"/>
      <c r="N284" s="474"/>
      <c r="O284" s="30">
        <f>SUM(O286,O288)</f>
        <v>0</v>
      </c>
      <c r="P284" s="31" t="e">
        <f t="shared" ref="P284" si="716">O284/J283*100</f>
        <v>#DIV/0!</v>
      </c>
      <c r="Q284" s="473"/>
      <c r="R284" s="474"/>
      <c r="S284" s="32">
        <f>SUM(S286,S288)</f>
        <v>0</v>
      </c>
      <c r="T284" s="31" t="e">
        <f t="shared" ref="T284" si="717">S284/J283*100</f>
        <v>#DIV/0!</v>
      </c>
      <c r="U284" s="473"/>
      <c r="V284" s="475"/>
      <c r="W284" s="30">
        <f>SUM(W286,W288)</f>
        <v>0</v>
      </c>
      <c r="X284" s="31" t="e">
        <f t="shared" ref="X284" si="718">W284/J283*100</f>
        <v>#DIV/0!</v>
      </c>
      <c r="Y284" s="473"/>
      <c r="Z284" s="474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19">+C285+D285</f>
        <v>0</v>
      </c>
      <c r="F285" s="63"/>
      <c r="G285" s="64"/>
      <c r="H285" s="64"/>
      <c r="I285" s="65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470" t="e">
        <f t="shared" si="679"/>
        <v>#DIV/0!</v>
      </c>
      <c r="N285" s="471"/>
      <c r="O285" s="67">
        <f>G285+F285+0</f>
        <v>0</v>
      </c>
      <c r="P285" s="68" t="e">
        <f t="shared" ref="P285" si="720">O285/J285*100</f>
        <v>#DIV/0!</v>
      </c>
      <c r="Q285" s="470" t="e">
        <f t="shared" si="681"/>
        <v>#DIV/0!</v>
      </c>
      <c r="R285" s="471"/>
      <c r="S285" s="70">
        <f>H285+F285+G285+0</f>
        <v>0</v>
      </c>
      <c r="T285" s="68" t="e">
        <f t="shared" ref="T285" si="721">S285/J285*100</f>
        <v>#DIV/0!</v>
      </c>
      <c r="U285" s="470" t="e">
        <f t="shared" si="683"/>
        <v>#DIV/0!</v>
      </c>
      <c r="V285" s="472"/>
      <c r="W285" s="67">
        <f>H285+F285+G285+I285+0</f>
        <v>0</v>
      </c>
      <c r="X285" s="68" t="e">
        <f>W285/J285*100</f>
        <v>#DIV/0!</v>
      </c>
      <c r="Y285" s="470" t="e">
        <f t="shared" si="684"/>
        <v>#DIV/0!</v>
      </c>
      <c r="Z285" s="471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38"/>
      <c r="G286" s="36"/>
      <c r="H286" s="36"/>
      <c r="I286" s="39"/>
      <c r="J286" s="40"/>
      <c r="K286" s="16"/>
      <c r="L286" s="17" t="e">
        <f>K286/J285*100</f>
        <v>#DIV/0!</v>
      </c>
      <c r="M286" s="470"/>
      <c r="N286" s="471"/>
      <c r="O286" s="16"/>
      <c r="P286" s="17" t="e">
        <f>O286/J285*100</f>
        <v>#DIV/0!</v>
      </c>
      <c r="Q286" s="470"/>
      <c r="R286" s="471"/>
      <c r="S286" s="19"/>
      <c r="T286" s="17" t="e">
        <f>S286/J285*100</f>
        <v>#DIV/0!</v>
      </c>
      <c r="U286" s="470"/>
      <c r="V286" s="472"/>
      <c r="W286" s="16"/>
      <c r="X286" s="17" t="e">
        <f>W286/J285*100</f>
        <v>#DIV/0!</v>
      </c>
      <c r="Y286" s="470"/>
      <c r="Z286" s="471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22">+C287+D287</f>
        <v>0</v>
      </c>
      <c r="F287" s="63"/>
      <c r="G287" s="64"/>
      <c r="H287" s="64"/>
      <c r="I287" s="65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470" t="e">
        <f t="shared" si="679"/>
        <v>#DIV/0!</v>
      </c>
      <c r="N287" s="471"/>
      <c r="O287" s="67">
        <f>G287+F287+0</f>
        <v>0</v>
      </c>
      <c r="P287" s="68" t="e">
        <f t="shared" ref="P287" si="723">O287/J287*100</f>
        <v>#DIV/0!</v>
      </c>
      <c r="Q287" s="470" t="e">
        <f t="shared" si="681"/>
        <v>#DIV/0!</v>
      </c>
      <c r="R287" s="471"/>
      <c r="S287" s="70">
        <f>H287+F287+G287+0</f>
        <v>0</v>
      </c>
      <c r="T287" s="68" t="e">
        <f t="shared" ref="T287" si="724">S287/J287*100</f>
        <v>#DIV/0!</v>
      </c>
      <c r="U287" s="470" t="e">
        <f t="shared" si="683"/>
        <v>#DIV/0!</v>
      </c>
      <c r="V287" s="472"/>
      <c r="W287" s="67">
        <f>H287+F287+G287+I287+0</f>
        <v>0</v>
      </c>
      <c r="X287" s="68" t="e">
        <f>W287/J287*100</f>
        <v>#DIV/0!</v>
      </c>
      <c r="Y287" s="470" t="e">
        <f t="shared" si="684"/>
        <v>#DIV/0!</v>
      </c>
      <c r="Z287" s="471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38"/>
      <c r="G288" s="36"/>
      <c r="H288" s="36"/>
      <c r="I288" s="39"/>
      <c r="J288" s="40"/>
      <c r="K288" s="16"/>
      <c r="L288" s="17" t="e">
        <f>K288/J287*100</f>
        <v>#DIV/0!</v>
      </c>
      <c r="M288" s="470"/>
      <c r="N288" s="471"/>
      <c r="O288" s="16"/>
      <c r="P288" s="17" t="e">
        <f>O288/J287*100</f>
        <v>#DIV/0!</v>
      </c>
      <c r="Q288" s="470"/>
      <c r="R288" s="471"/>
      <c r="S288" s="19"/>
      <c r="T288" s="17" t="e">
        <f>S288/J287*100</f>
        <v>#DIV/0!</v>
      </c>
      <c r="U288" s="470"/>
      <c r="V288" s="472"/>
      <c r="W288" s="16"/>
      <c r="X288" s="17" t="e">
        <f>W288/J287*100</f>
        <v>#DIV/0!</v>
      </c>
      <c r="Y288" s="470"/>
      <c r="Z288" s="471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25">+C289+D289</f>
        <v>0</v>
      </c>
      <c r="F289" s="63"/>
      <c r="G289" s="64"/>
      <c r="H289" s="64"/>
      <c r="I289" s="65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470" t="e">
        <f t="shared" si="679"/>
        <v>#DIV/0!</v>
      </c>
      <c r="N289" s="471"/>
      <c r="O289" s="67">
        <f>G289+F289+0</f>
        <v>0</v>
      </c>
      <c r="P289" s="68" t="e">
        <f t="shared" ref="P289" si="726">O289/J289*100</f>
        <v>#DIV/0!</v>
      </c>
      <c r="Q289" s="470" t="e">
        <f t="shared" si="681"/>
        <v>#DIV/0!</v>
      </c>
      <c r="R289" s="471"/>
      <c r="S289" s="70">
        <f>H289+F289+G289+0</f>
        <v>0</v>
      </c>
      <c r="T289" s="68" t="e">
        <f t="shared" ref="T289" si="727">S289/J289*100</f>
        <v>#DIV/0!</v>
      </c>
      <c r="U289" s="470" t="e">
        <f t="shared" si="683"/>
        <v>#DIV/0!</v>
      </c>
      <c r="V289" s="472"/>
      <c r="W289" s="67">
        <f>H289+F289+G289+I289+0</f>
        <v>0</v>
      </c>
      <c r="X289" s="68" t="e">
        <f>W289/J289*100</f>
        <v>#DIV/0!</v>
      </c>
      <c r="Y289" s="470" t="e">
        <f t="shared" si="684"/>
        <v>#DIV/0!</v>
      </c>
      <c r="Z289" s="471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38"/>
      <c r="G290" s="36"/>
      <c r="H290" s="36"/>
      <c r="I290" s="37"/>
      <c r="J290" s="40"/>
      <c r="K290" s="16"/>
      <c r="L290" s="17" t="e">
        <f>K290/J289*100</f>
        <v>#DIV/0!</v>
      </c>
      <c r="M290" s="470"/>
      <c r="N290" s="471"/>
      <c r="O290" s="16"/>
      <c r="P290" s="17" t="e">
        <f>O290/J289*100</f>
        <v>#DIV/0!</v>
      </c>
      <c r="Q290" s="470"/>
      <c r="R290" s="471"/>
      <c r="S290" s="19"/>
      <c r="T290" s="17" t="e">
        <f>S290/J289*100</f>
        <v>#DIV/0!</v>
      </c>
      <c r="U290" s="470"/>
      <c r="V290" s="472"/>
      <c r="W290" s="16"/>
      <c r="X290" s="17" t="e">
        <f>W290/J289*100</f>
        <v>#DIV/0!</v>
      </c>
      <c r="Y290" s="470"/>
      <c r="Z290" s="471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28">+C291+D291</f>
        <v>0</v>
      </c>
      <c r="F291" s="63"/>
      <c r="G291" s="64"/>
      <c r="H291" s="64"/>
      <c r="I291" s="65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470" t="e">
        <f t="shared" si="679"/>
        <v>#DIV/0!</v>
      </c>
      <c r="N291" s="471"/>
      <c r="O291" s="67">
        <f>G291+F291+0</f>
        <v>0</v>
      </c>
      <c r="P291" s="68" t="e">
        <f t="shared" ref="P291" si="729">O291/J291*100</f>
        <v>#DIV/0!</v>
      </c>
      <c r="Q291" s="470" t="e">
        <f t="shared" si="681"/>
        <v>#DIV/0!</v>
      </c>
      <c r="R291" s="471"/>
      <c r="S291" s="70">
        <f>H291+F291+G291+0</f>
        <v>0</v>
      </c>
      <c r="T291" s="68" t="e">
        <f t="shared" ref="T291" si="730">S291/J291*100</f>
        <v>#DIV/0!</v>
      </c>
      <c r="U291" s="470" t="e">
        <f t="shared" si="683"/>
        <v>#DIV/0!</v>
      </c>
      <c r="V291" s="472"/>
      <c r="W291" s="67">
        <f>H291+F291+G291+I291+0</f>
        <v>0</v>
      </c>
      <c r="X291" s="68" t="e">
        <f>W291/J291*100</f>
        <v>#DIV/0!</v>
      </c>
      <c r="Y291" s="470" t="e">
        <f t="shared" si="684"/>
        <v>#DIV/0!</v>
      </c>
      <c r="Z291" s="471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38"/>
      <c r="G292" s="36"/>
      <c r="H292" s="36"/>
      <c r="I292" s="37"/>
      <c r="J292" s="40"/>
      <c r="K292" s="16"/>
      <c r="L292" s="17" t="e">
        <f>K292/J291*100</f>
        <v>#DIV/0!</v>
      </c>
      <c r="M292" s="470"/>
      <c r="N292" s="471"/>
      <c r="O292" s="16"/>
      <c r="P292" s="17" t="e">
        <f>O292/J291*100</f>
        <v>#DIV/0!</v>
      </c>
      <c r="Q292" s="470"/>
      <c r="R292" s="471"/>
      <c r="S292" s="19"/>
      <c r="T292" s="17" t="e">
        <f>S292/J291*100</f>
        <v>#DIV/0!</v>
      </c>
      <c r="U292" s="470"/>
      <c r="V292" s="472"/>
      <c r="W292" s="16"/>
      <c r="X292" s="17" t="e">
        <f>W292/J291*100</f>
        <v>#DIV/0!</v>
      </c>
      <c r="Y292" s="470"/>
      <c r="Z292" s="471"/>
      <c r="AA292" s="74"/>
      <c r="AB292" s="74"/>
    </row>
    <row r="293" spans="1:28" s="251" customFormat="1" ht="21.75" hidden="1" customHeight="1" x14ac:dyDescent="0.2">
      <c r="A293" s="480" t="s">
        <v>45</v>
      </c>
      <c r="B293" s="54" t="s">
        <v>29</v>
      </c>
      <c r="C293" s="55">
        <f t="shared" ref="C293:K294" si="731">SUM(C295,C301,C311,C317,C319)</f>
        <v>0</v>
      </c>
      <c r="D293" s="56">
        <f t="shared" si="731"/>
        <v>0</v>
      </c>
      <c r="E293" s="57">
        <f t="shared" si="731"/>
        <v>0</v>
      </c>
      <c r="F293" s="58">
        <f t="shared" si="731"/>
        <v>0</v>
      </c>
      <c r="G293" s="56">
        <f t="shared" si="731"/>
        <v>0</v>
      </c>
      <c r="H293" s="56">
        <f t="shared" si="731"/>
        <v>0</v>
      </c>
      <c r="I293" s="59">
        <f t="shared" si="731"/>
        <v>0</v>
      </c>
      <c r="J293" s="60">
        <f t="shared" si="731"/>
        <v>0</v>
      </c>
      <c r="K293" s="55">
        <f t="shared" si="731"/>
        <v>0</v>
      </c>
      <c r="L293" s="56" t="e">
        <f>K293/J293*100</f>
        <v>#DIV/0!</v>
      </c>
      <c r="M293" s="482" t="e">
        <f t="shared" si="679"/>
        <v>#DIV/0!</v>
      </c>
      <c r="N293" s="476"/>
      <c r="O293" s="55">
        <f>SUM(O295,O301,O311,O317,O319)</f>
        <v>0</v>
      </c>
      <c r="P293" s="56" t="e">
        <f t="shared" ref="P293" si="732">O293/J293*100</f>
        <v>#DIV/0!</v>
      </c>
      <c r="Q293" s="482" t="e">
        <f t="shared" si="681"/>
        <v>#DIV/0!</v>
      </c>
      <c r="R293" s="476"/>
      <c r="S293" s="58">
        <f>SUM(S295,S301,S311,S317,S319)</f>
        <v>0</v>
      </c>
      <c r="T293" s="56" t="e">
        <f t="shared" ref="T293" si="733">S293/J293*100</f>
        <v>#DIV/0!</v>
      </c>
      <c r="U293" s="482" t="e">
        <f t="shared" si="683"/>
        <v>#DIV/0!</v>
      </c>
      <c r="V293" s="484"/>
      <c r="W293" s="55">
        <f>SUM(W295,W301,W311,W317,W319)</f>
        <v>0</v>
      </c>
      <c r="X293" s="56" t="e">
        <f t="shared" ref="X293" si="734">W293/J293*100</f>
        <v>#DIV/0!</v>
      </c>
      <c r="Y293" s="482" t="e">
        <f t="shared" si="684"/>
        <v>#DIV/0!</v>
      </c>
      <c r="Z293" s="476"/>
      <c r="AA293" s="250"/>
      <c r="AB293" s="250"/>
    </row>
    <row r="294" spans="1:28" s="251" customFormat="1" ht="21.75" hidden="1" customHeight="1" x14ac:dyDescent="0.2">
      <c r="A294" s="481"/>
      <c r="B294" s="54" t="s">
        <v>30</v>
      </c>
      <c r="C294" s="16"/>
      <c r="D294" s="17"/>
      <c r="E294" s="18"/>
      <c r="F294" s="19"/>
      <c r="G294" s="17"/>
      <c r="H294" s="17"/>
      <c r="I294" s="20"/>
      <c r="J294" s="21"/>
      <c r="K294" s="55">
        <f t="shared" si="731"/>
        <v>0</v>
      </c>
      <c r="L294" s="56" t="e">
        <f t="shared" ref="L294" si="735">K294/J293*100</f>
        <v>#DIV/0!</v>
      </c>
      <c r="M294" s="483"/>
      <c r="N294" s="477"/>
      <c r="O294" s="55">
        <f>SUM(O296,O302,O312,O318,O320)</f>
        <v>0</v>
      </c>
      <c r="P294" s="56" t="e">
        <f t="shared" ref="P294" si="736">O294/J293*100</f>
        <v>#DIV/0!</v>
      </c>
      <c r="Q294" s="483"/>
      <c r="R294" s="477"/>
      <c r="S294" s="58">
        <f>SUM(S296,S302,S312,S318,S320)</f>
        <v>0</v>
      </c>
      <c r="T294" s="56" t="e">
        <f t="shared" ref="T294" si="737">S294/J293*100</f>
        <v>#DIV/0!</v>
      </c>
      <c r="U294" s="483"/>
      <c r="V294" s="485"/>
      <c r="W294" s="55">
        <f>SUM(W296,W302,W312,W318,W320)</f>
        <v>0</v>
      </c>
      <c r="X294" s="56" t="e">
        <f t="shared" ref="X294" si="738">W294/J293*100</f>
        <v>#DIV/0!</v>
      </c>
      <c r="Y294" s="483"/>
      <c r="Z294" s="477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27">
        <f>SUM(F297,F299)</f>
        <v>0</v>
      </c>
      <c r="G295" s="25">
        <f>SUM(G297,G299)</f>
        <v>0</v>
      </c>
      <c r="H295" s="25">
        <f t="shared" ref="H295:I295" si="739">SUM(H297,H299)</f>
        <v>0</v>
      </c>
      <c r="I295" s="28">
        <f t="shared" si="739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40">K295/J295*100</f>
        <v>#DIV/0!</v>
      </c>
      <c r="M295" s="478" t="e">
        <f t="shared" si="679"/>
        <v>#DIV/0!</v>
      </c>
      <c r="N295" s="474"/>
      <c r="O295" s="30">
        <f>SUM(O297,O299)</f>
        <v>0</v>
      </c>
      <c r="P295" s="31" t="e">
        <f t="shared" ref="P295" si="741">O295/J295*100</f>
        <v>#DIV/0!</v>
      </c>
      <c r="Q295" s="478" t="e">
        <f t="shared" si="681"/>
        <v>#DIV/0!</v>
      </c>
      <c r="R295" s="474"/>
      <c r="S295" s="32">
        <f>SUM(S297,S299)</f>
        <v>0</v>
      </c>
      <c r="T295" s="31" t="e">
        <f t="shared" ref="T295" si="742">S295/J295*100</f>
        <v>#DIV/0!</v>
      </c>
      <c r="U295" s="478" t="e">
        <f t="shared" si="683"/>
        <v>#DIV/0!</v>
      </c>
      <c r="V295" s="475"/>
      <c r="W295" s="30">
        <f>SUM(W297,W299)</f>
        <v>0</v>
      </c>
      <c r="X295" s="31" t="e">
        <f t="shared" ref="X295" si="743">W295/J295*100</f>
        <v>#DIV/0!</v>
      </c>
      <c r="Y295" s="478" t="e">
        <f t="shared" si="684"/>
        <v>#DIV/0!</v>
      </c>
      <c r="Z295" s="474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38"/>
      <c r="G296" s="36"/>
      <c r="H296" s="36"/>
      <c r="I296" s="37"/>
      <c r="J296" s="40"/>
      <c r="K296" s="30">
        <f>SUM(K298,K300)</f>
        <v>0</v>
      </c>
      <c r="L296" s="31" t="e">
        <f>K296/J295*100</f>
        <v>#DIV/0!</v>
      </c>
      <c r="M296" s="479"/>
      <c r="N296" s="474"/>
      <c r="O296" s="30">
        <f>SUM(O298,O300)</f>
        <v>0</v>
      </c>
      <c r="P296" s="31" t="e">
        <f t="shared" ref="P296" si="744">O296/J295*100</f>
        <v>#DIV/0!</v>
      </c>
      <c r="Q296" s="479"/>
      <c r="R296" s="474"/>
      <c r="S296" s="32">
        <f>SUM(S298,S300)</f>
        <v>0</v>
      </c>
      <c r="T296" s="31" t="e">
        <f t="shared" ref="T296" si="745">S296/J295*100</f>
        <v>#DIV/0!</v>
      </c>
      <c r="U296" s="479"/>
      <c r="V296" s="475"/>
      <c r="W296" s="30">
        <f>SUM(W298,W300)</f>
        <v>0</v>
      </c>
      <c r="X296" s="31" t="e">
        <f t="shared" ref="X296" si="746">W296/J295*100</f>
        <v>#DIV/0!</v>
      </c>
      <c r="Y296" s="479"/>
      <c r="Z296" s="474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47">+C297+D297</f>
        <v>0</v>
      </c>
      <c r="F297" s="63"/>
      <c r="G297" s="64"/>
      <c r="H297" s="64"/>
      <c r="I297" s="65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470" t="e">
        <f t="shared" si="679"/>
        <v>#DIV/0!</v>
      </c>
      <c r="N297" s="471"/>
      <c r="O297" s="67">
        <f>G297+F297+0</f>
        <v>0</v>
      </c>
      <c r="P297" s="69" t="e">
        <f t="shared" ref="P297" si="748">O297/J297*100</f>
        <v>#DIV/0!</v>
      </c>
      <c r="Q297" s="470" t="e">
        <f t="shared" si="681"/>
        <v>#DIV/0!</v>
      </c>
      <c r="R297" s="471"/>
      <c r="S297" s="70">
        <f>H297+F297+G297+0</f>
        <v>0</v>
      </c>
      <c r="T297" s="69" t="e">
        <f t="shared" ref="T297" si="749">S297/J297*100</f>
        <v>#DIV/0!</v>
      </c>
      <c r="U297" s="470" t="e">
        <f t="shared" si="683"/>
        <v>#DIV/0!</v>
      </c>
      <c r="V297" s="472"/>
      <c r="W297" s="67">
        <f>H297+F297+G297+I297+0</f>
        <v>0</v>
      </c>
      <c r="X297" s="69" t="e">
        <f>W297/J297*100</f>
        <v>#DIV/0!</v>
      </c>
      <c r="Y297" s="470" t="e">
        <f t="shared" si="684"/>
        <v>#DIV/0!</v>
      </c>
      <c r="Z297" s="471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38"/>
      <c r="G298" s="36"/>
      <c r="H298" s="36"/>
      <c r="I298" s="39"/>
      <c r="J298" s="40"/>
      <c r="K298" s="16"/>
      <c r="L298" s="17" t="e">
        <f>K298/J297*100</f>
        <v>#DIV/0!</v>
      </c>
      <c r="M298" s="470"/>
      <c r="N298" s="471"/>
      <c r="O298" s="16"/>
      <c r="P298" s="73" t="e">
        <f>O298/J297*100</f>
        <v>#DIV/0!</v>
      </c>
      <c r="Q298" s="470"/>
      <c r="R298" s="471"/>
      <c r="S298" s="19"/>
      <c r="T298" s="73" t="e">
        <f>S298/J297*100</f>
        <v>#DIV/0!</v>
      </c>
      <c r="U298" s="470"/>
      <c r="V298" s="472"/>
      <c r="W298" s="16"/>
      <c r="X298" s="73" t="e">
        <f>W298/J297*100</f>
        <v>#DIV/0!</v>
      </c>
      <c r="Y298" s="470"/>
      <c r="Z298" s="471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750">+C299+D299</f>
        <v>0</v>
      </c>
      <c r="F299" s="63"/>
      <c r="G299" s="64"/>
      <c r="H299" s="64"/>
      <c r="I299" s="65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470" t="e">
        <f t="shared" si="679"/>
        <v>#DIV/0!</v>
      </c>
      <c r="N299" s="471"/>
      <c r="O299" s="67">
        <f>G299+F299+0</f>
        <v>0</v>
      </c>
      <c r="P299" s="69" t="e">
        <f t="shared" ref="P299" si="751">O299/J299*100</f>
        <v>#DIV/0!</v>
      </c>
      <c r="Q299" s="470" t="e">
        <f t="shared" si="681"/>
        <v>#DIV/0!</v>
      </c>
      <c r="R299" s="471"/>
      <c r="S299" s="70">
        <f>H299+F299+G299+0</f>
        <v>0</v>
      </c>
      <c r="T299" s="69" t="e">
        <f t="shared" ref="T299" si="752">S299/J299*100</f>
        <v>#DIV/0!</v>
      </c>
      <c r="U299" s="470" t="e">
        <f t="shared" si="683"/>
        <v>#DIV/0!</v>
      </c>
      <c r="V299" s="472"/>
      <c r="W299" s="67">
        <f>H299+F299+G299+I299+0</f>
        <v>0</v>
      </c>
      <c r="X299" s="69" t="e">
        <f>W299/J299*100</f>
        <v>#DIV/0!</v>
      </c>
      <c r="Y299" s="470" t="e">
        <f t="shared" si="684"/>
        <v>#DIV/0!</v>
      </c>
      <c r="Z299" s="471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38"/>
      <c r="G300" s="36"/>
      <c r="H300" s="36"/>
      <c r="I300" s="39"/>
      <c r="J300" s="40"/>
      <c r="K300" s="16"/>
      <c r="L300" s="17" t="e">
        <f>K300/J299*100</f>
        <v>#DIV/0!</v>
      </c>
      <c r="M300" s="470"/>
      <c r="N300" s="471"/>
      <c r="O300" s="16"/>
      <c r="P300" s="73" t="e">
        <f>O300/J299*100</f>
        <v>#DIV/0!</v>
      </c>
      <c r="Q300" s="470"/>
      <c r="R300" s="471"/>
      <c r="S300" s="19"/>
      <c r="T300" s="73" t="e">
        <f>S300/J299*100</f>
        <v>#DIV/0!</v>
      </c>
      <c r="U300" s="470"/>
      <c r="V300" s="472"/>
      <c r="W300" s="16"/>
      <c r="X300" s="73" t="e">
        <f>W300/J299*100</f>
        <v>#DIV/0!</v>
      </c>
      <c r="Y300" s="470"/>
      <c r="Z300" s="471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27">
        <f>SUM(F303,F305,F307,F309)</f>
        <v>0</v>
      </c>
      <c r="G301" s="25">
        <f t="shared" ref="G301:I301" si="753">SUM(G303,G305,G307,G309)</f>
        <v>0</v>
      </c>
      <c r="H301" s="25">
        <f t="shared" si="753"/>
        <v>0</v>
      </c>
      <c r="I301" s="28">
        <f t="shared" si="753"/>
        <v>0</v>
      </c>
      <c r="J301" s="29">
        <f t="shared" ref="J301" si="754">+E301+I301+F301+G301+H301</f>
        <v>0</v>
      </c>
      <c r="K301" s="30">
        <f>SUM(K303,K305,K307,K309)</f>
        <v>0</v>
      </c>
      <c r="L301" s="31" t="e">
        <f t="shared" ref="L301" si="755">K301/J301*100</f>
        <v>#DIV/0!</v>
      </c>
      <c r="M301" s="473" t="e">
        <f t="shared" si="679"/>
        <v>#DIV/0!</v>
      </c>
      <c r="N301" s="474"/>
      <c r="O301" s="30">
        <f>SUM(O303,O305,O307,O309)</f>
        <v>0</v>
      </c>
      <c r="P301" s="31" t="e">
        <f t="shared" ref="P301" si="756">O301/J301*100</f>
        <v>#DIV/0!</v>
      </c>
      <c r="Q301" s="473" t="e">
        <f t="shared" si="681"/>
        <v>#DIV/0!</v>
      </c>
      <c r="R301" s="474"/>
      <c r="S301" s="32">
        <f>SUM(S303,S305,S307,S309)</f>
        <v>0</v>
      </c>
      <c r="T301" s="31" t="e">
        <f t="shared" ref="T301" si="757">S301/J301*100</f>
        <v>#DIV/0!</v>
      </c>
      <c r="U301" s="473" t="e">
        <f t="shared" si="683"/>
        <v>#DIV/0!</v>
      </c>
      <c r="V301" s="475"/>
      <c r="W301" s="30">
        <f>SUM(W303,W305,W307,W309)</f>
        <v>0</v>
      </c>
      <c r="X301" s="31" t="e">
        <f t="shared" ref="X301" si="758">W301/J301*100</f>
        <v>#DIV/0!</v>
      </c>
      <c r="Y301" s="473" t="e">
        <f t="shared" si="684"/>
        <v>#DIV/0!</v>
      </c>
      <c r="Z301" s="474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38"/>
      <c r="G302" s="36"/>
      <c r="H302" s="36"/>
      <c r="I302" s="37"/>
      <c r="J302" s="40"/>
      <c r="K302" s="30">
        <f>SUM(K304,K306,K308,K310)</f>
        <v>0</v>
      </c>
      <c r="L302" s="31" t="e">
        <f t="shared" ref="L302" si="759">K302/J301*100</f>
        <v>#DIV/0!</v>
      </c>
      <c r="M302" s="473"/>
      <c r="N302" s="474"/>
      <c r="O302" s="30">
        <f>SUM(O304,O306,O308,O310)</f>
        <v>0</v>
      </c>
      <c r="P302" s="31" t="e">
        <f t="shared" ref="P302" si="760">O302/J301*100</f>
        <v>#DIV/0!</v>
      </c>
      <c r="Q302" s="473"/>
      <c r="R302" s="474"/>
      <c r="S302" s="32">
        <f>SUM(S304,S306,S308,S310)</f>
        <v>0</v>
      </c>
      <c r="T302" s="31" t="e">
        <f t="shared" ref="T302" si="761">S302/J301*100</f>
        <v>#DIV/0!</v>
      </c>
      <c r="U302" s="473"/>
      <c r="V302" s="475"/>
      <c r="W302" s="30">
        <f>SUM(W304,W306,W308,W310)</f>
        <v>0</v>
      </c>
      <c r="X302" s="31" t="e">
        <f t="shared" ref="X302" si="762">W302/J301*100</f>
        <v>#DIV/0!</v>
      </c>
      <c r="Y302" s="473"/>
      <c r="Z302" s="474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763">+C303+D303</f>
        <v>0</v>
      </c>
      <c r="F303" s="63"/>
      <c r="G303" s="64"/>
      <c r="H303" s="64"/>
      <c r="I303" s="65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470" t="e">
        <f t="shared" si="679"/>
        <v>#DIV/0!</v>
      </c>
      <c r="N303" s="471"/>
      <c r="O303" s="67">
        <f>G303+F303+0</f>
        <v>0</v>
      </c>
      <c r="P303" s="68" t="e">
        <f t="shared" ref="P303" si="764">O303/J303*100</f>
        <v>#DIV/0!</v>
      </c>
      <c r="Q303" s="470" t="e">
        <f t="shared" si="681"/>
        <v>#DIV/0!</v>
      </c>
      <c r="R303" s="471"/>
      <c r="S303" s="70">
        <f>H303+F303+G303+0</f>
        <v>0</v>
      </c>
      <c r="T303" s="68" t="e">
        <f t="shared" ref="T303" si="765">S303/J303*100</f>
        <v>#DIV/0!</v>
      </c>
      <c r="U303" s="470" t="e">
        <f t="shared" si="683"/>
        <v>#DIV/0!</v>
      </c>
      <c r="V303" s="472"/>
      <c r="W303" s="67">
        <f>H303+F303+G303+I303+0</f>
        <v>0</v>
      </c>
      <c r="X303" s="68" t="e">
        <f>W303/J303*100</f>
        <v>#DIV/0!</v>
      </c>
      <c r="Y303" s="470" t="e">
        <f t="shared" si="684"/>
        <v>#DIV/0!</v>
      </c>
      <c r="Z303" s="471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38"/>
      <c r="G304" s="36"/>
      <c r="H304" s="36"/>
      <c r="I304" s="39"/>
      <c r="J304" s="40"/>
      <c r="K304" s="16"/>
      <c r="L304" s="17" t="e">
        <f>K304/J303*100</f>
        <v>#DIV/0!</v>
      </c>
      <c r="M304" s="470"/>
      <c r="N304" s="471"/>
      <c r="O304" s="16"/>
      <c r="P304" s="17" t="e">
        <f>O304/J303*100</f>
        <v>#DIV/0!</v>
      </c>
      <c r="Q304" s="470"/>
      <c r="R304" s="471"/>
      <c r="S304" s="19"/>
      <c r="T304" s="17" t="e">
        <f>S304/J303*100</f>
        <v>#DIV/0!</v>
      </c>
      <c r="U304" s="470"/>
      <c r="V304" s="472"/>
      <c r="W304" s="16"/>
      <c r="X304" s="17" t="e">
        <f>W304/J303*100</f>
        <v>#DIV/0!</v>
      </c>
      <c r="Y304" s="470"/>
      <c r="Z304" s="471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766">+C305+D305</f>
        <v>0</v>
      </c>
      <c r="F305" s="63"/>
      <c r="G305" s="64"/>
      <c r="H305" s="64"/>
      <c r="I305" s="65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470" t="e">
        <f t="shared" si="679"/>
        <v>#DIV/0!</v>
      </c>
      <c r="N305" s="471"/>
      <c r="O305" s="67">
        <f>G305+F305+0</f>
        <v>0</v>
      </c>
      <c r="P305" s="68" t="e">
        <f t="shared" ref="P305" si="767">O305/J305*100</f>
        <v>#DIV/0!</v>
      </c>
      <c r="Q305" s="470" t="e">
        <f t="shared" si="681"/>
        <v>#DIV/0!</v>
      </c>
      <c r="R305" s="471"/>
      <c r="S305" s="70">
        <f>H305+F305+G305+0</f>
        <v>0</v>
      </c>
      <c r="T305" s="68" t="e">
        <f t="shared" ref="T305" si="768">S305/J305*100</f>
        <v>#DIV/0!</v>
      </c>
      <c r="U305" s="470" t="e">
        <f t="shared" si="683"/>
        <v>#DIV/0!</v>
      </c>
      <c r="V305" s="472"/>
      <c r="W305" s="67">
        <f>H305+F305+G305+I305+0</f>
        <v>0</v>
      </c>
      <c r="X305" s="68" t="e">
        <f>W305/J305*100</f>
        <v>#DIV/0!</v>
      </c>
      <c r="Y305" s="470" t="e">
        <f t="shared" si="684"/>
        <v>#DIV/0!</v>
      </c>
      <c r="Z305" s="471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38"/>
      <c r="G306" s="36"/>
      <c r="H306" s="36"/>
      <c r="I306" s="39"/>
      <c r="J306" s="40"/>
      <c r="K306" s="16"/>
      <c r="L306" s="17" t="e">
        <f>K306/J305*100</f>
        <v>#DIV/0!</v>
      </c>
      <c r="M306" s="470"/>
      <c r="N306" s="471"/>
      <c r="O306" s="16"/>
      <c r="P306" s="17" t="e">
        <f>O306/J305*100</f>
        <v>#DIV/0!</v>
      </c>
      <c r="Q306" s="470"/>
      <c r="R306" s="471"/>
      <c r="S306" s="19"/>
      <c r="T306" s="17" t="e">
        <f>S306/J305*100</f>
        <v>#DIV/0!</v>
      </c>
      <c r="U306" s="470"/>
      <c r="V306" s="472"/>
      <c r="W306" s="16"/>
      <c r="X306" s="17" t="e">
        <f>W306/J305*100</f>
        <v>#DIV/0!</v>
      </c>
      <c r="Y306" s="470"/>
      <c r="Z306" s="471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769">+C307+D307</f>
        <v>0</v>
      </c>
      <c r="F307" s="63"/>
      <c r="G307" s="64"/>
      <c r="H307" s="64"/>
      <c r="I307" s="65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470" t="e">
        <f t="shared" si="679"/>
        <v>#DIV/0!</v>
      </c>
      <c r="N307" s="471"/>
      <c r="O307" s="67">
        <f>G307+F307+0</f>
        <v>0</v>
      </c>
      <c r="P307" s="68" t="e">
        <f t="shared" ref="P307" si="770">O307/J307*100</f>
        <v>#DIV/0!</v>
      </c>
      <c r="Q307" s="470" t="e">
        <f t="shared" si="681"/>
        <v>#DIV/0!</v>
      </c>
      <c r="R307" s="471"/>
      <c r="S307" s="70">
        <f>H307+F307+G307+0</f>
        <v>0</v>
      </c>
      <c r="T307" s="68" t="e">
        <f t="shared" ref="T307" si="771">S307/J307*100</f>
        <v>#DIV/0!</v>
      </c>
      <c r="U307" s="470" t="e">
        <f t="shared" si="683"/>
        <v>#DIV/0!</v>
      </c>
      <c r="V307" s="472"/>
      <c r="W307" s="67">
        <f>H307+F307+G307+I307+0</f>
        <v>0</v>
      </c>
      <c r="X307" s="68" t="e">
        <f>W307/J307*100</f>
        <v>#DIV/0!</v>
      </c>
      <c r="Y307" s="470" t="e">
        <f t="shared" si="684"/>
        <v>#DIV/0!</v>
      </c>
      <c r="Z307" s="471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38"/>
      <c r="G308" s="36"/>
      <c r="H308" s="36"/>
      <c r="I308" s="39"/>
      <c r="J308" s="40"/>
      <c r="K308" s="16"/>
      <c r="L308" s="17" t="e">
        <f>K308/J307*100</f>
        <v>#DIV/0!</v>
      </c>
      <c r="M308" s="470"/>
      <c r="N308" s="471"/>
      <c r="O308" s="16"/>
      <c r="P308" s="17" t="e">
        <f>O308/J307*100</f>
        <v>#DIV/0!</v>
      </c>
      <c r="Q308" s="470"/>
      <c r="R308" s="471"/>
      <c r="S308" s="19"/>
      <c r="T308" s="17" t="e">
        <f>S308/J307*100</f>
        <v>#DIV/0!</v>
      </c>
      <c r="U308" s="470"/>
      <c r="V308" s="472"/>
      <c r="W308" s="16"/>
      <c r="X308" s="17" t="e">
        <f>W308/J307*100</f>
        <v>#DIV/0!</v>
      </c>
      <c r="Y308" s="470"/>
      <c r="Z308" s="471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772">+C309+D309</f>
        <v>0</v>
      </c>
      <c r="F309" s="63"/>
      <c r="G309" s="64"/>
      <c r="H309" s="64"/>
      <c r="I309" s="65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470" t="e">
        <f t="shared" si="679"/>
        <v>#DIV/0!</v>
      </c>
      <c r="N309" s="471"/>
      <c r="O309" s="67">
        <f>G309+F309+0</f>
        <v>0</v>
      </c>
      <c r="P309" s="68" t="e">
        <f t="shared" ref="P309" si="773">O309/J309*100</f>
        <v>#DIV/0!</v>
      </c>
      <c r="Q309" s="470" t="e">
        <f t="shared" si="681"/>
        <v>#DIV/0!</v>
      </c>
      <c r="R309" s="471"/>
      <c r="S309" s="70">
        <f>H309+F309+G309+0</f>
        <v>0</v>
      </c>
      <c r="T309" s="68" t="e">
        <f t="shared" ref="T309" si="774">S309/J309*100</f>
        <v>#DIV/0!</v>
      </c>
      <c r="U309" s="470" t="e">
        <f t="shared" si="683"/>
        <v>#DIV/0!</v>
      </c>
      <c r="V309" s="472"/>
      <c r="W309" s="67">
        <f>H309+F309+G309+I309+0</f>
        <v>0</v>
      </c>
      <c r="X309" s="68" t="e">
        <f>W309/J309*100</f>
        <v>#DIV/0!</v>
      </c>
      <c r="Y309" s="470" t="e">
        <f t="shared" si="684"/>
        <v>#DIV/0!</v>
      </c>
      <c r="Z309" s="471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38"/>
      <c r="G310" s="36"/>
      <c r="H310" s="36"/>
      <c r="I310" s="39"/>
      <c r="J310" s="40"/>
      <c r="K310" s="16"/>
      <c r="L310" s="17" t="e">
        <f>K310/J309*100</f>
        <v>#DIV/0!</v>
      </c>
      <c r="M310" s="470"/>
      <c r="N310" s="471"/>
      <c r="O310" s="16"/>
      <c r="P310" s="17" t="e">
        <f>O310/J309*100</f>
        <v>#DIV/0!</v>
      </c>
      <c r="Q310" s="470"/>
      <c r="R310" s="471"/>
      <c r="S310" s="19"/>
      <c r="T310" s="17" t="e">
        <f>S310/J309*100</f>
        <v>#DIV/0!</v>
      </c>
      <c r="U310" s="470"/>
      <c r="V310" s="472"/>
      <c r="W310" s="16"/>
      <c r="X310" s="17" t="e">
        <f>W310/J309*100</f>
        <v>#DIV/0!</v>
      </c>
      <c r="Y310" s="470"/>
      <c r="Z310" s="471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27">
        <f>SUM(F313,F315)</f>
        <v>0</v>
      </c>
      <c r="G311" s="25">
        <f t="shared" ref="G311:I311" si="775">SUM(G313,G315)</f>
        <v>0</v>
      </c>
      <c r="H311" s="25">
        <f t="shared" si="775"/>
        <v>0</v>
      </c>
      <c r="I311" s="28">
        <f t="shared" si="775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776">K311/J311*100</f>
        <v>#DIV/0!</v>
      </c>
      <c r="M311" s="473" t="e">
        <f t="shared" si="679"/>
        <v>#DIV/0!</v>
      </c>
      <c r="N311" s="474"/>
      <c r="O311" s="30">
        <f>SUM(O313,O315)</f>
        <v>0</v>
      </c>
      <c r="P311" s="31" t="e">
        <f t="shared" ref="P311" si="777">O311/J311*100</f>
        <v>#DIV/0!</v>
      </c>
      <c r="Q311" s="473" t="e">
        <f t="shared" si="681"/>
        <v>#DIV/0!</v>
      </c>
      <c r="R311" s="474"/>
      <c r="S311" s="32">
        <f>SUM(S313,S315)</f>
        <v>0</v>
      </c>
      <c r="T311" s="31" t="e">
        <f t="shared" ref="T311" si="778">S311/J311*100</f>
        <v>#DIV/0!</v>
      </c>
      <c r="U311" s="473" t="e">
        <f t="shared" si="683"/>
        <v>#DIV/0!</v>
      </c>
      <c r="V311" s="475"/>
      <c r="W311" s="30">
        <f>SUM(W313,W315)</f>
        <v>0</v>
      </c>
      <c r="X311" s="31" t="e">
        <f t="shared" ref="X311" si="779">W311/J311*100</f>
        <v>#DIV/0!</v>
      </c>
      <c r="Y311" s="473" t="e">
        <f t="shared" si="684"/>
        <v>#DIV/0!</v>
      </c>
      <c r="Z311" s="474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38"/>
      <c r="G312" s="36"/>
      <c r="H312" s="36"/>
      <c r="I312" s="37"/>
      <c r="J312" s="40"/>
      <c r="K312" s="30">
        <f>SUM(K314,K316)</f>
        <v>0</v>
      </c>
      <c r="L312" s="31" t="e">
        <f t="shared" ref="L312" si="780">K312/J311*100</f>
        <v>#DIV/0!</v>
      </c>
      <c r="M312" s="473"/>
      <c r="N312" s="474"/>
      <c r="O312" s="30">
        <f>SUM(O314,O316)</f>
        <v>0</v>
      </c>
      <c r="P312" s="31" t="e">
        <f t="shared" ref="P312" si="781">O312/J311*100</f>
        <v>#DIV/0!</v>
      </c>
      <c r="Q312" s="473"/>
      <c r="R312" s="474"/>
      <c r="S312" s="32">
        <f>SUM(S314,S316)</f>
        <v>0</v>
      </c>
      <c r="T312" s="31" t="e">
        <f t="shared" ref="T312" si="782">S312/J311*100</f>
        <v>#DIV/0!</v>
      </c>
      <c r="U312" s="473"/>
      <c r="V312" s="475"/>
      <c r="W312" s="30">
        <f>SUM(W314,W316)</f>
        <v>0</v>
      </c>
      <c r="X312" s="31" t="e">
        <f t="shared" ref="X312" si="783">W312/J311*100</f>
        <v>#DIV/0!</v>
      </c>
      <c r="Y312" s="473"/>
      <c r="Z312" s="474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784">+C313+D313</f>
        <v>0</v>
      </c>
      <c r="F313" s="63"/>
      <c r="G313" s="64"/>
      <c r="H313" s="64"/>
      <c r="I313" s="65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470" t="e">
        <f t="shared" si="679"/>
        <v>#DIV/0!</v>
      </c>
      <c r="N313" s="471"/>
      <c r="O313" s="67">
        <f>G313+F313+0</f>
        <v>0</v>
      </c>
      <c r="P313" s="68" t="e">
        <f t="shared" ref="P313" si="785">O313/J313*100</f>
        <v>#DIV/0!</v>
      </c>
      <c r="Q313" s="470" t="e">
        <f t="shared" si="681"/>
        <v>#DIV/0!</v>
      </c>
      <c r="R313" s="471"/>
      <c r="S313" s="70">
        <f>H313+F313+G313+0</f>
        <v>0</v>
      </c>
      <c r="T313" s="68" t="e">
        <f t="shared" ref="T313" si="786">S313/J313*100</f>
        <v>#DIV/0!</v>
      </c>
      <c r="U313" s="470" t="e">
        <f t="shared" si="683"/>
        <v>#DIV/0!</v>
      </c>
      <c r="V313" s="472"/>
      <c r="W313" s="67">
        <f>H313+F313+G313+I313+0</f>
        <v>0</v>
      </c>
      <c r="X313" s="68" t="e">
        <f>W313/J313*100</f>
        <v>#DIV/0!</v>
      </c>
      <c r="Y313" s="470" t="e">
        <f t="shared" si="684"/>
        <v>#DIV/0!</v>
      </c>
      <c r="Z313" s="471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38"/>
      <c r="G314" s="36"/>
      <c r="H314" s="36"/>
      <c r="I314" s="39"/>
      <c r="J314" s="40"/>
      <c r="K314" s="16"/>
      <c r="L314" s="17" t="e">
        <f>K314/J313*100</f>
        <v>#DIV/0!</v>
      </c>
      <c r="M314" s="470"/>
      <c r="N314" s="471"/>
      <c r="O314" s="16"/>
      <c r="P314" s="17" t="e">
        <f>O314/J313*100</f>
        <v>#DIV/0!</v>
      </c>
      <c r="Q314" s="470"/>
      <c r="R314" s="471"/>
      <c r="S314" s="19"/>
      <c r="T314" s="17" t="e">
        <f>S314/J313*100</f>
        <v>#DIV/0!</v>
      </c>
      <c r="U314" s="470"/>
      <c r="V314" s="472"/>
      <c r="W314" s="16"/>
      <c r="X314" s="17" t="e">
        <f>W314/J313*100</f>
        <v>#DIV/0!</v>
      </c>
      <c r="Y314" s="470"/>
      <c r="Z314" s="471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787">+C315+D315</f>
        <v>0</v>
      </c>
      <c r="F315" s="63"/>
      <c r="G315" s="64"/>
      <c r="H315" s="64"/>
      <c r="I315" s="65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470" t="e">
        <f t="shared" si="679"/>
        <v>#DIV/0!</v>
      </c>
      <c r="N315" s="471"/>
      <c r="O315" s="67">
        <f>G315+F315+0</f>
        <v>0</v>
      </c>
      <c r="P315" s="68" t="e">
        <f t="shared" ref="P315" si="788">O315/J315*100</f>
        <v>#DIV/0!</v>
      </c>
      <c r="Q315" s="470" t="e">
        <f t="shared" si="681"/>
        <v>#DIV/0!</v>
      </c>
      <c r="R315" s="471"/>
      <c r="S315" s="70">
        <f>H315+F315+G315+0</f>
        <v>0</v>
      </c>
      <c r="T315" s="68" t="e">
        <f t="shared" ref="T315" si="789">S315/J315*100</f>
        <v>#DIV/0!</v>
      </c>
      <c r="U315" s="470" t="e">
        <f t="shared" si="683"/>
        <v>#DIV/0!</v>
      </c>
      <c r="V315" s="472"/>
      <c r="W315" s="67">
        <f>H315+F315+G315+I315+0</f>
        <v>0</v>
      </c>
      <c r="X315" s="68" t="e">
        <f>W315/J315*100</f>
        <v>#DIV/0!</v>
      </c>
      <c r="Y315" s="470" t="e">
        <f t="shared" si="684"/>
        <v>#DIV/0!</v>
      </c>
      <c r="Z315" s="471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38"/>
      <c r="G316" s="36"/>
      <c r="H316" s="36"/>
      <c r="I316" s="39"/>
      <c r="J316" s="40"/>
      <c r="K316" s="16"/>
      <c r="L316" s="17" t="e">
        <f>K316/J315*100</f>
        <v>#DIV/0!</v>
      </c>
      <c r="M316" s="470"/>
      <c r="N316" s="471"/>
      <c r="O316" s="16"/>
      <c r="P316" s="17" t="e">
        <f>O316/J315*100</f>
        <v>#DIV/0!</v>
      </c>
      <c r="Q316" s="470"/>
      <c r="R316" s="471"/>
      <c r="S316" s="19"/>
      <c r="T316" s="17" t="e">
        <f>S316/J315*100</f>
        <v>#DIV/0!</v>
      </c>
      <c r="U316" s="470"/>
      <c r="V316" s="472"/>
      <c r="W316" s="16"/>
      <c r="X316" s="17" t="e">
        <f>W316/J315*100</f>
        <v>#DIV/0!</v>
      </c>
      <c r="Y316" s="470"/>
      <c r="Z316" s="471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790">+C317+D317</f>
        <v>0</v>
      </c>
      <c r="F317" s="63"/>
      <c r="G317" s="64"/>
      <c r="H317" s="64"/>
      <c r="I317" s="65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470" t="e">
        <f t="shared" si="679"/>
        <v>#DIV/0!</v>
      </c>
      <c r="N317" s="471"/>
      <c r="O317" s="67">
        <f>G317+F317+0</f>
        <v>0</v>
      </c>
      <c r="P317" s="68" t="e">
        <f t="shared" ref="P317" si="791">O317/J317*100</f>
        <v>#DIV/0!</v>
      </c>
      <c r="Q317" s="470" t="e">
        <f t="shared" si="681"/>
        <v>#DIV/0!</v>
      </c>
      <c r="R317" s="471"/>
      <c r="S317" s="70">
        <f>H317+F317+G317+0</f>
        <v>0</v>
      </c>
      <c r="T317" s="68" t="e">
        <f t="shared" ref="T317" si="792">S317/J317*100</f>
        <v>#DIV/0!</v>
      </c>
      <c r="U317" s="470" t="e">
        <f t="shared" si="683"/>
        <v>#DIV/0!</v>
      </c>
      <c r="V317" s="472"/>
      <c r="W317" s="67">
        <f>H317+F317+G317+I317+0</f>
        <v>0</v>
      </c>
      <c r="X317" s="68" t="e">
        <f>W317/J317*100</f>
        <v>#DIV/0!</v>
      </c>
      <c r="Y317" s="470" t="e">
        <f t="shared" si="684"/>
        <v>#DIV/0!</v>
      </c>
      <c r="Z317" s="471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38"/>
      <c r="G318" s="36"/>
      <c r="H318" s="36"/>
      <c r="I318" s="37"/>
      <c r="J318" s="40"/>
      <c r="K318" s="16"/>
      <c r="L318" s="17" t="e">
        <f>K318/J317*100</f>
        <v>#DIV/0!</v>
      </c>
      <c r="M318" s="470"/>
      <c r="N318" s="471"/>
      <c r="O318" s="16"/>
      <c r="P318" s="17" t="e">
        <f>O318/J317*100</f>
        <v>#DIV/0!</v>
      </c>
      <c r="Q318" s="470"/>
      <c r="R318" s="471"/>
      <c r="S318" s="19"/>
      <c r="T318" s="17" t="e">
        <f>S318/J317*100</f>
        <v>#DIV/0!</v>
      </c>
      <c r="U318" s="470"/>
      <c r="V318" s="472"/>
      <c r="W318" s="16"/>
      <c r="X318" s="17" t="e">
        <f>W318/J317*100</f>
        <v>#DIV/0!</v>
      </c>
      <c r="Y318" s="470"/>
      <c r="Z318" s="471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793">+C319+D319</f>
        <v>0</v>
      </c>
      <c r="F319" s="63"/>
      <c r="G319" s="64"/>
      <c r="H319" s="64"/>
      <c r="I319" s="65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470" t="e">
        <f t="shared" si="679"/>
        <v>#DIV/0!</v>
      </c>
      <c r="N319" s="471"/>
      <c r="O319" s="67">
        <f>G319+F319+0</f>
        <v>0</v>
      </c>
      <c r="P319" s="68" t="e">
        <f t="shared" ref="P319" si="794">O319/J319*100</f>
        <v>#DIV/0!</v>
      </c>
      <c r="Q319" s="470" t="e">
        <f t="shared" si="681"/>
        <v>#DIV/0!</v>
      </c>
      <c r="R319" s="471"/>
      <c r="S319" s="70">
        <f>H319+F319+G319+0</f>
        <v>0</v>
      </c>
      <c r="T319" s="68" t="e">
        <f t="shared" ref="T319" si="795">S319/J319*100</f>
        <v>#DIV/0!</v>
      </c>
      <c r="U319" s="470" t="e">
        <f t="shared" si="683"/>
        <v>#DIV/0!</v>
      </c>
      <c r="V319" s="472"/>
      <c r="W319" s="67">
        <f>H319+F319+G319+I319+0</f>
        <v>0</v>
      </c>
      <c r="X319" s="68" t="e">
        <f>W319/J319*100</f>
        <v>#DIV/0!</v>
      </c>
      <c r="Y319" s="470" t="e">
        <f t="shared" si="684"/>
        <v>#DIV/0!</v>
      </c>
      <c r="Z319" s="471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38"/>
      <c r="G320" s="36"/>
      <c r="H320" s="36"/>
      <c r="I320" s="37"/>
      <c r="J320" s="40"/>
      <c r="K320" s="16"/>
      <c r="L320" s="17" t="e">
        <f>K320/J319*100</f>
        <v>#DIV/0!</v>
      </c>
      <c r="M320" s="470"/>
      <c r="N320" s="471"/>
      <c r="O320" s="16"/>
      <c r="P320" s="17" t="e">
        <f>O320/J319*100</f>
        <v>#DIV/0!</v>
      </c>
      <c r="Q320" s="470"/>
      <c r="R320" s="471"/>
      <c r="S320" s="19"/>
      <c r="T320" s="17" t="e">
        <f>S320/J319*100</f>
        <v>#DIV/0!</v>
      </c>
      <c r="U320" s="470"/>
      <c r="V320" s="472"/>
      <c r="W320" s="16"/>
      <c r="X320" s="17" t="e">
        <f>W320/J319*100</f>
        <v>#DIV/0!</v>
      </c>
      <c r="Y320" s="470"/>
      <c r="Z320" s="471"/>
      <c r="AA320" s="74"/>
      <c r="AB320" s="74"/>
    </row>
    <row r="321" spans="1:28" s="251" customFormat="1" ht="21.75" hidden="1" customHeight="1" x14ac:dyDescent="0.2">
      <c r="A321" s="480" t="s">
        <v>45</v>
      </c>
      <c r="B321" s="54" t="s">
        <v>29</v>
      </c>
      <c r="C321" s="55">
        <f t="shared" ref="C321:K322" si="796">SUM(C323,C329,C339,C345,C347)</f>
        <v>0</v>
      </c>
      <c r="D321" s="56">
        <f t="shared" si="796"/>
        <v>0</v>
      </c>
      <c r="E321" s="57">
        <f t="shared" si="796"/>
        <v>0</v>
      </c>
      <c r="F321" s="58">
        <f t="shared" si="796"/>
        <v>0</v>
      </c>
      <c r="G321" s="56">
        <f t="shared" si="796"/>
        <v>0</v>
      </c>
      <c r="H321" s="56">
        <f t="shared" si="796"/>
        <v>0</v>
      </c>
      <c r="I321" s="59">
        <f t="shared" si="796"/>
        <v>0</v>
      </c>
      <c r="J321" s="60">
        <f t="shared" si="796"/>
        <v>0</v>
      </c>
      <c r="K321" s="55">
        <f t="shared" si="796"/>
        <v>0</v>
      </c>
      <c r="L321" s="56" t="e">
        <f>K321/J321*100</f>
        <v>#DIV/0!</v>
      </c>
      <c r="M321" s="482" t="e">
        <f t="shared" si="679"/>
        <v>#DIV/0!</v>
      </c>
      <c r="N321" s="476"/>
      <c r="O321" s="55">
        <f>SUM(O323,O329,O339,O345,O347)</f>
        <v>0</v>
      </c>
      <c r="P321" s="56" t="e">
        <f t="shared" ref="P321" si="797">O321/J321*100</f>
        <v>#DIV/0!</v>
      </c>
      <c r="Q321" s="482" t="e">
        <f t="shared" si="681"/>
        <v>#DIV/0!</v>
      </c>
      <c r="R321" s="476"/>
      <c r="S321" s="58">
        <f>SUM(S323,S329,S339,S345,S347)</f>
        <v>0</v>
      </c>
      <c r="T321" s="56" t="e">
        <f t="shared" ref="T321" si="798">S321/J321*100</f>
        <v>#DIV/0!</v>
      </c>
      <c r="U321" s="482" t="e">
        <f t="shared" si="683"/>
        <v>#DIV/0!</v>
      </c>
      <c r="V321" s="484"/>
      <c r="W321" s="55">
        <f>SUM(W323,W329,W339,W345,W347)</f>
        <v>0</v>
      </c>
      <c r="X321" s="56" t="e">
        <f t="shared" ref="X321" si="799">W321/J321*100</f>
        <v>#DIV/0!</v>
      </c>
      <c r="Y321" s="482" t="e">
        <f t="shared" si="684"/>
        <v>#DIV/0!</v>
      </c>
      <c r="Z321" s="476"/>
      <c r="AA321" s="250"/>
      <c r="AB321" s="250"/>
    </row>
    <row r="322" spans="1:28" s="251" customFormat="1" ht="21.75" hidden="1" customHeight="1" x14ac:dyDescent="0.2">
      <c r="A322" s="481"/>
      <c r="B322" s="54" t="s">
        <v>30</v>
      </c>
      <c r="C322" s="16"/>
      <c r="D322" s="17"/>
      <c r="E322" s="18"/>
      <c r="F322" s="19"/>
      <c r="G322" s="17"/>
      <c r="H322" s="17"/>
      <c r="I322" s="20"/>
      <c r="J322" s="21"/>
      <c r="K322" s="55">
        <f t="shared" si="796"/>
        <v>0</v>
      </c>
      <c r="L322" s="56" t="e">
        <f t="shared" ref="L322" si="800">K322/J321*100</f>
        <v>#DIV/0!</v>
      </c>
      <c r="M322" s="483"/>
      <c r="N322" s="477"/>
      <c r="O322" s="55">
        <f>SUM(O324,O330,O340,O346,O348)</f>
        <v>0</v>
      </c>
      <c r="P322" s="56" t="e">
        <f t="shared" ref="P322" si="801">O322/J321*100</f>
        <v>#DIV/0!</v>
      </c>
      <c r="Q322" s="483"/>
      <c r="R322" s="477"/>
      <c r="S322" s="58">
        <f>SUM(S324,S330,S340,S346,S348)</f>
        <v>0</v>
      </c>
      <c r="T322" s="56" t="e">
        <f t="shared" ref="T322" si="802">S322/J321*100</f>
        <v>#DIV/0!</v>
      </c>
      <c r="U322" s="483"/>
      <c r="V322" s="485"/>
      <c r="W322" s="55">
        <f>SUM(W324,W330,W340,W346,W348)</f>
        <v>0</v>
      </c>
      <c r="X322" s="56" t="e">
        <f t="shared" ref="X322" si="803">W322/J321*100</f>
        <v>#DIV/0!</v>
      </c>
      <c r="Y322" s="483"/>
      <c r="Z322" s="477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27">
        <f>SUM(F325,F327)</f>
        <v>0</v>
      </c>
      <c r="G323" s="25">
        <f>SUM(G325,G327)</f>
        <v>0</v>
      </c>
      <c r="H323" s="25">
        <f t="shared" ref="H323:I323" si="804">SUM(H325,H327)</f>
        <v>0</v>
      </c>
      <c r="I323" s="28">
        <f t="shared" si="804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05">K323/J323*100</f>
        <v>#DIV/0!</v>
      </c>
      <c r="M323" s="478" t="e">
        <f t="shared" si="679"/>
        <v>#DIV/0!</v>
      </c>
      <c r="N323" s="474"/>
      <c r="O323" s="30">
        <f>SUM(O325,O327)</f>
        <v>0</v>
      </c>
      <c r="P323" s="31" t="e">
        <f t="shared" ref="P323" si="806">O323/J323*100</f>
        <v>#DIV/0!</v>
      </c>
      <c r="Q323" s="478" t="e">
        <f t="shared" si="681"/>
        <v>#DIV/0!</v>
      </c>
      <c r="R323" s="474"/>
      <c r="S323" s="32">
        <f>SUM(S325,S327)</f>
        <v>0</v>
      </c>
      <c r="T323" s="31" t="e">
        <f t="shared" ref="T323" si="807">S323/J323*100</f>
        <v>#DIV/0!</v>
      </c>
      <c r="U323" s="478" t="e">
        <f t="shared" si="683"/>
        <v>#DIV/0!</v>
      </c>
      <c r="V323" s="475"/>
      <c r="W323" s="30">
        <f>SUM(W325,W327)</f>
        <v>0</v>
      </c>
      <c r="X323" s="31" t="e">
        <f t="shared" ref="X323" si="808">W323/J323*100</f>
        <v>#DIV/0!</v>
      </c>
      <c r="Y323" s="478" t="e">
        <f t="shared" si="684"/>
        <v>#DIV/0!</v>
      </c>
      <c r="Z323" s="474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38"/>
      <c r="G324" s="36"/>
      <c r="H324" s="36"/>
      <c r="I324" s="37"/>
      <c r="J324" s="40"/>
      <c r="K324" s="30">
        <f>SUM(K326,K328)</f>
        <v>0</v>
      </c>
      <c r="L324" s="31" t="e">
        <f>K324/J323*100</f>
        <v>#DIV/0!</v>
      </c>
      <c r="M324" s="479"/>
      <c r="N324" s="474"/>
      <c r="O324" s="30">
        <f>SUM(O326,O328)</f>
        <v>0</v>
      </c>
      <c r="P324" s="31" t="e">
        <f t="shared" ref="P324" si="809">O324/J323*100</f>
        <v>#DIV/0!</v>
      </c>
      <c r="Q324" s="479"/>
      <c r="R324" s="474"/>
      <c r="S324" s="32">
        <f>SUM(S326,S328)</f>
        <v>0</v>
      </c>
      <c r="T324" s="31" t="e">
        <f t="shared" ref="T324" si="810">S324/J323*100</f>
        <v>#DIV/0!</v>
      </c>
      <c r="U324" s="479"/>
      <c r="V324" s="475"/>
      <c r="W324" s="30">
        <f>SUM(W326,W328)</f>
        <v>0</v>
      </c>
      <c r="X324" s="31" t="e">
        <f t="shared" ref="X324" si="811">W324/J323*100</f>
        <v>#DIV/0!</v>
      </c>
      <c r="Y324" s="479"/>
      <c r="Z324" s="474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12">+C325+D325</f>
        <v>0</v>
      </c>
      <c r="F325" s="63"/>
      <c r="G325" s="64"/>
      <c r="H325" s="64"/>
      <c r="I325" s="65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470" t="e">
        <f t="shared" si="679"/>
        <v>#DIV/0!</v>
      </c>
      <c r="N325" s="471"/>
      <c r="O325" s="67">
        <f>G325+F325+0</f>
        <v>0</v>
      </c>
      <c r="P325" s="69" t="e">
        <f t="shared" ref="P325" si="813">O325/J325*100</f>
        <v>#DIV/0!</v>
      </c>
      <c r="Q325" s="470" t="e">
        <f t="shared" si="681"/>
        <v>#DIV/0!</v>
      </c>
      <c r="R325" s="471"/>
      <c r="S325" s="70">
        <f>H325+F325+G325+0</f>
        <v>0</v>
      </c>
      <c r="T325" s="69" t="e">
        <f t="shared" ref="T325" si="814">S325/J325*100</f>
        <v>#DIV/0!</v>
      </c>
      <c r="U325" s="470" t="e">
        <f t="shared" si="683"/>
        <v>#DIV/0!</v>
      </c>
      <c r="V325" s="472"/>
      <c r="W325" s="67">
        <f>H325+F325+G325+I325+0</f>
        <v>0</v>
      </c>
      <c r="X325" s="69" t="e">
        <f>W325/J325*100</f>
        <v>#DIV/0!</v>
      </c>
      <c r="Y325" s="470" t="e">
        <f t="shared" si="684"/>
        <v>#DIV/0!</v>
      </c>
      <c r="Z325" s="471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38"/>
      <c r="G326" s="36"/>
      <c r="H326" s="36"/>
      <c r="I326" s="39"/>
      <c r="J326" s="40"/>
      <c r="K326" s="16"/>
      <c r="L326" s="17" t="e">
        <f>K326/J325*100</f>
        <v>#DIV/0!</v>
      </c>
      <c r="M326" s="470"/>
      <c r="N326" s="471"/>
      <c r="O326" s="16"/>
      <c r="P326" s="73" t="e">
        <f>O326/J325*100</f>
        <v>#DIV/0!</v>
      </c>
      <c r="Q326" s="470"/>
      <c r="R326" s="471"/>
      <c r="S326" s="19"/>
      <c r="T326" s="73" t="e">
        <f>S326/J325*100</f>
        <v>#DIV/0!</v>
      </c>
      <c r="U326" s="470"/>
      <c r="V326" s="472"/>
      <c r="W326" s="16"/>
      <c r="X326" s="73" t="e">
        <f>W326/J325*100</f>
        <v>#DIV/0!</v>
      </c>
      <c r="Y326" s="470"/>
      <c r="Z326" s="471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15">+C327+D327</f>
        <v>0</v>
      </c>
      <c r="F327" s="63"/>
      <c r="G327" s="64"/>
      <c r="H327" s="64"/>
      <c r="I327" s="65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470" t="e">
        <f t="shared" si="679"/>
        <v>#DIV/0!</v>
      </c>
      <c r="N327" s="471"/>
      <c r="O327" s="67">
        <f>G327+F327+0</f>
        <v>0</v>
      </c>
      <c r="P327" s="69" t="e">
        <f t="shared" ref="P327" si="816">O327/J327*100</f>
        <v>#DIV/0!</v>
      </c>
      <c r="Q327" s="470" t="e">
        <f t="shared" si="681"/>
        <v>#DIV/0!</v>
      </c>
      <c r="R327" s="471"/>
      <c r="S327" s="70">
        <f>H327+F327+G327+0</f>
        <v>0</v>
      </c>
      <c r="T327" s="69" t="e">
        <f t="shared" ref="T327" si="817">S327/J327*100</f>
        <v>#DIV/0!</v>
      </c>
      <c r="U327" s="470" t="e">
        <f t="shared" si="683"/>
        <v>#DIV/0!</v>
      </c>
      <c r="V327" s="472"/>
      <c r="W327" s="67">
        <f>H327+F327+G327+I327+0</f>
        <v>0</v>
      </c>
      <c r="X327" s="69" t="e">
        <f>W327/J327*100</f>
        <v>#DIV/0!</v>
      </c>
      <c r="Y327" s="470" t="e">
        <f t="shared" si="684"/>
        <v>#DIV/0!</v>
      </c>
      <c r="Z327" s="471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38"/>
      <c r="G328" s="36"/>
      <c r="H328" s="36"/>
      <c r="I328" s="39"/>
      <c r="J328" s="40"/>
      <c r="K328" s="16"/>
      <c r="L328" s="17" t="e">
        <f>K328/J327*100</f>
        <v>#DIV/0!</v>
      </c>
      <c r="M328" s="470"/>
      <c r="N328" s="471"/>
      <c r="O328" s="16"/>
      <c r="P328" s="73" t="e">
        <f>O328/J327*100</f>
        <v>#DIV/0!</v>
      </c>
      <c r="Q328" s="470"/>
      <c r="R328" s="471"/>
      <c r="S328" s="19"/>
      <c r="T328" s="73" t="e">
        <f>S328/J327*100</f>
        <v>#DIV/0!</v>
      </c>
      <c r="U328" s="470"/>
      <c r="V328" s="472"/>
      <c r="W328" s="16"/>
      <c r="X328" s="73" t="e">
        <f>W328/J327*100</f>
        <v>#DIV/0!</v>
      </c>
      <c r="Y328" s="470"/>
      <c r="Z328" s="471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27">
        <f>SUM(F331,F333,F335,F337)</f>
        <v>0</v>
      </c>
      <c r="G329" s="25">
        <f t="shared" ref="G329:I329" si="818">SUM(G331,G333,G335,G337)</f>
        <v>0</v>
      </c>
      <c r="H329" s="25">
        <f t="shared" si="818"/>
        <v>0</v>
      </c>
      <c r="I329" s="28">
        <f t="shared" si="818"/>
        <v>0</v>
      </c>
      <c r="J329" s="29">
        <f t="shared" ref="J329" si="819">+E329+I329+F329+G329+H329</f>
        <v>0</v>
      </c>
      <c r="K329" s="30">
        <f>SUM(K331,K333,K335,K337)</f>
        <v>0</v>
      </c>
      <c r="L329" s="31" t="e">
        <f t="shared" ref="L329" si="820">K329/J329*100</f>
        <v>#DIV/0!</v>
      </c>
      <c r="M329" s="473" t="e">
        <f t="shared" si="679"/>
        <v>#DIV/0!</v>
      </c>
      <c r="N329" s="474"/>
      <c r="O329" s="30">
        <f>SUM(O331,O333,O335,O337)</f>
        <v>0</v>
      </c>
      <c r="P329" s="31" t="e">
        <f t="shared" ref="P329" si="821">O329/J329*100</f>
        <v>#DIV/0!</v>
      </c>
      <c r="Q329" s="473" t="e">
        <f t="shared" si="681"/>
        <v>#DIV/0!</v>
      </c>
      <c r="R329" s="474"/>
      <c r="S329" s="32">
        <f>SUM(S331,S333,S335,S337)</f>
        <v>0</v>
      </c>
      <c r="T329" s="31" t="e">
        <f t="shared" ref="T329" si="822">S329/J329*100</f>
        <v>#DIV/0!</v>
      </c>
      <c r="U329" s="473" t="e">
        <f t="shared" si="683"/>
        <v>#DIV/0!</v>
      </c>
      <c r="V329" s="475"/>
      <c r="W329" s="30">
        <f>SUM(W331,W333,W335,W337)</f>
        <v>0</v>
      </c>
      <c r="X329" s="31" t="e">
        <f t="shared" ref="X329" si="823">W329/J329*100</f>
        <v>#DIV/0!</v>
      </c>
      <c r="Y329" s="473" t="e">
        <f t="shared" si="684"/>
        <v>#DIV/0!</v>
      </c>
      <c r="Z329" s="474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38"/>
      <c r="G330" s="36"/>
      <c r="H330" s="36"/>
      <c r="I330" s="37"/>
      <c r="J330" s="40"/>
      <c r="K330" s="30">
        <f>SUM(K332,K334,K336,K338)</f>
        <v>0</v>
      </c>
      <c r="L330" s="31" t="e">
        <f t="shared" ref="L330" si="824">K330/J329*100</f>
        <v>#DIV/0!</v>
      </c>
      <c r="M330" s="473"/>
      <c r="N330" s="474"/>
      <c r="O330" s="30">
        <f>SUM(O332,O334,O336,O338)</f>
        <v>0</v>
      </c>
      <c r="P330" s="31" t="e">
        <f t="shared" ref="P330" si="825">O330/J329*100</f>
        <v>#DIV/0!</v>
      </c>
      <c r="Q330" s="473"/>
      <c r="R330" s="474"/>
      <c r="S330" s="32">
        <f>SUM(S332,S334,S336,S338)</f>
        <v>0</v>
      </c>
      <c r="T330" s="31" t="e">
        <f t="shared" ref="T330" si="826">S330/J329*100</f>
        <v>#DIV/0!</v>
      </c>
      <c r="U330" s="473"/>
      <c r="V330" s="475"/>
      <c r="W330" s="30">
        <f>SUM(W332,W334,W336,W338)</f>
        <v>0</v>
      </c>
      <c r="X330" s="31" t="e">
        <f t="shared" ref="X330" si="827">W330/J329*100</f>
        <v>#DIV/0!</v>
      </c>
      <c r="Y330" s="473"/>
      <c r="Z330" s="474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28">+C331+D331</f>
        <v>0</v>
      </c>
      <c r="F331" s="63"/>
      <c r="G331" s="64"/>
      <c r="H331" s="64"/>
      <c r="I331" s="65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470" t="e">
        <f t="shared" si="679"/>
        <v>#DIV/0!</v>
      </c>
      <c r="N331" s="471"/>
      <c r="O331" s="67">
        <f>G331+F331+0</f>
        <v>0</v>
      </c>
      <c r="P331" s="68" t="e">
        <f t="shared" ref="P331" si="829">O331/J331*100</f>
        <v>#DIV/0!</v>
      </c>
      <c r="Q331" s="470" t="e">
        <f t="shared" si="681"/>
        <v>#DIV/0!</v>
      </c>
      <c r="R331" s="471"/>
      <c r="S331" s="70">
        <f>H331+F331+G331+0</f>
        <v>0</v>
      </c>
      <c r="T331" s="68" t="e">
        <f t="shared" ref="T331" si="830">S331/J331*100</f>
        <v>#DIV/0!</v>
      </c>
      <c r="U331" s="470" t="e">
        <f t="shared" si="683"/>
        <v>#DIV/0!</v>
      </c>
      <c r="V331" s="472"/>
      <c r="W331" s="67">
        <f>H331+F331+G331+I331+0</f>
        <v>0</v>
      </c>
      <c r="X331" s="68" t="e">
        <f>W331/J331*100</f>
        <v>#DIV/0!</v>
      </c>
      <c r="Y331" s="470" t="e">
        <f t="shared" si="684"/>
        <v>#DIV/0!</v>
      </c>
      <c r="Z331" s="471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38"/>
      <c r="G332" s="36"/>
      <c r="H332" s="36"/>
      <c r="I332" s="39"/>
      <c r="J332" s="40"/>
      <c r="K332" s="16"/>
      <c r="L332" s="17" t="e">
        <f>K332/J331*100</f>
        <v>#DIV/0!</v>
      </c>
      <c r="M332" s="470"/>
      <c r="N332" s="471"/>
      <c r="O332" s="16"/>
      <c r="P332" s="17" t="e">
        <f>O332/J331*100</f>
        <v>#DIV/0!</v>
      </c>
      <c r="Q332" s="470"/>
      <c r="R332" s="471"/>
      <c r="S332" s="19"/>
      <c r="T332" s="17" t="e">
        <f>S332/J331*100</f>
        <v>#DIV/0!</v>
      </c>
      <c r="U332" s="470"/>
      <c r="V332" s="472"/>
      <c r="W332" s="16"/>
      <c r="X332" s="17" t="e">
        <f>W332/J331*100</f>
        <v>#DIV/0!</v>
      </c>
      <c r="Y332" s="470"/>
      <c r="Z332" s="471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31">+C333+D333</f>
        <v>0</v>
      </c>
      <c r="F333" s="63"/>
      <c r="G333" s="64"/>
      <c r="H333" s="64"/>
      <c r="I333" s="65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470" t="e">
        <f t="shared" ref="M333:M395" si="832">L334-L333</f>
        <v>#DIV/0!</v>
      </c>
      <c r="N333" s="471"/>
      <c r="O333" s="67">
        <f>G333+F333+0</f>
        <v>0</v>
      </c>
      <c r="P333" s="68" t="e">
        <f t="shared" ref="P333" si="833">O333/J333*100</f>
        <v>#DIV/0!</v>
      </c>
      <c r="Q333" s="470" t="e">
        <f t="shared" ref="Q333:Q395" si="834">P334-P333</f>
        <v>#DIV/0!</v>
      </c>
      <c r="R333" s="471"/>
      <c r="S333" s="70">
        <f>H333+F333+G333+0</f>
        <v>0</v>
      </c>
      <c r="T333" s="68" t="e">
        <f t="shared" ref="T333" si="835">S333/J333*100</f>
        <v>#DIV/0!</v>
      </c>
      <c r="U333" s="470" t="e">
        <f t="shared" ref="U333:U395" si="836">T334-T333</f>
        <v>#DIV/0!</v>
      </c>
      <c r="V333" s="472"/>
      <c r="W333" s="67">
        <f>H333+F333+G333+I333+0</f>
        <v>0</v>
      </c>
      <c r="X333" s="68" t="e">
        <f>W333/J333*100</f>
        <v>#DIV/0!</v>
      </c>
      <c r="Y333" s="470" t="e">
        <f t="shared" ref="Y333:Y395" si="837">X334-X333</f>
        <v>#DIV/0!</v>
      </c>
      <c r="Z333" s="471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38"/>
      <c r="G334" s="36"/>
      <c r="H334" s="36"/>
      <c r="I334" s="39"/>
      <c r="J334" s="40"/>
      <c r="K334" s="16"/>
      <c r="L334" s="17" t="e">
        <f>K334/J333*100</f>
        <v>#DIV/0!</v>
      </c>
      <c r="M334" s="470"/>
      <c r="N334" s="471"/>
      <c r="O334" s="16"/>
      <c r="P334" s="17" t="e">
        <f>O334/J333*100</f>
        <v>#DIV/0!</v>
      </c>
      <c r="Q334" s="470"/>
      <c r="R334" s="471"/>
      <c r="S334" s="19"/>
      <c r="T334" s="17" t="e">
        <f>S334/J333*100</f>
        <v>#DIV/0!</v>
      </c>
      <c r="U334" s="470"/>
      <c r="V334" s="472"/>
      <c r="W334" s="16"/>
      <c r="X334" s="17" t="e">
        <f>W334/J333*100</f>
        <v>#DIV/0!</v>
      </c>
      <c r="Y334" s="470"/>
      <c r="Z334" s="471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38">+C335+D335</f>
        <v>0</v>
      </c>
      <c r="F335" s="63"/>
      <c r="G335" s="64"/>
      <c r="H335" s="64"/>
      <c r="I335" s="65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470" t="e">
        <f t="shared" si="832"/>
        <v>#DIV/0!</v>
      </c>
      <c r="N335" s="471"/>
      <c r="O335" s="67">
        <f>G335+F335+0</f>
        <v>0</v>
      </c>
      <c r="P335" s="68" t="e">
        <f t="shared" ref="P335" si="839">O335/J335*100</f>
        <v>#DIV/0!</v>
      </c>
      <c r="Q335" s="470" t="e">
        <f t="shared" si="834"/>
        <v>#DIV/0!</v>
      </c>
      <c r="R335" s="471"/>
      <c r="S335" s="70">
        <f>H335+F335+G335+0</f>
        <v>0</v>
      </c>
      <c r="T335" s="68" t="e">
        <f t="shared" ref="T335" si="840">S335/J335*100</f>
        <v>#DIV/0!</v>
      </c>
      <c r="U335" s="470" t="e">
        <f t="shared" si="836"/>
        <v>#DIV/0!</v>
      </c>
      <c r="V335" s="472"/>
      <c r="W335" s="67">
        <f>H335+F335+G335+I335+0</f>
        <v>0</v>
      </c>
      <c r="X335" s="68" t="e">
        <f>W335/J335*100</f>
        <v>#DIV/0!</v>
      </c>
      <c r="Y335" s="470" t="e">
        <f t="shared" si="837"/>
        <v>#DIV/0!</v>
      </c>
      <c r="Z335" s="471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38"/>
      <c r="G336" s="36"/>
      <c r="H336" s="36"/>
      <c r="I336" s="39"/>
      <c r="J336" s="40"/>
      <c r="K336" s="16"/>
      <c r="L336" s="17" t="e">
        <f>K336/J335*100</f>
        <v>#DIV/0!</v>
      </c>
      <c r="M336" s="470"/>
      <c r="N336" s="471"/>
      <c r="O336" s="16"/>
      <c r="P336" s="17" t="e">
        <f>O336/J335*100</f>
        <v>#DIV/0!</v>
      </c>
      <c r="Q336" s="470"/>
      <c r="R336" s="471"/>
      <c r="S336" s="19"/>
      <c r="T336" s="17" t="e">
        <f>S336/J335*100</f>
        <v>#DIV/0!</v>
      </c>
      <c r="U336" s="470"/>
      <c r="V336" s="472"/>
      <c r="W336" s="16"/>
      <c r="X336" s="17" t="e">
        <f>W336/J335*100</f>
        <v>#DIV/0!</v>
      </c>
      <c r="Y336" s="470"/>
      <c r="Z336" s="471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41">+C337+D337</f>
        <v>0</v>
      </c>
      <c r="F337" s="63"/>
      <c r="G337" s="64"/>
      <c r="H337" s="64"/>
      <c r="I337" s="65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470" t="e">
        <f t="shared" si="832"/>
        <v>#DIV/0!</v>
      </c>
      <c r="N337" s="471"/>
      <c r="O337" s="67">
        <f>G337+F337+0</f>
        <v>0</v>
      </c>
      <c r="P337" s="68" t="e">
        <f t="shared" ref="P337" si="842">O337/J337*100</f>
        <v>#DIV/0!</v>
      </c>
      <c r="Q337" s="470" t="e">
        <f t="shared" si="834"/>
        <v>#DIV/0!</v>
      </c>
      <c r="R337" s="471"/>
      <c r="S337" s="70">
        <f>H337+F337+G337+0</f>
        <v>0</v>
      </c>
      <c r="T337" s="68" t="e">
        <f t="shared" ref="T337" si="843">S337/J337*100</f>
        <v>#DIV/0!</v>
      </c>
      <c r="U337" s="470" t="e">
        <f t="shared" si="836"/>
        <v>#DIV/0!</v>
      </c>
      <c r="V337" s="472"/>
      <c r="W337" s="67">
        <f>H337+F337+G337+I337+0</f>
        <v>0</v>
      </c>
      <c r="X337" s="68" t="e">
        <f>W337/J337*100</f>
        <v>#DIV/0!</v>
      </c>
      <c r="Y337" s="470" t="e">
        <f t="shared" si="837"/>
        <v>#DIV/0!</v>
      </c>
      <c r="Z337" s="471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38"/>
      <c r="G338" s="36"/>
      <c r="H338" s="36"/>
      <c r="I338" s="39"/>
      <c r="J338" s="40"/>
      <c r="K338" s="16"/>
      <c r="L338" s="17" t="e">
        <f>K338/J337*100</f>
        <v>#DIV/0!</v>
      </c>
      <c r="M338" s="470"/>
      <c r="N338" s="471"/>
      <c r="O338" s="16"/>
      <c r="P338" s="17" t="e">
        <f>O338/J337*100</f>
        <v>#DIV/0!</v>
      </c>
      <c r="Q338" s="470"/>
      <c r="R338" s="471"/>
      <c r="S338" s="19"/>
      <c r="T338" s="17" t="e">
        <f>S338/J337*100</f>
        <v>#DIV/0!</v>
      </c>
      <c r="U338" s="470"/>
      <c r="V338" s="472"/>
      <c r="W338" s="16"/>
      <c r="X338" s="17" t="e">
        <f>W338/J337*100</f>
        <v>#DIV/0!</v>
      </c>
      <c r="Y338" s="470"/>
      <c r="Z338" s="471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27">
        <f>SUM(F341,F343)</f>
        <v>0</v>
      </c>
      <c r="G339" s="25">
        <f t="shared" ref="G339:I339" si="844">SUM(G341,G343)</f>
        <v>0</v>
      </c>
      <c r="H339" s="25">
        <f t="shared" si="844"/>
        <v>0</v>
      </c>
      <c r="I339" s="28">
        <f t="shared" si="844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45">K339/J339*100</f>
        <v>#DIV/0!</v>
      </c>
      <c r="M339" s="473" t="e">
        <f t="shared" si="832"/>
        <v>#DIV/0!</v>
      </c>
      <c r="N339" s="474"/>
      <c r="O339" s="30">
        <f>SUM(O341,O343)</f>
        <v>0</v>
      </c>
      <c r="P339" s="31" t="e">
        <f t="shared" ref="P339" si="846">O339/J339*100</f>
        <v>#DIV/0!</v>
      </c>
      <c r="Q339" s="473" t="e">
        <f t="shared" si="834"/>
        <v>#DIV/0!</v>
      </c>
      <c r="R339" s="474"/>
      <c r="S339" s="32">
        <f>SUM(S341,S343)</f>
        <v>0</v>
      </c>
      <c r="T339" s="31" t="e">
        <f t="shared" ref="T339" si="847">S339/J339*100</f>
        <v>#DIV/0!</v>
      </c>
      <c r="U339" s="473" t="e">
        <f t="shared" si="836"/>
        <v>#DIV/0!</v>
      </c>
      <c r="V339" s="475"/>
      <c r="W339" s="30">
        <f>SUM(W341,W343)</f>
        <v>0</v>
      </c>
      <c r="X339" s="31" t="e">
        <f t="shared" ref="X339" si="848">W339/J339*100</f>
        <v>#DIV/0!</v>
      </c>
      <c r="Y339" s="473" t="e">
        <f t="shared" si="837"/>
        <v>#DIV/0!</v>
      </c>
      <c r="Z339" s="474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38"/>
      <c r="G340" s="36"/>
      <c r="H340" s="36"/>
      <c r="I340" s="37"/>
      <c r="J340" s="40"/>
      <c r="K340" s="30">
        <f>SUM(K342,K344)</f>
        <v>0</v>
      </c>
      <c r="L340" s="31" t="e">
        <f t="shared" ref="L340" si="849">K340/J339*100</f>
        <v>#DIV/0!</v>
      </c>
      <c r="M340" s="473"/>
      <c r="N340" s="474"/>
      <c r="O340" s="30">
        <f>SUM(O342,O344)</f>
        <v>0</v>
      </c>
      <c r="P340" s="31" t="e">
        <f t="shared" ref="P340" si="850">O340/J339*100</f>
        <v>#DIV/0!</v>
      </c>
      <c r="Q340" s="473"/>
      <c r="R340" s="474"/>
      <c r="S340" s="32">
        <f>SUM(S342,S344)</f>
        <v>0</v>
      </c>
      <c r="T340" s="31" t="e">
        <f t="shared" ref="T340" si="851">S340/J339*100</f>
        <v>#DIV/0!</v>
      </c>
      <c r="U340" s="473"/>
      <c r="V340" s="475"/>
      <c r="W340" s="30">
        <f>SUM(W342,W344)</f>
        <v>0</v>
      </c>
      <c r="X340" s="31" t="e">
        <f t="shared" ref="X340" si="852">W340/J339*100</f>
        <v>#DIV/0!</v>
      </c>
      <c r="Y340" s="473"/>
      <c r="Z340" s="474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853">+C341+D341</f>
        <v>0</v>
      </c>
      <c r="F341" s="63"/>
      <c r="G341" s="64"/>
      <c r="H341" s="64"/>
      <c r="I341" s="65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470" t="e">
        <f t="shared" si="832"/>
        <v>#DIV/0!</v>
      </c>
      <c r="N341" s="471"/>
      <c r="O341" s="67">
        <f>G341+F341+0</f>
        <v>0</v>
      </c>
      <c r="P341" s="68" t="e">
        <f t="shared" ref="P341" si="854">O341/J341*100</f>
        <v>#DIV/0!</v>
      </c>
      <c r="Q341" s="470" t="e">
        <f t="shared" si="834"/>
        <v>#DIV/0!</v>
      </c>
      <c r="R341" s="471"/>
      <c r="S341" s="70">
        <f>H341+F341+G341+0</f>
        <v>0</v>
      </c>
      <c r="T341" s="68" t="e">
        <f t="shared" ref="T341" si="855">S341/J341*100</f>
        <v>#DIV/0!</v>
      </c>
      <c r="U341" s="470" t="e">
        <f t="shared" si="836"/>
        <v>#DIV/0!</v>
      </c>
      <c r="V341" s="472"/>
      <c r="W341" s="67">
        <f>H341+F341+G341+I341+0</f>
        <v>0</v>
      </c>
      <c r="X341" s="68" t="e">
        <f>W341/J341*100</f>
        <v>#DIV/0!</v>
      </c>
      <c r="Y341" s="470" t="e">
        <f t="shared" si="837"/>
        <v>#DIV/0!</v>
      </c>
      <c r="Z341" s="471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38"/>
      <c r="G342" s="36"/>
      <c r="H342" s="36"/>
      <c r="I342" s="39"/>
      <c r="J342" s="40"/>
      <c r="K342" s="16"/>
      <c r="L342" s="17" t="e">
        <f>K342/J341*100</f>
        <v>#DIV/0!</v>
      </c>
      <c r="M342" s="470"/>
      <c r="N342" s="471"/>
      <c r="O342" s="16"/>
      <c r="P342" s="17" t="e">
        <f>O342/J341*100</f>
        <v>#DIV/0!</v>
      </c>
      <c r="Q342" s="470"/>
      <c r="R342" s="471"/>
      <c r="S342" s="19"/>
      <c r="T342" s="17" t="e">
        <f>S342/J341*100</f>
        <v>#DIV/0!</v>
      </c>
      <c r="U342" s="470"/>
      <c r="V342" s="472"/>
      <c r="W342" s="16"/>
      <c r="X342" s="17" t="e">
        <f>W342/J341*100</f>
        <v>#DIV/0!</v>
      </c>
      <c r="Y342" s="470"/>
      <c r="Z342" s="471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856">+C343+D343</f>
        <v>0</v>
      </c>
      <c r="F343" s="63"/>
      <c r="G343" s="64"/>
      <c r="H343" s="64"/>
      <c r="I343" s="65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470" t="e">
        <f t="shared" si="832"/>
        <v>#DIV/0!</v>
      </c>
      <c r="N343" s="471"/>
      <c r="O343" s="67">
        <f>G343+F343+0</f>
        <v>0</v>
      </c>
      <c r="P343" s="68" t="e">
        <f t="shared" ref="P343" si="857">O343/J343*100</f>
        <v>#DIV/0!</v>
      </c>
      <c r="Q343" s="470" t="e">
        <f t="shared" si="834"/>
        <v>#DIV/0!</v>
      </c>
      <c r="R343" s="471"/>
      <c r="S343" s="70">
        <f>H343+F343+G343+0</f>
        <v>0</v>
      </c>
      <c r="T343" s="68" t="e">
        <f t="shared" ref="T343" si="858">S343/J343*100</f>
        <v>#DIV/0!</v>
      </c>
      <c r="U343" s="470" t="e">
        <f t="shared" si="836"/>
        <v>#DIV/0!</v>
      </c>
      <c r="V343" s="472"/>
      <c r="W343" s="67">
        <f>H343+F343+G343+I343+0</f>
        <v>0</v>
      </c>
      <c r="X343" s="68" t="e">
        <f>W343/J343*100</f>
        <v>#DIV/0!</v>
      </c>
      <c r="Y343" s="470" t="e">
        <f t="shared" si="837"/>
        <v>#DIV/0!</v>
      </c>
      <c r="Z343" s="471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38"/>
      <c r="G344" s="36"/>
      <c r="H344" s="36"/>
      <c r="I344" s="39"/>
      <c r="J344" s="40"/>
      <c r="K344" s="16"/>
      <c r="L344" s="17" t="e">
        <f>K344/J343*100</f>
        <v>#DIV/0!</v>
      </c>
      <c r="M344" s="470"/>
      <c r="N344" s="471"/>
      <c r="O344" s="16"/>
      <c r="P344" s="17" t="e">
        <f>O344/J343*100</f>
        <v>#DIV/0!</v>
      </c>
      <c r="Q344" s="470"/>
      <c r="R344" s="471"/>
      <c r="S344" s="19"/>
      <c r="T344" s="17" t="e">
        <f>S344/J343*100</f>
        <v>#DIV/0!</v>
      </c>
      <c r="U344" s="470"/>
      <c r="V344" s="472"/>
      <c r="W344" s="16"/>
      <c r="X344" s="17" t="e">
        <f>W344/J343*100</f>
        <v>#DIV/0!</v>
      </c>
      <c r="Y344" s="470"/>
      <c r="Z344" s="471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859">+C345+D345</f>
        <v>0</v>
      </c>
      <c r="F345" s="63"/>
      <c r="G345" s="64"/>
      <c r="H345" s="64"/>
      <c r="I345" s="65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470" t="e">
        <f t="shared" si="832"/>
        <v>#DIV/0!</v>
      </c>
      <c r="N345" s="471"/>
      <c r="O345" s="67">
        <f>G345+F345+0</f>
        <v>0</v>
      </c>
      <c r="P345" s="68" t="e">
        <f t="shared" ref="P345" si="860">O345/J345*100</f>
        <v>#DIV/0!</v>
      </c>
      <c r="Q345" s="470" t="e">
        <f t="shared" si="834"/>
        <v>#DIV/0!</v>
      </c>
      <c r="R345" s="471"/>
      <c r="S345" s="70">
        <f>H345+F345+G345+0</f>
        <v>0</v>
      </c>
      <c r="T345" s="68" t="e">
        <f t="shared" ref="T345" si="861">S345/J345*100</f>
        <v>#DIV/0!</v>
      </c>
      <c r="U345" s="470" t="e">
        <f t="shared" si="836"/>
        <v>#DIV/0!</v>
      </c>
      <c r="V345" s="472"/>
      <c r="W345" s="67">
        <f>H345+F345+G345+I345+0</f>
        <v>0</v>
      </c>
      <c r="X345" s="68" t="e">
        <f>W345/J345*100</f>
        <v>#DIV/0!</v>
      </c>
      <c r="Y345" s="470" t="e">
        <f t="shared" si="837"/>
        <v>#DIV/0!</v>
      </c>
      <c r="Z345" s="471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38"/>
      <c r="G346" s="36"/>
      <c r="H346" s="36"/>
      <c r="I346" s="37"/>
      <c r="J346" s="40"/>
      <c r="K346" s="16"/>
      <c r="L346" s="17" t="e">
        <f>K346/J345*100</f>
        <v>#DIV/0!</v>
      </c>
      <c r="M346" s="470"/>
      <c r="N346" s="471"/>
      <c r="O346" s="16"/>
      <c r="P346" s="17" t="e">
        <f>O346/J345*100</f>
        <v>#DIV/0!</v>
      </c>
      <c r="Q346" s="470"/>
      <c r="R346" s="471"/>
      <c r="S346" s="19"/>
      <c r="T346" s="17" t="e">
        <f>S346/J345*100</f>
        <v>#DIV/0!</v>
      </c>
      <c r="U346" s="470"/>
      <c r="V346" s="472"/>
      <c r="W346" s="16"/>
      <c r="X346" s="17" t="e">
        <f>W346/J345*100</f>
        <v>#DIV/0!</v>
      </c>
      <c r="Y346" s="470"/>
      <c r="Z346" s="471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862">+C347+D347</f>
        <v>0</v>
      </c>
      <c r="F347" s="63"/>
      <c r="G347" s="64"/>
      <c r="H347" s="64"/>
      <c r="I347" s="65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470" t="e">
        <f t="shared" si="832"/>
        <v>#DIV/0!</v>
      </c>
      <c r="N347" s="471"/>
      <c r="O347" s="67">
        <f>G347+F347+0</f>
        <v>0</v>
      </c>
      <c r="P347" s="68" t="e">
        <f t="shared" ref="P347" si="863">O347/J347*100</f>
        <v>#DIV/0!</v>
      </c>
      <c r="Q347" s="470" t="e">
        <f t="shared" si="834"/>
        <v>#DIV/0!</v>
      </c>
      <c r="R347" s="471"/>
      <c r="S347" s="70">
        <f>H347+F347+G347+0</f>
        <v>0</v>
      </c>
      <c r="T347" s="68" t="e">
        <f t="shared" ref="T347" si="864">S347/J347*100</f>
        <v>#DIV/0!</v>
      </c>
      <c r="U347" s="470" t="e">
        <f t="shared" si="836"/>
        <v>#DIV/0!</v>
      </c>
      <c r="V347" s="472"/>
      <c r="W347" s="67">
        <f>H347+F347+G347+I347+0</f>
        <v>0</v>
      </c>
      <c r="X347" s="68" t="e">
        <f>W347/J347*100</f>
        <v>#DIV/0!</v>
      </c>
      <c r="Y347" s="470" t="e">
        <f t="shared" si="837"/>
        <v>#DIV/0!</v>
      </c>
      <c r="Z347" s="471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38"/>
      <c r="G348" s="36"/>
      <c r="H348" s="36"/>
      <c r="I348" s="37"/>
      <c r="J348" s="40"/>
      <c r="K348" s="16"/>
      <c r="L348" s="17" t="e">
        <f>K348/J347*100</f>
        <v>#DIV/0!</v>
      </c>
      <c r="M348" s="470"/>
      <c r="N348" s="471"/>
      <c r="O348" s="16"/>
      <c r="P348" s="17" t="e">
        <f>O348/J347*100</f>
        <v>#DIV/0!</v>
      </c>
      <c r="Q348" s="470"/>
      <c r="R348" s="471"/>
      <c r="S348" s="19"/>
      <c r="T348" s="17" t="e">
        <f>S348/J347*100</f>
        <v>#DIV/0!</v>
      </c>
      <c r="U348" s="470"/>
      <c r="V348" s="472"/>
      <c r="W348" s="16"/>
      <c r="X348" s="17" t="e">
        <f>W348/J347*100</f>
        <v>#DIV/0!</v>
      </c>
      <c r="Y348" s="470"/>
      <c r="Z348" s="471"/>
      <c r="AA348" s="74"/>
      <c r="AB348" s="74"/>
    </row>
    <row r="349" spans="1:28" s="251" customFormat="1" ht="21.75" hidden="1" customHeight="1" x14ac:dyDescent="0.2">
      <c r="A349" s="480" t="s">
        <v>45</v>
      </c>
      <c r="B349" s="54" t="s">
        <v>29</v>
      </c>
      <c r="C349" s="55">
        <f t="shared" ref="C349:K350" si="865">SUM(C351,C357,C367,C373,C375)</f>
        <v>0</v>
      </c>
      <c r="D349" s="56">
        <f t="shared" si="865"/>
        <v>0</v>
      </c>
      <c r="E349" s="57">
        <f t="shared" si="865"/>
        <v>0</v>
      </c>
      <c r="F349" s="58">
        <f t="shared" si="865"/>
        <v>0</v>
      </c>
      <c r="G349" s="56">
        <f t="shared" si="865"/>
        <v>0</v>
      </c>
      <c r="H349" s="56">
        <f t="shared" si="865"/>
        <v>0</v>
      </c>
      <c r="I349" s="59">
        <f t="shared" si="865"/>
        <v>0</v>
      </c>
      <c r="J349" s="60">
        <f t="shared" si="865"/>
        <v>0</v>
      </c>
      <c r="K349" s="55">
        <f t="shared" si="865"/>
        <v>0</v>
      </c>
      <c r="L349" s="56" t="e">
        <f>K349/J349*100</f>
        <v>#DIV/0!</v>
      </c>
      <c r="M349" s="482" t="e">
        <f t="shared" si="832"/>
        <v>#DIV/0!</v>
      </c>
      <c r="N349" s="476"/>
      <c r="O349" s="55">
        <f>SUM(O351,O357,O367,O373,O375)</f>
        <v>0</v>
      </c>
      <c r="P349" s="56" t="e">
        <f t="shared" ref="P349" si="866">O349/J349*100</f>
        <v>#DIV/0!</v>
      </c>
      <c r="Q349" s="482" t="e">
        <f t="shared" si="834"/>
        <v>#DIV/0!</v>
      </c>
      <c r="R349" s="476"/>
      <c r="S349" s="58">
        <f>SUM(S351,S357,S367,S373,S375)</f>
        <v>0</v>
      </c>
      <c r="T349" s="56" t="e">
        <f t="shared" ref="T349" si="867">S349/J349*100</f>
        <v>#DIV/0!</v>
      </c>
      <c r="U349" s="482" t="e">
        <f t="shared" si="836"/>
        <v>#DIV/0!</v>
      </c>
      <c r="V349" s="484"/>
      <c r="W349" s="55">
        <f>SUM(W351,W357,W367,W373,W375)</f>
        <v>0</v>
      </c>
      <c r="X349" s="56" t="e">
        <f t="shared" ref="X349" si="868">W349/J349*100</f>
        <v>#DIV/0!</v>
      </c>
      <c r="Y349" s="482" t="e">
        <f t="shared" si="837"/>
        <v>#DIV/0!</v>
      </c>
      <c r="Z349" s="476"/>
      <c r="AA349" s="250"/>
      <c r="AB349" s="250"/>
    </row>
    <row r="350" spans="1:28" s="251" customFormat="1" ht="21.75" hidden="1" customHeight="1" x14ac:dyDescent="0.2">
      <c r="A350" s="481"/>
      <c r="B350" s="54" t="s">
        <v>30</v>
      </c>
      <c r="C350" s="16"/>
      <c r="D350" s="17"/>
      <c r="E350" s="18"/>
      <c r="F350" s="19"/>
      <c r="G350" s="17"/>
      <c r="H350" s="17"/>
      <c r="I350" s="20"/>
      <c r="J350" s="21"/>
      <c r="K350" s="55">
        <f t="shared" si="865"/>
        <v>0</v>
      </c>
      <c r="L350" s="56" t="e">
        <f t="shared" ref="L350" si="869">K350/J349*100</f>
        <v>#DIV/0!</v>
      </c>
      <c r="M350" s="483"/>
      <c r="N350" s="477"/>
      <c r="O350" s="55">
        <f>SUM(O352,O358,O368,O374,O376)</f>
        <v>0</v>
      </c>
      <c r="P350" s="56" t="e">
        <f t="shared" ref="P350" si="870">O350/J349*100</f>
        <v>#DIV/0!</v>
      </c>
      <c r="Q350" s="483"/>
      <c r="R350" s="477"/>
      <c r="S350" s="58">
        <f>SUM(S352,S358,S368,S374,S376)</f>
        <v>0</v>
      </c>
      <c r="T350" s="56" t="e">
        <f t="shared" ref="T350" si="871">S350/J349*100</f>
        <v>#DIV/0!</v>
      </c>
      <c r="U350" s="483"/>
      <c r="V350" s="485"/>
      <c r="W350" s="55">
        <f>SUM(W352,W358,W368,W374,W376)</f>
        <v>0</v>
      </c>
      <c r="X350" s="56" t="e">
        <f t="shared" ref="X350" si="872">W350/J349*100</f>
        <v>#DIV/0!</v>
      </c>
      <c r="Y350" s="483"/>
      <c r="Z350" s="477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27">
        <f>SUM(F353,F355)</f>
        <v>0</v>
      </c>
      <c r="G351" s="25">
        <f>SUM(G353,G355)</f>
        <v>0</v>
      </c>
      <c r="H351" s="25">
        <f t="shared" ref="H351:I351" si="873">SUM(H353,H355)</f>
        <v>0</v>
      </c>
      <c r="I351" s="28">
        <f t="shared" si="873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874">K351/J351*100</f>
        <v>#DIV/0!</v>
      </c>
      <c r="M351" s="478" t="e">
        <f t="shared" si="832"/>
        <v>#DIV/0!</v>
      </c>
      <c r="N351" s="474"/>
      <c r="O351" s="30">
        <f>SUM(O353,O355)</f>
        <v>0</v>
      </c>
      <c r="P351" s="31" t="e">
        <f t="shared" ref="P351" si="875">O351/J351*100</f>
        <v>#DIV/0!</v>
      </c>
      <c r="Q351" s="478" t="e">
        <f t="shared" si="834"/>
        <v>#DIV/0!</v>
      </c>
      <c r="R351" s="474"/>
      <c r="S351" s="32">
        <f>SUM(S353,S355)</f>
        <v>0</v>
      </c>
      <c r="T351" s="31" t="e">
        <f t="shared" ref="T351" si="876">S351/J351*100</f>
        <v>#DIV/0!</v>
      </c>
      <c r="U351" s="478" t="e">
        <f t="shared" si="836"/>
        <v>#DIV/0!</v>
      </c>
      <c r="V351" s="475"/>
      <c r="W351" s="30">
        <f>SUM(W353,W355)</f>
        <v>0</v>
      </c>
      <c r="X351" s="31" t="e">
        <f t="shared" ref="X351" si="877">W351/J351*100</f>
        <v>#DIV/0!</v>
      </c>
      <c r="Y351" s="478" t="e">
        <f t="shared" si="837"/>
        <v>#DIV/0!</v>
      </c>
      <c r="Z351" s="474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38"/>
      <c r="G352" s="36"/>
      <c r="H352" s="36"/>
      <c r="I352" s="37"/>
      <c r="J352" s="40"/>
      <c r="K352" s="30">
        <f>SUM(K354,K356)</f>
        <v>0</v>
      </c>
      <c r="L352" s="31" t="e">
        <f>K352/J351*100</f>
        <v>#DIV/0!</v>
      </c>
      <c r="M352" s="479"/>
      <c r="N352" s="474"/>
      <c r="O352" s="30">
        <f>SUM(O354,O356)</f>
        <v>0</v>
      </c>
      <c r="P352" s="31" t="e">
        <f t="shared" ref="P352" si="878">O352/J351*100</f>
        <v>#DIV/0!</v>
      </c>
      <c r="Q352" s="479"/>
      <c r="R352" s="474"/>
      <c r="S352" s="32">
        <f>SUM(S354,S356)</f>
        <v>0</v>
      </c>
      <c r="T352" s="31" t="e">
        <f t="shared" ref="T352" si="879">S352/J351*100</f>
        <v>#DIV/0!</v>
      </c>
      <c r="U352" s="479"/>
      <c r="V352" s="475"/>
      <c r="W352" s="30">
        <f>SUM(W354,W356)</f>
        <v>0</v>
      </c>
      <c r="X352" s="31" t="e">
        <f t="shared" ref="X352" si="880">W352/J351*100</f>
        <v>#DIV/0!</v>
      </c>
      <c r="Y352" s="479"/>
      <c r="Z352" s="474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881">+C353+D353</f>
        <v>0</v>
      </c>
      <c r="F353" s="63"/>
      <c r="G353" s="64"/>
      <c r="H353" s="64"/>
      <c r="I353" s="65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470" t="e">
        <f t="shared" si="832"/>
        <v>#DIV/0!</v>
      </c>
      <c r="N353" s="471"/>
      <c r="O353" s="67">
        <f>G353+F353+0</f>
        <v>0</v>
      </c>
      <c r="P353" s="69" t="e">
        <f t="shared" ref="P353" si="882">O353/J353*100</f>
        <v>#DIV/0!</v>
      </c>
      <c r="Q353" s="470" t="e">
        <f t="shared" si="834"/>
        <v>#DIV/0!</v>
      </c>
      <c r="R353" s="471"/>
      <c r="S353" s="70">
        <f>H353+F353+G353+0</f>
        <v>0</v>
      </c>
      <c r="T353" s="69" t="e">
        <f t="shared" ref="T353" si="883">S353/J353*100</f>
        <v>#DIV/0!</v>
      </c>
      <c r="U353" s="470" t="e">
        <f t="shared" si="836"/>
        <v>#DIV/0!</v>
      </c>
      <c r="V353" s="472"/>
      <c r="W353" s="67">
        <f>H353+F353+G353+I353+0</f>
        <v>0</v>
      </c>
      <c r="X353" s="69" t="e">
        <f>W353/J353*100</f>
        <v>#DIV/0!</v>
      </c>
      <c r="Y353" s="470" t="e">
        <f t="shared" si="837"/>
        <v>#DIV/0!</v>
      </c>
      <c r="Z353" s="471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38"/>
      <c r="G354" s="36"/>
      <c r="H354" s="36"/>
      <c r="I354" s="39"/>
      <c r="J354" s="40"/>
      <c r="K354" s="16"/>
      <c r="L354" s="17" t="e">
        <f>K354/J353*100</f>
        <v>#DIV/0!</v>
      </c>
      <c r="M354" s="470"/>
      <c r="N354" s="471"/>
      <c r="O354" s="16"/>
      <c r="P354" s="73" t="e">
        <f>O354/J353*100</f>
        <v>#DIV/0!</v>
      </c>
      <c r="Q354" s="470"/>
      <c r="R354" s="471"/>
      <c r="S354" s="19"/>
      <c r="T354" s="73" t="e">
        <f>S354/J353*100</f>
        <v>#DIV/0!</v>
      </c>
      <c r="U354" s="470"/>
      <c r="V354" s="472"/>
      <c r="W354" s="16"/>
      <c r="X354" s="73" t="e">
        <f>W354/J353*100</f>
        <v>#DIV/0!</v>
      </c>
      <c r="Y354" s="470"/>
      <c r="Z354" s="471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884">+C355+D355</f>
        <v>0</v>
      </c>
      <c r="F355" s="63"/>
      <c r="G355" s="64"/>
      <c r="H355" s="64"/>
      <c r="I355" s="65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470" t="e">
        <f t="shared" si="832"/>
        <v>#DIV/0!</v>
      </c>
      <c r="N355" s="471"/>
      <c r="O355" s="67">
        <f>G355+F355+0</f>
        <v>0</v>
      </c>
      <c r="P355" s="69" t="e">
        <f t="shared" ref="P355" si="885">O355/J355*100</f>
        <v>#DIV/0!</v>
      </c>
      <c r="Q355" s="470" t="e">
        <f t="shared" si="834"/>
        <v>#DIV/0!</v>
      </c>
      <c r="R355" s="471"/>
      <c r="S355" s="70">
        <f>H355+F355+G355+0</f>
        <v>0</v>
      </c>
      <c r="T355" s="69" t="e">
        <f t="shared" ref="T355" si="886">S355/J355*100</f>
        <v>#DIV/0!</v>
      </c>
      <c r="U355" s="470" t="e">
        <f t="shared" si="836"/>
        <v>#DIV/0!</v>
      </c>
      <c r="V355" s="472"/>
      <c r="W355" s="67">
        <f>H355+F355+G355+I355+0</f>
        <v>0</v>
      </c>
      <c r="X355" s="69" t="e">
        <f>W355/J355*100</f>
        <v>#DIV/0!</v>
      </c>
      <c r="Y355" s="470" t="e">
        <f t="shared" si="837"/>
        <v>#DIV/0!</v>
      </c>
      <c r="Z355" s="471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38"/>
      <c r="G356" s="36"/>
      <c r="H356" s="36"/>
      <c r="I356" s="39"/>
      <c r="J356" s="40"/>
      <c r="K356" s="16"/>
      <c r="L356" s="17" t="e">
        <f>K356/J355*100</f>
        <v>#DIV/0!</v>
      </c>
      <c r="M356" s="470"/>
      <c r="N356" s="471"/>
      <c r="O356" s="16"/>
      <c r="P356" s="73" t="e">
        <f>O356/J355*100</f>
        <v>#DIV/0!</v>
      </c>
      <c r="Q356" s="470"/>
      <c r="R356" s="471"/>
      <c r="S356" s="19"/>
      <c r="T356" s="73" t="e">
        <f>S356/J355*100</f>
        <v>#DIV/0!</v>
      </c>
      <c r="U356" s="470"/>
      <c r="V356" s="472"/>
      <c r="W356" s="16"/>
      <c r="X356" s="73" t="e">
        <f>W356/J355*100</f>
        <v>#DIV/0!</v>
      </c>
      <c r="Y356" s="470"/>
      <c r="Z356" s="471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27">
        <f>SUM(F359,F361,F363,F365)</f>
        <v>0</v>
      </c>
      <c r="G357" s="25">
        <f t="shared" ref="G357:I357" si="887">SUM(G359,G361,G363,G365)</f>
        <v>0</v>
      </c>
      <c r="H357" s="25">
        <f t="shared" si="887"/>
        <v>0</v>
      </c>
      <c r="I357" s="28">
        <f t="shared" si="887"/>
        <v>0</v>
      </c>
      <c r="J357" s="29">
        <f t="shared" ref="J357" si="888">+E357+I357+F357+G357+H357</f>
        <v>0</v>
      </c>
      <c r="K357" s="30">
        <f>SUM(K359,K361,K363,K365)</f>
        <v>0</v>
      </c>
      <c r="L357" s="31" t="e">
        <f t="shared" ref="L357" si="889">K357/J357*100</f>
        <v>#DIV/0!</v>
      </c>
      <c r="M357" s="473" t="e">
        <f t="shared" si="832"/>
        <v>#DIV/0!</v>
      </c>
      <c r="N357" s="474"/>
      <c r="O357" s="30">
        <f>SUM(O359,O361,O363,O365)</f>
        <v>0</v>
      </c>
      <c r="P357" s="31" t="e">
        <f t="shared" ref="P357" si="890">O357/J357*100</f>
        <v>#DIV/0!</v>
      </c>
      <c r="Q357" s="473" t="e">
        <f t="shared" si="834"/>
        <v>#DIV/0!</v>
      </c>
      <c r="R357" s="474"/>
      <c r="S357" s="32">
        <f>SUM(S359,S361,S363,S365)</f>
        <v>0</v>
      </c>
      <c r="T357" s="31" t="e">
        <f t="shared" ref="T357" si="891">S357/J357*100</f>
        <v>#DIV/0!</v>
      </c>
      <c r="U357" s="473" t="e">
        <f t="shared" si="836"/>
        <v>#DIV/0!</v>
      </c>
      <c r="V357" s="475"/>
      <c r="W357" s="30">
        <f>SUM(W359,W361,W363,W365)</f>
        <v>0</v>
      </c>
      <c r="X357" s="31" t="e">
        <f t="shared" ref="X357" si="892">W357/J357*100</f>
        <v>#DIV/0!</v>
      </c>
      <c r="Y357" s="473" t="e">
        <f t="shared" si="837"/>
        <v>#DIV/0!</v>
      </c>
      <c r="Z357" s="474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38"/>
      <c r="G358" s="36"/>
      <c r="H358" s="36"/>
      <c r="I358" s="37"/>
      <c r="J358" s="40"/>
      <c r="K358" s="30">
        <f>SUM(K360,K362,K364,K366)</f>
        <v>0</v>
      </c>
      <c r="L358" s="31" t="e">
        <f t="shared" ref="L358" si="893">K358/J357*100</f>
        <v>#DIV/0!</v>
      </c>
      <c r="M358" s="473"/>
      <c r="N358" s="474"/>
      <c r="O358" s="30">
        <f>SUM(O360,O362,O364,O366)</f>
        <v>0</v>
      </c>
      <c r="P358" s="31" t="e">
        <f t="shared" ref="P358" si="894">O358/J357*100</f>
        <v>#DIV/0!</v>
      </c>
      <c r="Q358" s="473"/>
      <c r="R358" s="474"/>
      <c r="S358" s="32">
        <f>SUM(S360,S362,S364,S366)</f>
        <v>0</v>
      </c>
      <c r="T358" s="31" t="e">
        <f t="shared" ref="T358" si="895">S358/J357*100</f>
        <v>#DIV/0!</v>
      </c>
      <c r="U358" s="473"/>
      <c r="V358" s="475"/>
      <c r="W358" s="30">
        <f>SUM(W360,W362,W364,W366)</f>
        <v>0</v>
      </c>
      <c r="X358" s="31" t="e">
        <f t="shared" ref="X358" si="896">W358/J357*100</f>
        <v>#DIV/0!</v>
      </c>
      <c r="Y358" s="473"/>
      <c r="Z358" s="474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897">+C359+D359</f>
        <v>0</v>
      </c>
      <c r="F359" s="63"/>
      <c r="G359" s="64"/>
      <c r="H359" s="64"/>
      <c r="I359" s="65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470" t="e">
        <f t="shared" si="832"/>
        <v>#DIV/0!</v>
      </c>
      <c r="N359" s="471"/>
      <c r="O359" s="67">
        <f>G359+F359+0</f>
        <v>0</v>
      </c>
      <c r="P359" s="68" t="e">
        <f t="shared" ref="P359" si="898">O359/J359*100</f>
        <v>#DIV/0!</v>
      </c>
      <c r="Q359" s="470" t="e">
        <f t="shared" si="834"/>
        <v>#DIV/0!</v>
      </c>
      <c r="R359" s="471"/>
      <c r="S359" s="70">
        <f>H359+F359+G359+0</f>
        <v>0</v>
      </c>
      <c r="T359" s="68" t="e">
        <f t="shared" ref="T359" si="899">S359/J359*100</f>
        <v>#DIV/0!</v>
      </c>
      <c r="U359" s="470" t="e">
        <f t="shared" si="836"/>
        <v>#DIV/0!</v>
      </c>
      <c r="V359" s="472"/>
      <c r="W359" s="67">
        <f>H359+F359+G359+I359+0</f>
        <v>0</v>
      </c>
      <c r="X359" s="68" t="e">
        <f>W359/J359*100</f>
        <v>#DIV/0!</v>
      </c>
      <c r="Y359" s="470" t="e">
        <f t="shared" si="837"/>
        <v>#DIV/0!</v>
      </c>
      <c r="Z359" s="471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38"/>
      <c r="G360" s="36"/>
      <c r="H360" s="36"/>
      <c r="I360" s="39"/>
      <c r="J360" s="40"/>
      <c r="K360" s="16"/>
      <c r="L360" s="17" t="e">
        <f>K360/J359*100</f>
        <v>#DIV/0!</v>
      </c>
      <c r="M360" s="470"/>
      <c r="N360" s="471"/>
      <c r="O360" s="16"/>
      <c r="P360" s="17" t="e">
        <f>O360/J359*100</f>
        <v>#DIV/0!</v>
      </c>
      <c r="Q360" s="470"/>
      <c r="R360" s="471"/>
      <c r="S360" s="19"/>
      <c r="T360" s="17" t="e">
        <f>S360/J359*100</f>
        <v>#DIV/0!</v>
      </c>
      <c r="U360" s="470"/>
      <c r="V360" s="472"/>
      <c r="W360" s="16"/>
      <c r="X360" s="17" t="e">
        <f>W360/J359*100</f>
        <v>#DIV/0!</v>
      </c>
      <c r="Y360" s="470"/>
      <c r="Z360" s="471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900">+C361+D361</f>
        <v>0</v>
      </c>
      <c r="F361" s="63"/>
      <c r="G361" s="64"/>
      <c r="H361" s="64"/>
      <c r="I361" s="65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470" t="e">
        <f t="shared" si="832"/>
        <v>#DIV/0!</v>
      </c>
      <c r="N361" s="471"/>
      <c r="O361" s="67">
        <f>G361+F361+0</f>
        <v>0</v>
      </c>
      <c r="P361" s="68" t="e">
        <f t="shared" ref="P361" si="901">O361/J361*100</f>
        <v>#DIV/0!</v>
      </c>
      <c r="Q361" s="470" t="e">
        <f t="shared" si="834"/>
        <v>#DIV/0!</v>
      </c>
      <c r="R361" s="471"/>
      <c r="S361" s="70">
        <f>H361+F361+G361+0</f>
        <v>0</v>
      </c>
      <c r="T361" s="68" t="e">
        <f t="shared" ref="T361" si="902">S361/J361*100</f>
        <v>#DIV/0!</v>
      </c>
      <c r="U361" s="470" t="e">
        <f t="shared" si="836"/>
        <v>#DIV/0!</v>
      </c>
      <c r="V361" s="472"/>
      <c r="W361" s="67">
        <f>H361+F361+G361+I361+0</f>
        <v>0</v>
      </c>
      <c r="X361" s="68" t="e">
        <f>W361/J361*100</f>
        <v>#DIV/0!</v>
      </c>
      <c r="Y361" s="470" t="e">
        <f t="shared" si="837"/>
        <v>#DIV/0!</v>
      </c>
      <c r="Z361" s="471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38"/>
      <c r="G362" s="36"/>
      <c r="H362" s="36"/>
      <c r="I362" s="39"/>
      <c r="J362" s="40"/>
      <c r="K362" s="16"/>
      <c r="L362" s="17" t="e">
        <f>K362/J361*100</f>
        <v>#DIV/0!</v>
      </c>
      <c r="M362" s="470"/>
      <c r="N362" s="471"/>
      <c r="O362" s="16"/>
      <c r="P362" s="17" t="e">
        <f>O362/J361*100</f>
        <v>#DIV/0!</v>
      </c>
      <c r="Q362" s="470"/>
      <c r="R362" s="471"/>
      <c r="S362" s="19"/>
      <c r="T362" s="17" t="e">
        <f>S362/J361*100</f>
        <v>#DIV/0!</v>
      </c>
      <c r="U362" s="470"/>
      <c r="V362" s="472"/>
      <c r="W362" s="16"/>
      <c r="X362" s="17" t="e">
        <f>W362/J361*100</f>
        <v>#DIV/0!</v>
      </c>
      <c r="Y362" s="470"/>
      <c r="Z362" s="471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03">+C363+D363</f>
        <v>0</v>
      </c>
      <c r="F363" s="63"/>
      <c r="G363" s="64"/>
      <c r="H363" s="64"/>
      <c r="I363" s="65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470" t="e">
        <f t="shared" si="832"/>
        <v>#DIV/0!</v>
      </c>
      <c r="N363" s="471"/>
      <c r="O363" s="67">
        <f>G363+F363+0</f>
        <v>0</v>
      </c>
      <c r="P363" s="68" t="e">
        <f t="shared" ref="P363" si="904">O363/J363*100</f>
        <v>#DIV/0!</v>
      </c>
      <c r="Q363" s="470" t="e">
        <f t="shared" si="834"/>
        <v>#DIV/0!</v>
      </c>
      <c r="R363" s="471"/>
      <c r="S363" s="70">
        <f>H363+F363+G363+0</f>
        <v>0</v>
      </c>
      <c r="T363" s="68" t="e">
        <f t="shared" ref="T363" si="905">S363/J363*100</f>
        <v>#DIV/0!</v>
      </c>
      <c r="U363" s="470" t="e">
        <f t="shared" si="836"/>
        <v>#DIV/0!</v>
      </c>
      <c r="V363" s="472"/>
      <c r="W363" s="67">
        <f>H363+F363+G363+I363+0</f>
        <v>0</v>
      </c>
      <c r="X363" s="68" t="e">
        <f>W363/J363*100</f>
        <v>#DIV/0!</v>
      </c>
      <c r="Y363" s="470" t="e">
        <f t="shared" si="837"/>
        <v>#DIV/0!</v>
      </c>
      <c r="Z363" s="471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38"/>
      <c r="G364" s="36"/>
      <c r="H364" s="36"/>
      <c r="I364" s="39"/>
      <c r="J364" s="40"/>
      <c r="K364" s="16"/>
      <c r="L364" s="17" t="e">
        <f>K364/J363*100</f>
        <v>#DIV/0!</v>
      </c>
      <c r="M364" s="470"/>
      <c r="N364" s="471"/>
      <c r="O364" s="16"/>
      <c r="P364" s="17" t="e">
        <f>O364/J363*100</f>
        <v>#DIV/0!</v>
      </c>
      <c r="Q364" s="470"/>
      <c r="R364" s="471"/>
      <c r="S364" s="19"/>
      <c r="T364" s="17" t="e">
        <f>S364/J363*100</f>
        <v>#DIV/0!</v>
      </c>
      <c r="U364" s="470"/>
      <c r="V364" s="472"/>
      <c r="W364" s="16"/>
      <c r="X364" s="17" t="e">
        <f>W364/J363*100</f>
        <v>#DIV/0!</v>
      </c>
      <c r="Y364" s="470"/>
      <c r="Z364" s="471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06">+C365+D365</f>
        <v>0</v>
      </c>
      <c r="F365" s="63"/>
      <c r="G365" s="64"/>
      <c r="H365" s="64"/>
      <c r="I365" s="65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470" t="e">
        <f t="shared" si="832"/>
        <v>#DIV/0!</v>
      </c>
      <c r="N365" s="471"/>
      <c r="O365" s="67">
        <f>G365+F365+0</f>
        <v>0</v>
      </c>
      <c r="P365" s="68" t="e">
        <f t="shared" ref="P365" si="907">O365/J365*100</f>
        <v>#DIV/0!</v>
      </c>
      <c r="Q365" s="470" t="e">
        <f t="shared" si="834"/>
        <v>#DIV/0!</v>
      </c>
      <c r="R365" s="471"/>
      <c r="S365" s="70">
        <f>H365+F365+G365+0</f>
        <v>0</v>
      </c>
      <c r="T365" s="68" t="e">
        <f t="shared" ref="T365" si="908">S365/J365*100</f>
        <v>#DIV/0!</v>
      </c>
      <c r="U365" s="470" t="e">
        <f t="shared" si="836"/>
        <v>#DIV/0!</v>
      </c>
      <c r="V365" s="472"/>
      <c r="W365" s="67">
        <f>H365+F365+G365+I365+0</f>
        <v>0</v>
      </c>
      <c r="X365" s="68" t="e">
        <f>W365/J365*100</f>
        <v>#DIV/0!</v>
      </c>
      <c r="Y365" s="470" t="e">
        <f t="shared" si="837"/>
        <v>#DIV/0!</v>
      </c>
      <c r="Z365" s="471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38"/>
      <c r="G366" s="36"/>
      <c r="H366" s="36"/>
      <c r="I366" s="39"/>
      <c r="J366" s="40"/>
      <c r="K366" s="16"/>
      <c r="L366" s="17" t="e">
        <f>K366/J365*100</f>
        <v>#DIV/0!</v>
      </c>
      <c r="M366" s="470"/>
      <c r="N366" s="471"/>
      <c r="O366" s="16"/>
      <c r="P366" s="17" t="e">
        <f>O366/J365*100</f>
        <v>#DIV/0!</v>
      </c>
      <c r="Q366" s="470"/>
      <c r="R366" s="471"/>
      <c r="S366" s="19"/>
      <c r="T366" s="17" t="e">
        <f>S366/J365*100</f>
        <v>#DIV/0!</v>
      </c>
      <c r="U366" s="470"/>
      <c r="V366" s="472"/>
      <c r="W366" s="16"/>
      <c r="X366" s="17" t="e">
        <f>W366/J365*100</f>
        <v>#DIV/0!</v>
      </c>
      <c r="Y366" s="470"/>
      <c r="Z366" s="471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27">
        <f>SUM(F369,F371)</f>
        <v>0</v>
      </c>
      <c r="G367" s="25">
        <f t="shared" ref="G367:I367" si="909">SUM(G369,G371)</f>
        <v>0</v>
      </c>
      <c r="H367" s="25">
        <f t="shared" si="909"/>
        <v>0</v>
      </c>
      <c r="I367" s="28">
        <f t="shared" si="909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10">K367/J367*100</f>
        <v>#DIV/0!</v>
      </c>
      <c r="M367" s="473" t="e">
        <f t="shared" si="832"/>
        <v>#DIV/0!</v>
      </c>
      <c r="N367" s="474"/>
      <c r="O367" s="30">
        <f>SUM(O369,O371)</f>
        <v>0</v>
      </c>
      <c r="P367" s="31" t="e">
        <f t="shared" ref="P367" si="911">O367/J367*100</f>
        <v>#DIV/0!</v>
      </c>
      <c r="Q367" s="473" t="e">
        <f t="shared" si="834"/>
        <v>#DIV/0!</v>
      </c>
      <c r="R367" s="474"/>
      <c r="S367" s="32">
        <f>SUM(S369,S371)</f>
        <v>0</v>
      </c>
      <c r="T367" s="31" t="e">
        <f t="shared" ref="T367" si="912">S367/J367*100</f>
        <v>#DIV/0!</v>
      </c>
      <c r="U367" s="473" t="e">
        <f t="shared" si="836"/>
        <v>#DIV/0!</v>
      </c>
      <c r="V367" s="475"/>
      <c r="W367" s="30">
        <f>SUM(W369,W371)</f>
        <v>0</v>
      </c>
      <c r="X367" s="31" t="e">
        <f t="shared" ref="X367" si="913">W367/J367*100</f>
        <v>#DIV/0!</v>
      </c>
      <c r="Y367" s="473" t="e">
        <f t="shared" si="837"/>
        <v>#DIV/0!</v>
      </c>
      <c r="Z367" s="474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38"/>
      <c r="G368" s="36"/>
      <c r="H368" s="36"/>
      <c r="I368" s="37"/>
      <c r="J368" s="40"/>
      <c r="K368" s="30">
        <f>SUM(K370,K372)</f>
        <v>0</v>
      </c>
      <c r="L368" s="31" t="e">
        <f t="shared" ref="L368" si="914">K368/J367*100</f>
        <v>#DIV/0!</v>
      </c>
      <c r="M368" s="473"/>
      <c r="N368" s="474"/>
      <c r="O368" s="30">
        <f>SUM(O370,O372)</f>
        <v>0</v>
      </c>
      <c r="P368" s="31" t="e">
        <f t="shared" ref="P368" si="915">O368/J367*100</f>
        <v>#DIV/0!</v>
      </c>
      <c r="Q368" s="473"/>
      <c r="R368" s="474"/>
      <c r="S368" s="32">
        <f>SUM(S370,S372)</f>
        <v>0</v>
      </c>
      <c r="T368" s="31" t="e">
        <f t="shared" ref="T368" si="916">S368/J367*100</f>
        <v>#DIV/0!</v>
      </c>
      <c r="U368" s="473"/>
      <c r="V368" s="475"/>
      <c r="W368" s="30">
        <f>SUM(W370,W372)</f>
        <v>0</v>
      </c>
      <c r="X368" s="31" t="e">
        <f t="shared" ref="X368" si="917">W368/J367*100</f>
        <v>#DIV/0!</v>
      </c>
      <c r="Y368" s="473"/>
      <c r="Z368" s="474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18">+C369+D369</f>
        <v>0</v>
      </c>
      <c r="F369" s="63"/>
      <c r="G369" s="64"/>
      <c r="H369" s="64"/>
      <c r="I369" s="65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470" t="e">
        <f t="shared" si="832"/>
        <v>#DIV/0!</v>
      </c>
      <c r="N369" s="471"/>
      <c r="O369" s="67">
        <f>G369+F369+0</f>
        <v>0</v>
      </c>
      <c r="P369" s="68" t="e">
        <f t="shared" ref="P369" si="919">O369/J369*100</f>
        <v>#DIV/0!</v>
      </c>
      <c r="Q369" s="470" t="e">
        <f t="shared" si="834"/>
        <v>#DIV/0!</v>
      </c>
      <c r="R369" s="471"/>
      <c r="S369" s="70">
        <f>H369+F369+G369+0</f>
        <v>0</v>
      </c>
      <c r="T369" s="68" t="e">
        <f t="shared" ref="T369" si="920">S369/J369*100</f>
        <v>#DIV/0!</v>
      </c>
      <c r="U369" s="470" t="e">
        <f t="shared" si="836"/>
        <v>#DIV/0!</v>
      </c>
      <c r="V369" s="472"/>
      <c r="W369" s="67">
        <f>H369+F369+G369+I369+0</f>
        <v>0</v>
      </c>
      <c r="X369" s="68" t="e">
        <f>W369/J369*100</f>
        <v>#DIV/0!</v>
      </c>
      <c r="Y369" s="470" t="e">
        <f t="shared" si="837"/>
        <v>#DIV/0!</v>
      </c>
      <c r="Z369" s="471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38"/>
      <c r="G370" s="36"/>
      <c r="H370" s="36"/>
      <c r="I370" s="39"/>
      <c r="J370" s="40"/>
      <c r="K370" s="16"/>
      <c r="L370" s="17" t="e">
        <f>K370/J369*100</f>
        <v>#DIV/0!</v>
      </c>
      <c r="M370" s="470"/>
      <c r="N370" s="471"/>
      <c r="O370" s="16"/>
      <c r="P370" s="17" t="e">
        <f>O370/J369*100</f>
        <v>#DIV/0!</v>
      </c>
      <c r="Q370" s="470"/>
      <c r="R370" s="471"/>
      <c r="S370" s="19"/>
      <c r="T370" s="17" t="e">
        <f>S370/J369*100</f>
        <v>#DIV/0!</v>
      </c>
      <c r="U370" s="470"/>
      <c r="V370" s="472"/>
      <c r="W370" s="16"/>
      <c r="X370" s="17" t="e">
        <f>W370/J369*100</f>
        <v>#DIV/0!</v>
      </c>
      <c r="Y370" s="470"/>
      <c r="Z370" s="471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21">+C371+D371</f>
        <v>0</v>
      </c>
      <c r="F371" s="63"/>
      <c r="G371" s="64"/>
      <c r="H371" s="64"/>
      <c r="I371" s="65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470" t="e">
        <f t="shared" si="832"/>
        <v>#DIV/0!</v>
      </c>
      <c r="N371" s="471"/>
      <c r="O371" s="67">
        <f>G371+F371+0</f>
        <v>0</v>
      </c>
      <c r="P371" s="68" t="e">
        <f t="shared" ref="P371" si="922">O371/J371*100</f>
        <v>#DIV/0!</v>
      </c>
      <c r="Q371" s="470" t="e">
        <f t="shared" si="834"/>
        <v>#DIV/0!</v>
      </c>
      <c r="R371" s="471"/>
      <c r="S371" s="70">
        <f>H371+F371+G371+0</f>
        <v>0</v>
      </c>
      <c r="T371" s="68" t="e">
        <f t="shared" ref="T371" si="923">S371/J371*100</f>
        <v>#DIV/0!</v>
      </c>
      <c r="U371" s="470" t="e">
        <f t="shared" si="836"/>
        <v>#DIV/0!</v>
      </c>
      <c r="V371" s="472"/>
      <c r="W371" s="67">
        <f>H371+F371+G371+I371+0</f>
        <v>0</v>
      </c>
      <c r="X371" s="68" t="e">
        <f>W371/J371*100</f>
        <v>#DIV/0!</v>
      </c>
      <c r="Y371" s="470" t="e">
        <f t="shared" si="837"/>
        <v>#DIV/0!</v>
      </c>
      <c r="Z371" s="471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38"/>
      <c r="G372" s="36"/>
      <c r="H372" s="36"/>
      <c r="I372" s="39"/>
      <c r="J372" s="40"/>
      <c r="K372" s="16"/>
      <c r="L372" s="17" t="e">
        <f>K372/J371*100</f>
        <v>#DIV/0!</v>
      </c>
      <c r="M372" s="470"/>
      <c r="N372" s="471"/>
      <c r="O372" s="16"/>
      <c r="P372" s="17" t="e">
        <f>O372/J371*100</f>
        <v>#DIV/0!</v>
      </c>
      <c r="Q372" s="470"/>
      <c r="R372" s="471"/>
      <c r="S372" s="19"/>
      <c r="T372" s="17" t="e">
        <f>S372/J371*100</f>
        <v>#DIV/0!</v>
      </c>
      <c r="U372" s="470"/>
      <c r="V372" s="472"/>
      <c r="W372" s="16"/>
      <c r="X372" s="17" t="e">
        <f>W372/J371*100</f>
        <v>#DIV/0!</v>
      </c>
      <c r="Y372" s="470"/>
      <c r="Z372" s="471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24">+C373+D373</f>
        <v>0</v>
      </c>
      <c r="F373" s="63"/>
      <c r="G373" s="64"/>
      <c r="H373" s="64"/>
      <c r="I373" s="65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470" t="e">
        <f t="shared" si="832"/>
        <v>#DIV/0!</v>
      </c>
      <c r="N373" s="471"/>
      <c r="O373" s="67">
        <f>G373+F373+0</f>
        <v>0</v>
      </c>
      <c r="P373" s="68" t="e">
        <f t="shared" ref="P373" si="925">O373/J373*100</f>
        <v>#DIV/0!</v>
      </c>
      <c r="Q373" s="470" t="e">
        <f t="shared" si="834"/>
        <v>#DIV/0!</v>
      </c>
      <c r="R373" s="471"/>
      <c r="S373" s="70">
        <f>H373+F373+G373+0</f>
        <v>0</v>
      </c>
      <c r="T373" s="68" t="e">
        <f t="shared" ref="T373" si="926">S373/J373*100</f>
        <v>#DIV/0!</v>
      </c>
      <c r="U373" s="470" t="e">
        <f t="shared" si="836"/>
        <v>#DIV/0!</v>
      </c>
      <c r="V373" s="472"/>
      <c r="W373" s="67">
        <f>H373+F373+G373+I373+0</f>
        <v>0</v>
      </c>
      <c r="X373" s="68" t="e">
        <f>W373/J373*100</f>
        <v>#DIV/0!</v>
      </c>
      <c r="Y373" s="470" t="e">
        <f t="shared" si="837"/>
        <v>#DIV/0!</v>
      </c>
      <c r="Z373" s="471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38"/>
      <c r="G374" s="36"/>
      <c r="H374" s="36"/>
      <c r="I374" s="37"/>
      <c r="J374" s="40"/>
      <c r="K374" s="16"/>
      <c r="L374" s="17" t="e">
        <f>K374/J373*100</f>
        <v>#DIV/0!</v>
      </c>
      <c r="M374" s="470"/>
      <c r="N374" s="471"/>
      <c r="O374" s="16"/>
      <c r="P374" s="17" t="e">
        <f>O374/J373*100</f>
        <v>#DIV/0!</v>
      </c>
      <c r="Q374" s="470"/>
      <c r="R374" s="471"/>
      <c r="S374" s="19"/>
      <c r="T374" s="17" t="e">
        <f>S374/J373*100</f>
        <v>#DIV/0!</v>
      </c>
      <c r="U374" s="470"/>
      <c r="V374" s="472"/>
      <c r="W374" s="16"/>
      <c r="X374" s="17" t="e">
        <f>W374/J373*100</f>
        <v>#DIV/0!</v>
      </c>
      <c r="Y374" s="470"/>
      <c r="Z374" s="471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27">+C375+D375</f>
        <v>0</v>
      </c>
      <c r="F375" s="63"/>
      <c r="G375" s="64"/>
      <c r="H375" s="64"/>
      <c r="I375" s="65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470" t="e">
        <f t="shared" si="832"/>
        <v>#DIV/0!</v>
      </c>
      <c r="N375" s="471"/>
      <c r="O375" s="67">
        <f>G375+F375+0</f>
        <v>0</v>
      </c>
      <c r="P375" s="68" t="e">
        <f t="shared" ref="P375" si="928">O375/J375*100</f>
        <v>#DIV/0!</v>
      </c>
      <c r="Q375" s="470" t="e">
        <f t="shared" si="834"/>
        <v>#DIV/0!</v>
      </c>
      <c r="R375" s="471"/>
      <c r="S375" s="70">
        <f>H375+F375+G375+0</f>
        <v>0</v>
      </c>
      <c r="T375" s="68" t="e">
        <f t="shared" ref="T375" si="929">S375/J375*100</f>
        <v>#DIV/0!</v>
      </c>
      <c r="U375" s="470" t="e">
        <f t="shared" si="836"/>
        <v>#DIV/0!</v>
      </c>
      <c r="V375" s="472"/>
      <c r="W375" s="67">
        <f>H375+F375+G375+I375+0</f>
        <v>0</v>
      </c>
      <c r="X375" s="68" t="e">
        <f>W375/J375*100</f>
        <v>#DIV/0!</v>
      </c>
      <c r="Y375" s="470" t="e">
        <f t="shared" si="837"/>
        <v>#DIV/0!</v>
      </c>
      <c r="Z375" s="471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38"/>
      <c r="G376" s="36"/>
      <c r="H376" s="36"/>
      <c r="I376" s="37"/>
      <c r="J376" s="40"/>
      <c r="K376" s="16"/>
      <c r="L376" s="17" t="e">
        <f>K376/J375*100</f>
        <v>#DIV/0!</v>
      </c>
      <c r="M376" s="470"/>
      <c r="N376" s="471"/>
      <c r="O376" s="16"/>
      <c r="P376" s="17" t="e">
        <f>O376/J375*100</f>
        <v>#DIV/0!</v>
      </c>
      <c r="Q376" s="470"/>
      <c r="R376" s="471"/>
      <c r="S376" s="19"/>
      <c r="T376" s="17" t="e">
        <f>S376/J375*100</f>
        <v>#DIV/0!</v>
      </c>
      <c r="U376" s="470"/>
      <c r="V376" s="472"/>
      <c r="W376" s="16"/>
      <c r="X376" s="17" t="e">
        <f>W376/J375*100</f>
        <v>#DIV/0!</v>
      </c>
      <c r="Y376" s="470"/>
      <c r="Z376" s="471"/>
      <c r="AA376" s="74"/>
      <c r="AB376" s="74"/>
    </row>
    <row r="377" spans="1:28" s="251" customFormat="1" ht="21.75" hidden="1" customHeight="1" x14ac:dyDescent="0.2">
      <c r="A377" s="480" t="s">
        <v>45</v>
      </c>
      <c r="B377" s="54" t="s">
        <v>29</v>
      </c>
      <c r="C377" s="55">
        <f t="shared" ref="C377:K378" si="930">SUM(C379,C385,C395,C401,C403)</f>
        <v>0</v>
      </c>
      <c r="D377" s="56">
        <f t="shared" si="930"/>
        <v>0</v>
      </c>
      <c r="E377" s="57">
        <f t="shared" si="930"/>
        <v>0</v>
      </c>
      <c r="F377" s="58">
        <f t="shared" si="930"/>
        <v>0</v>
      </c>
      <c r="G377" s="56">
        <f t="shared" si="930"/>
        <v>0</v>
      </c>
      <c r="H377" s="56">
        <f t="shared" si="930"/>
        <v>0</v>
      </c>
      <c r="I377" s="59">
        <f t="shared" si="930"/>
        <v>0</v>
      </c>
      <c r="J377" s="60">
        <f t="shared" si="930"/>
        <v>0</v>
      </c>
      <c r="K377" s="55">
        <f t="shared" si="930"/>
        <v>0</v>
      </c>
      <c r="L377" s="56" t="e">
        <f>K377/J377*100</f>
        <v>#DIV/0!</v>
      </c>
      <c r="M377" s="482" t="e">
        <f t="shared" si="832"/>
        <v>#DIV/0!</v>
      </c>
      <c r="N377" s="476"/>
      <c r="O377" s="55">
        <f>SUM(O379,O385,O395,O401,O403)</f>
        <v>0</v>
      </c>
      <c r="P377" s="56" t="e">
        <f t="shared" ref="P377" si="931">O377/J377*100</f>
        <v>#DIV/0!</v>
      </c>
      <c r="Q377" s="482" t="e">
        <f t="shared" si="834"/>
        <v>#DIV/0!</v>
      </c>
      <c r="R377" s="476"/>
      <c r="S377" s="58">
        <f>SUM(S379,S385,S395,S401,S403)</f>
        <v>0</v>
      </c>
      <c r="T377" s="56" t="e">
        <f t="shared" ref="T377" si="932">S377/J377*100</f>
        <v>#DIV/0!</v>
      </c>
      <c r="U377" s="482" t="e">
        <f t="shared" si="836"/>
        <v>#DIV/0!</v>
      </c>
      <c r="V377" s="484"/>
      <c r="W377" s="55">
        <f>SUM(W379,W385,W395,W401,W403)</f>
        <v>0</v>
      </c>
      <c r="X377" s="56" t="e">
        <f t="shared" ref="X377" si="933">W377/J377*100</f>
        <v>#DIV/0!</v>
      </c>
      <c r="Y377" s="482" t="e">
        <f t="shared" si="837"/>
        <v>#DIV/0!</v>
      </c>
      <c r="Z377" s="476"/>
      <c r="AA377" s="250"/>
      <c r="AB377" s="250"/>
    </row>
    <row r="378" spans="1:28" s="251" customFormat="1" ht="21.75" hidden="1" customHeight="1" x14ac:dyDescent="0.2">
      <c r="A378" s="481"/>
      <c r="B378" s="54" t="s">
        <v>30</v>
      </c>
      <c r="C378" s="16"/>
      <c r="D378" s="17"/>
      <c r="E378" s="18"/>
      <c r="F378" s="19"/>
      <c r="G378" s="17"/>
      <c r="H378" s="17"/>
      <c r="I378" s="20"/>
      <c r="J378" s="21"/>
      <c r="K378" s="55">
        <f t="shared" si="930"/>
        <v>0</v>
      </c>
      <c r="L378" s="56" t="e">
        <f t="shared" ref="L378" si="934">K378/J377*100</f>
        <v>#DIV/0!</v>
      </c>
      <c r="M378" s="483"/>
      <c r="N378" s="477"/>
      <c r="O378" s="55">
        <f>SUM(O380,O386,O396,O402,O404)</f>
        <v>0</v>
      </c>
      <c r="P378" s="56" t="e">
        <f t="shared" ref="P378" si="935">O378/J377*100</f>
        <v>#DIV/0!</v>
      </c>
      <c r="Q378" s="483"/>
      <c r="R378" s="477"/>
      <c r="S378" s="58">
        <f>SUM(S380,S386,S396,S402,S404)</f>
        <v>0</v>
      </c>
      <c r="T378" s="56" t="e">
        <f t="shared" ref="T378" si="936">S378/J377*100</f>
        <v>#DIV/0!</v>
      </c>
      <c r="U378" s="483"/>
      <c r="V378" s="485"/>
      <c r="W378" s="55">
        <f>SUM(W380,W386,W396,W402,W404)</f>
        <v>0</v>
      </c>
      <c r="X378" s="56" t="e">
        <f t="shared" ref="X378" si="937">W378/J377*100</f>
        <v>#DIV/0!</v>
      </c>
      <c r="Y378" s="483"/>
      <c r="Z378" s="477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27">
        <f>SUM(F381,F383)</f>
        <v>0</v>
      </c>
      <c r="G379" s="25">
        <f>SUM(G381,G383)</f>
        <v>0</v>
      </c>
      <c r="H379" s="25">
        <f t="shared" ref="H379:I379" si="938">SUM(H381,H383)</f>
        <v>0</v>
      </c>
      <c r="I379" s="28">
        <f t="shared" si="938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39">K379/J379*100</f>
        <v>#DIV/0!</v>
      </c>
      <c r="M379" s="478" t="e">
        <f t="shared" si="832"/>
        <v>#DIV/0!</v>
      </c>
      <c r="N379" s="474"/>
      <c r="O379" s="30">
        <f>SUM(O381,O383)</f>
        <v>0</v>
      </c>
      <c r="P379" s="31" t="e">
        <f t="shared" ref="P379" si="940">O379/J379*100</f>
        <v>#DIV/0!</v>
      </c>
      <c r="Q379" s="478" t="e">
        <f t="shared" si="834"/>
        <v>#DIV/0!</v>
      </c>
      <c r="R379" s="474"/>
      <c r="S379" s="32">
        <f>SUM(S381,S383)</f>
        <v>0</v>
      </c>
      <c r="T379" s="31" t="e">
        <f t="shared" ref="T379" si="941">S379/J379*100</f>
        <v>#DIV/0!</v>
      </c>
      <c r="U379" s="478" t="e">
        <f t="shared" si="836"/>
        <v>#DIV/0!</v>
      </c>
      <c r="V379" s="475"/>
      <c r="W379" s="30">
        <f>SUM(W381,W383)</f>
        <v>0</v>
      </c>
      <c r="X379" s="31" t="e">
        <f t="shared" ref="X379" si="942">W379/J379*100</f>
        <v>#DIV/0!</v>
      </c>
      <c r="Y379" s="478" t="e">
        <f t="shared" si="837"/>
        <v>#DIV/0!</v>
      </c>
      <c r="Z379" s="474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38"/>
      <c r="G380" s="36"/>
      <c r="H380" s="36"/>
      <c r="I380" s="37"/>
      <c r="J380" s="40"/>
      <c r="K380" s="30">
        <f>SUM(K382,K384)</f>
        <v>0</v>
      </c>
      <c r="L380" s="31" t="e">
        <f>K380/J379*100</f>
        <v>#DIV/0!</v>
      </c>
      <c r="M380" s="479"/>
      <c r="N380" s="474"/>
      <c r="O380" s="30">
        <f>SUM(O382,O384)</f>
        <v>0</v>
      </c>
      <c r="P380" s="31" t="e">
        <f t="shared" ref="P380" si="943">O380/J379*100</f>
        <v>#DIV/0!</v>
      </c>
      <c r="Q380" s="479"/>
      <c r="R380" s="474"/>
      <c r="S380" s="32">
        <f>SUM(S382,S384)</f>
        <v>0</v>
      </c>
      <c r="T380" s="31" t="e">
        <f t="shared" ref="T380" si="944">S380/J379*100</f>
        <v>#DIV/0!</v>
      </c>
      <c r="U380" s="479"/>
      <c r="V380" s="475"/>
      <c r="W380" s="30">
        <f>SUM(W382,W384)</f>
        <v>0</v>
      </c>
      <c r="X380" s="31" t="e">
        <f t="shared" ref="X380" si="945">W380/J379*100</f>
        <v>#DIV/0!</v>
      </c>
      <c r="Y380" s="479"/>
      <c r="Z380" s="474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46">+C381+D381</f>
        <v>0</v>
      </c>
      <c r="F381" s="63"/>
      <c r="G381" s="64"/>
      <c r="H381" s="64"/>
      <c r="I381" s="65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470" t="e">
        <f t="shared" si="832"/>
        <v>#DIV/0!</v>
      </c>
      <c r="N381" s="471"/>
      <c r="O381" s="67">
        <f>G381+F381+0</f>
        <v>0</v>
      </c>
      <c r="P381" s="69" t="e">
        <f t="shared" ref="P381" si="947">O381/J381*100</f>
        <v>#DIV/0!</v>
      </c>
      <c r="Q381" s="470" t="e">
        <f t="shared" si="834"/>
        <v>#DIV/0!</v>
      </c>
      <c r="R381" s="471"/>
      <c r="S381" s="70">
        <f>H381+F381+G381+0</f>
        <v>0</v>
      </c>
      <c r="T381" s="69" t="e">
        <f t="shared" ref="T381" si="948">S381/J381*100</f>
        <v>#DIV/0!</v>
      </c>
      <c r="U381" s="470" t="e">
        <f t="shared" si="836"/>
        <v>#DIV/0!</v>
      </c>
      <c r="V381" s="472"/>
      <c r="W381" s="67">
        <f>H381+F381+G381+I381+0</f>
        <v>0</v>
      </c>
      <c r="X381" s="69" t="e">
        <f>W381/J381*100</f>
        <v>#DIV/0!</v>
      </c>
      <c r="Y381" s="470" t="e">
        <f t="shared" si="837"/>
        <v>#DIV/0!</v>
      </c>
      <c r="Z381" s="471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38"/>
      <c r="G382" s="36"/>
      <c r="H382" s="36"/>
      <c r="I382" s="39"/>
      <c r="J382" s="40"/>
      <c r="K382" s="16"/>
      <c r="L382" s="17" t="e">
        <f>K382/J381*100</f>
        <v>#DIV/0!</v>
      </c>
      <c r="M382" s="470"/>
      <c r="N382" s="471"/>
      <c r="O382" s="16"/>
      <c r="P382" s="73" t="e">
        <f>O382/J381*100</f>
        <v>#DIV/0!</v>
      </c>
      <c r="Q382" s="470"/>
      <c r="R382" s="471"/>
      <c r="S382" s="19"/>
      <c r="T382" s="73" t="e">
        <f>S382/J381*100</f>
        <v>#DIV/0!</v>
      </c>
      <c r="U382" s="470"/>
      <c r="V382" s="472"/>
      <c r="W382" s="16"/>
      <c r="X382" s="73" t="e">
        <f>W382/J381*100</f>
        <v>#DIV/0!</v>
      </c>
      <c r="Y382" s="470"/>
      <c r="Z382" s="471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949">+C383+D383</f>
        <v>0</v>
      </c>
      <c r="F383" s="63"/>
      <c r="G383" s="64"/>
      <c r="H383" s="64"/>
      <c r="I383" s="65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470" t="e">
        <f t="shared" si="832"/>
        <v>#DIV/0!</v>
      </c>
      <c r="N383" s="471"/>
      <c r="O383" s="67">
        <f>G383+F383+0</f>
        <v>0</v>
      </c>
      <c r="P383" s="69" t="e">
        <f t="shared" ref="P383" si="950">O383/J383*100</f>
        <v>#DIV/0!</v>
      </c>
      <c r="Q383" s="470" t="e">
        <f t="shared" si="834"/>
        <v>#DIV/0!</v>
      </c>
      <c r="R383" s="471"/>
      <c r="S383" s="70">
        <f>H383+F383+G383+0</f>
        <v>0</v>
      </c>
      <c r="T383" s="69" t="e">
        <f t="shared" ref="T383" si="951">S383/J383*100</f>
        <v>#DIV/0!</v>
      </c>
      <c r="U383" s="470" t="e">
        <f t="shared" si="836"/>
        <v>#DIV/0!</v>
      </c>
      <c r="V383" s="472"/>
      <c r="W383" s="67">
        <f>H383+F383+G383+I383+0</f>
        <v>0</v>
      </c>
      <c r="X383" s="69" t="e">
        <f>W383/J383*100</f>
        <v>#DIV/0!</v>
      </c>
      <c r="Y383" s="470" t="e">
        <f t="shared" si="837"/>
        <v>#DIV/0!</v>
      </c>
      <c r="Z383" s="471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38"/>
      <c r="G384" s="36"/>
      <c r="H384" s="36"/>
      <c r="I384" s="39"/>
      <c r="J384" s="40"/>
      <c r="K384" s="16"/>
      <c r="L384" s="17" t="e">
        <f>K384/J383*100</f>
        <v>#DIV/0!</v>
      </c>
      <c r="M384" s="470"/>
      <c r="N384" s="471"/>
      <c r="O384" s="16"/>
      <c r="P384" s="73" t="e">
        <f>O384/J383*100</f>
        <v>#DIV/0!</v>
      </c>
      <c r="Q384" s="470"/>
      <c r="R384" s="471"/>
      <c r="S384" s="19"/>
      <c r="T384" s="73" t="e">
        <f>S384/J383*100</f>
        <v>#DIV/0!</v>
      </c>
      <c r="U384" s="470"/>
      <c r="V384" s="472"/>
      <c r="W384" s="16"/>
      <c r="X384" s="73" t="e">
        <f>W384/J383*100</f>
        <v>#DIV/0!</v>
      </c>
      <c r="Y384" s="470"/>
      <c r="Z384" s="471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27">
        <f>SUM(F387,F389,F391,F393)</f>
        <v>0</v>
      </c>
      <c r="G385" s="25">
        <f t="shared" ref="G385:I385" si="952">SUM(G387,G389,G391,G393)</f>
        <v>0</v>
      </c>
      <c r="H385" s="25">
        <f t="shared" si="952"/>
        <v>0</v>
      </c>
      <c r="I385" s="28">
        <f t="shared" si="952"/>
        <v>0</v>
      </c>
      <c r="J385" s="29">
        <f t="shared" ref="J385" si="953">+E385+I385+F385+G385+H385</f>
        <v>0</v>
      </c>
      <c r="K385" s="30">
        <f>SUM(K387,K389,K391,K393)</f>
        <v>0</v>
      </c>
      <c r="L385" s="31" t="e">
        <f t="shared" ref="L385" si="954">K385/J385*100</f>
        <v>#DIV/0!</v>
      </c>
      <c r="M385" s="473" t="e">
        <f t="shared" si="832"/>
        <v>#DIV/0!</v>
      </c>
      <c r="N385" s="474"/>
      <c r="O385" s="30">
        <f>SUM(O387,O389,O391,O393)</f>
        <v>0</v>
      </c>
      <c r="P385" s="31" t="e">
        <f t="shared" ref="P385" si="955">O385/J385*100</f>
        <v>#DIV/0!</v>
      </c>
      <c r="Q385" s="473" t="e">
        <f t="shared" si="834"/>
        <v>#DIV/0!</v>
      </c>
      <c r="R385" s="474"/>
      <c r="S385" s="32">
        <f>SUM(S387,S389,S391,S393)</f>
        <v>0</v>
      </c>
      <c r="T385" s="31" t="e">
        <f t="shared" ref="T385" si="956">S385/J385*100</f>
        <v>#DIV/0!</v>
      </c>
      <c r="U385" s="473" t="e">
        <f t="shared" si="836"/>
        <v>#DIV/0!</v>
      </c>
      <c r="V385" s="475"/>
      <c r="W385" s="30">
        <f>SUM(W387,W389,W391,W393)</f>
        <v>0</v>
      </c>
      <c r="X385" s="31" t="e">
        <f t="shared" ref="X385" si="957">W385/J385*100</f>
        <v>#DIV/0!</v>
      </c>
      <c r="Y385" s="473" t="e">
        <f t="shared" si="837"/>
        <v>#DIV/0!</v>
      </c>
      <c r="Z385" s="474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38"/>
      <c r="G386" s="36"/>
      <c r="H386" s="36"/>
      <c r="I386" s="37"/>
      <c r="J386" s="40"/>
      <c r="K386" s="30">
        <f>SUM(K388,K390,K392,K394)</f>
        <v>0</v>
      </c>
      <c r="L386" s="31" t="e">
        <f t="shared" ref="L386" si="958">K386/J385*100</f>
        <v>#DIV/0!</v>
      </c>
      <c r="M386" s="473"/>
      <c r="N386" s="474"/>
      <c r="O386" s="30">
        <f>SUM(O388,O390,O392,O394)</f>
        <v>0</v>
      </c>
      <c r="P386" s="31" t="e">
        <f t="shared" ref="P386" si="959">O386/J385*100</f>
        <v>#DIV/0!</v>
      </c>
      <c r="Q386" s="473"/>
      <c r="R386" s="474"/>
      <c r="S386" s="32">
        <f>SUM(S388,S390,S392,S394)</f>
        <v>0</v>
      </c>
      <c r="T386" s="31" t="e">
        <f t="shared" ref="T386" si="960">S386/J385*100</f>
        <v>#DIV/0!</v>
      </c>
      <c r="U386" s="473"/>
      <c r="V386" s="475"/>
      <c r="W386" s="30">
        <f>SUM(W388,W390,W392,W394)</f>
        <v>0</v>
      </c>
      <c r="X386" s="31" t="e">
        <f t="shared" ref="X386" si="961">W386/J385*100</f>
        <v>#DIV/0!</v>
      </c>
      <c r="Y386" s="473"/>
      <c r="Z386" s="474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962">+C387+D387</f>
        <v>0</v>
      </c>
      <c r="F387" s="63"/>
      <c r="G387" s="64"/>
      <c r="H387" s="64"/>
      <c r="I387" s="65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470" t="e">
        <f t="shared" si="832"/>
        <v>#DIV/0!</v>
      </c>
      <c r="N387" s="471"/>
      <c r="O387" s="67">
        <f>G387+F387+0</f>
        <v>0</v>
      </c>
      <c r="P387" s="68" t="e">
        <f t="shared" ref="P387" si="963">O387/J387*100</f>
        <v>#DIV/0!</v>
      </c>
      <c r="Q387" s="470" t="e">
        <f t="shared" si="834"/>
        <v>#DIV/0!</v>
      </c>
      <c r="R387" s="471"/>
      <c r="S387" s="70">
        <f>H387+F387+G387+0</f>
        <v>0</v>
      </c>
      <c r="T387" s="68" t="e">
        <f t="shared" ref="T387" si="964">S387/J387*100</f>
        <v>#DIV/0!</v>
      </c>
      <c r="U387" s="470" t="e">
        <f t="shared" si="836"/>
        <v>#DIV/0!</v>
      </c>
      <c r="V387" s="472"/>
      <c r="W387" s="67">
        <f>H387+F387+G387+I387+0</f>
        <v>0</v>
      </c>
      <c r="X387" s="68" t="e">
        <f>W387/J387*100</f>
        <v>#DIV/0!</v>
      </c>
      <c r="Y387" s="470" t="e">
        <f t="shared" si="837"/>
        <v>#DIV/0!</v>
      </c>
      <c r="Z387" s="471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38"/>
      <c r="G388" s="36"/>
      <c r="H388" s="36"/>
      <c r="I388" s="39"/>
      <c r="J388" s="40"/>
      <c r="K388" s="16"/>
      <c r="L388" s="17" t="e">
        <f>K388/J387*100</f>
        <v>#DIV/0!</v>
      </c>
      <c r="M388" s="470"/>
      <c r="N388" s="471"/>
      <c r="O388" s="16"/>
      <c r="P388" s="17" t="e">
        <f>O388/J387*100</f>
        <v>#DIV/0!</v>
      </c>
      <c r="Q388" s="470"/>
      <c r="R388" s="471"/>
      <c r="S388" s="19"/>
      <c r="T388" s="17" t="e">
        <f>S388/J387*100</f>
        <v>#DIV/0!</v>
      </c>
      <c r="U388" s="470"/>
      <c r="V388" s="472"/>
      <c r="W388" s="16"/>
      <c r="X388" s="17" t="e">
        <f>W388/J387*100</f>
        <v>#DIV/0!</v>
      </c>
      <c r="Y388" s="470"/>
      <c r="Z388" s="471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965">+C389+D389</f>
        <v>0</v>
      </c>
      <c r="F389" s="63"/>
      <c r="G389" s="64"/>
      <c r="H389" s="64"/>
      <c r="I389" s="65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470" t="e">
        <f t="shared" si="832"/>
        <v>#DIV/0!</v>
      </c>
      <c r="N389" s="471"/>
      <c r="O389" s="67">
        <f>G389+F389+0</f>
        <v>0</v>
      </c>
      <c r="P389" s="68" t="e">
        <f t="shared" ref="P389" si="966">O389/J389*100</f>
        <v>#DIV/0!</v>
      </c>
      <c r="Q389" s="470" t="e">
        <f t="shared" si="834"/>
        <v>#DIV/0!</v>
      </c>
      <c r="R389" s="471"/>
      <c r="S389" s="70">
        <f>H389+F389+G389+0</f>
        <v>0</v>
      </c>
      <c r="T389" s="68" t="e">
        <f t="shared" ref="T389" si="967">S389/J389*100</f>
        <v>#DIV/0!</v>
      </c>
      <c r="U389" s="470" t="e">
        <f t="shared" si="836"/>
        <v>#DIV/0!</v>
      </c>
      <c r="V389" s="472"/>
      <c r="W389" s="67">
        <f>H389+F389+G389+I389+0</f>
        <v>0</v>
      </c>
      <c r="X389" s="68" t="e">
        <f>W389/J389*100</f>
        <v>#DIV/0!</v>
      </c>
      <c r="Y389" s="470" t="e">
        <f t="shared" si="837"/>
        <v>#DIV/0!</v>
      </c>
      <c r="Z389" s="471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38"/>
      <c r="G390" s="36"/>
      <c r="H390" s="36"/>
      <c r="I390" s="39"/>
      <c r="J390" s="40"/>
      <c r="K390" s="16"/>
      <c r="L390" s="17" t="e">
        <f>K390/J389*100</f>
        <v>#DIV/0!</v>
      </c>
      <c r="M390" s="470"/>
      <c r="N390" s="471"/>
      <c r="O390" s="16"/>
      <c r="P390" s="17" t="e">
        <f>O390/J389*100</f>
        <v>#DIV/0!</v>
      </c>
      <c r="Q390" s="470"/>
      <c r="R390" s="471"/>
      <c r="S390" s="19"/>
      <c r="T390" s="17" t="e">
        <f>S390/J389*100</f>
        <v>#DIV/0!</v>
      </c>
      <c r="U390" s="470"/>
      <c r="V390" s="472"/>
      <c r="W390" s="16"/>
      <c r="X390" s="17" t="e">
        <f>W390/J389*100</f>
        <v>#DIV/0!</v>
      </c>
      <c r="Y390" s="470"/>
      <c r="Z390" s="471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968">+C391+D391</f>
        <v>0</v>
      </c>
      <c r="F391" s="63"/>
      <c r="G391" s="64"/>
      <c r="H391" s="64"/>
      <c r="I391" s="65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470" t="e">
        <f t="shared" si="832"/>
        <v>#DIV/0!</v>
      </c>
      <c r="N391" s="471"/>
      <c r="O391" s="67">
        <f>G391+F391+0</f>
        <v>0</v>
      </c>
      <c r="P391" s="68" t="e">
        <f t="shared" ref="P391" si="969">O391/J391*100</f>
        <v>#DIV/0!</v>
      </c>
      <c r="Q391" s="470" t="e">
        <f t="shared" si="834"/>
        <v>#DIV/0!</v>
      </c>
      <c r="R391" s="471"/>
      <c r="S391" s="70">
        <f>H391+F391+G391+0</f>
        <v>0</v>
      </c>
      <c r="T391" s="68" t="e">
        <f t="shared" ref="T391" si="970">S391/J391*100</f>
        <v>#DIV/0!</v>
      </c>
      <c r="U391" s="470" t="e">
        <f t="shared" si="836"/>
        <v>#DIV/0!</v>
      </c>
      <c r="V391" s="472"/>
      <c r="W391" s="67">
        <f>H391+F391+G391+I391+0</f>
        <v>0</v>
      </c>
      <c r="X391" s="68" t="e">
        <f>W391/J391*100</f>
        <v>#DIV/0!</v>
      </c>
      <c r="Y391" s="470" t="e">
        <f t="shared" si="837"/>
        <v>#DIV/0!</v>
      </c>
      <c r="Z391" s="471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38"/>
      <c r="G392" s="36"/>
      <c r="H392" s="36"/>
      <c r="I392" s="39"/>
      <c r="J392" s="40"/>
      <c r="K392" s="16"/>
      <c r="L392" s="17" t="e">
        <f>K392/J391*100</f>
        <v>#DIV/0!</v>
      </c>
      <c r="M392" s="470"/>
      <c r="N392" s="471"/>
      <c r="O392" s="16"/>
      <c r="P392" s="17" t="e">
        <f>O392/J391*100</f>
        <v>#DIV/0!</v>
      </c>
      <c r="Q392" s="470"/>
      <c r="R392" s="471"/>
      <c r="S392" s="19"/>
      <c r="T392" s="17" t="e">
        <f>S392/J391*100</f>
        <v>#DIV/0!</v>
      </c>
      <c r="U392" s="470"/>
      <c r="V392" s="472"/>
      <c r="W392" s="16"/>
      <c r="X392" s="17" t="e">
        <f>W392/J391*100</f>
        <v>#DIV/0!</v>
      </c>
      <c r="Y392" s="470"/>
      <c r="Z392" s="471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971">+C393+D393</f>
        <v>0</v>
      </c>
      <c r="F393" s="63"/>
      <c r="G393" s="64"/>
      <c r="H393" s="64"/>
      <c r="I393" s="65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470" t="e">
        <f t="shared" si="832"/>
        <v>#DIV/0!</v>
      </c>
      <c r="N393" s="471"/>
      <c r="O393" s="67">
        <f>G393+F393+0</f>
        <v>0</v>
      </c>
      <c r="P393" s="68" t="e">
        <f t="shared" ref="P393" si="972">O393/J393*100</f>
        <v>#DIV/0!</v>
      </c>
      <c r="Q393" s="470" t="e">
        <f t="shared" si="834"/>
        <v>#DIV/0!</v>
      </c>
      <c r="R393" s="471"/>
      <c r="S393" s="70">
        <f>H393+F393+G393+0</f>
        <v>0</v>
      </c>
      <c r="T393" s="68" t="e">
        <f t="shared" ref="T393" si="973">S393/J393*100</f>
        <v>#DIV/0!</v>
      </c>
      <c r="U393" s="470" t="e">
        <f t="shared" si="836"/>
        <v>#DIV/0!</v>
      </c>
      <c r="V393" s="472"/>
      <c r="W393" s="67">
        <f>H393+F393+G393+I393+0</f>
        <v>0</v>
      </c>
      <c r="X393" s="68" t="e">
        <f>W393/J393*100</f>
        <v>#DIV/0!</v>
      </c>
      <c r="Y393" s="470" t="e">
        <f t="shared" si="837"/>
        <v>#DIV/0!</v>
      </c>
      <c r="Z393" s="471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38"/>
      <c r="G394" s="36"/>
      <c r="H394" s="36"/>
      <c r="I394" s="39"/>
      <c r="J394" s="40"/>
      <c r="K394" s="16"/>
      <c r="L394" s="17" t="e">
        <f>K394/J393*100</f>
        <v>#DIV/0!</v>
      </c>
      <c r="M394" s="470"/>
      <c r="N394" s="471"/>
      <c r="O394" s="16"/>
      <c r="P394" s="17" t="e">
        <f>O394/J393*100</f>
        <v>#DIV/0!</v>
      </c>
      <c r="Q394" s="470"/>
      <c r="R394" s="471"/>
      <c r="S394" s="19"/>
      <c r="T394" s="17" t="e">
        <f>S394/J393*100</f>
        <v>#DIV/0!</v>
      </c>
      <c r="U394" s="470"/>
      <c r="V394" s="472"/>
      <c r="W394" s="16"/>
      <c r="X394" s="17" t="e">
        <f>W394/J393*100</f>
        <v>#DIV/0!</v>
      </c>
      <c r="Y394" s="470"/>
      <c r="Z394" s="471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27">
        <f>SUM(F397,F399)</f>
        <v>0</v>
      </c>
      <c r="G395" s="25">
        <f t="shared" ref="G395:I395" si="974">SUM(G397,G399)</f>
        <v>0</v>
      </c>
      <c r="H395" s="25">
        <f t="shared" si="974"/>
        <v>0</v>
      </c>
      <c r="I395" s="28">
        <f t="shared" si="974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975">K395/J395*100</f>
        <v>#DIV/0!</v>
      </c>
      <c r="M395" s="473" t="e">
        <f t="shared" si="832"/>
        <v>#DIV/0!</v>
      </c>
      <c r="N395" s="474"/>
      <c r="O395" s="30">
        <f>SUM(O397,O399)</f>
        <v>0</v>
      </c>
      <c r="P395" s="31" t="e">
        <f t="shared" ref="P395" si="976">O395/J395*100</f>
        <v>#DIV/0!</v>
      </c>
      <c r="Q395" s="473" t="e">
        <f t="shared" si="834"/>
        <v>#DIV/0!</v>
      </c>
      <c r="R395" s="474"/>
      <c r="S395" s="32">
        <f>SUM(S397,S399)</f>
        <v>0</v>
      </c>
      <c r="T395" s="31" t="e">
        <f t="shared" ref="T395" si="977">S395/J395*100</f>
        <v>#DIV/0!</v>
      </c>
      <c r="U395" s="473" t="e">
        <f t="shared" si="836"/>
        <v>#DIV/0!</v>
      </c>
      <c r="V395" s="475"/>
      <c r="W395" s="30">
        <f>SUM(W397,W399)</f>
        <v>0</v>
      </c>
      <c r="X395" s="31" t="e">
        <f t="shared" ref="X395" si="978">W395/J395*100</f>
        <v>#DIV/0!</v>
      </c>
      <c r="Y395" s="473" t="e">
        <f t="shared" si="837"/>
        <v>#DIV/0!</v>
      </c>
      <c r="Z395" s="474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38"/>
      <c r="G396" s="36"/>
      <c r="H396" s="36"/>
      <c r="I396" s="37"/>
      <c r="J396" s="40"/>
      <c r="K396" s="30">
        <f>SUM(K398,K400)</f>
        <v>0</v>
      </c>
      <c r="L396" s="31" t="e">
        <f t="shared" ref="L396" si="979">K396/J395*100</f>
        <v>#DIV/0!</v>
      </c>
      <c r="M396" s="473"/>
      <c r="N396" s="474"/>
      <c r="O396" s="30">
        <f>SUM(O398,O400)</f>
        <v>0</v>
      </c>
      <c r="P396" s="31" t="e">
        <f t="shared" ref="P396" si="980">O396/J395*100</f>
        <v>#DIV/0!</v>
      </c>
      <c r="Q396" s="473"/>
      <c r="R396" s="474"/>
      <c r="S396" s="32">
        <f>SUM(S398,S400)</f>
        <v>0</v>
      </c>
      <c r="T396" s="31" t="e">
        <f t="shared" ref="T396" si="981">S396/J395*100</f>
        <v>#DIV/0!</v>
      </c>
      <c r="U396" s="473"/>
      <c r="V396" s="475"/>
      <c r="W396" s="30">
        <f>SUM(W398,W400)</f>
        <v>0</v>
      </c>
      <c r="X396" s="31" t="e">
        <f t="shared" ref="X396" si="982">W396/J395*100</f>
        <v>#DIV/0!</v>
      </c>
      <c r="Y396" s="473"/>
      <c r="Z396" s="474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983">+C397+D397</f>
        <v>0</v>
      </c>
      <c r="F397" s="63"/>
      <c r="G397" s="64"/>
      <c r="H397" s="64"/>
      <c r="I397" s="65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470" t="e">
        <f t="shared" ref="M397:M459" si="984">L398-L397</f>
        <v>#DIV/0!</v>
      </c>
      <c r="N397" s="471"/>
      <c r="O397" s="67">
        <f>G397+F397+0</f>
        <v>0</v>
      </c>
      <c r="P397" s="68" t="e">
        <f t="shared" ref="P397" si="985">O397/J397*100</f>
        <v>#DIV/0!</v>
      </c>
      <c r="Q397" s="470" t="e">
        <f t="shared" ref="Q397:Q459" si="986">P398-P397</f>
        <v>#DIV/0!</v>
      </c>
      <c r="R397" s="471"/>
      <c r="S397" s="70">
        <f>H397+F397+G397+0</f>
        <v>0</v>
      </c>
      <c r="T397" s="68" t="e">
        <f t="shared" ref="T397" si="987">S397/J397*100</f>
        <v>#DIV/0!</v>
      </c>
      <c r="U397" s="470" t="e">
        <f t="shared" ref="U397:U459" si="988">T398-T397</f>
        <v>#DIV/0!</v>
      </c>
      <c r="V397" s="472"/>
      <c r="W397" s="67">
        <f>H397+F397+G397+I397+0</f>
        <v>0</v>
      </c>
      <c r="X397" s="68" t="e">
        <f>W397/J397*100</f>
        <v>#DIV/0!</v>
      </c>
      <c r="Y397" s="470" t="e">
        <f t="shared" ref="Y397:Y459" si="989">X398-X397</f>
        <v>#DIV/0!</v>
      </c>
      <c r="Z397" s="471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38"/>
      <c r="G398" s="36"/>
      <c r="H398" s="36"/>
      <c r="I398" s="39"/>
      <c r="J398" s="40"/>
      <c r="K398" s="16"/>
      <c r="L398" s="17" t="e">
        <f>K398/J397*100</f>
        <v>#DIV/0!</v>
      </c>
      <c r="M398" s="470"/>
      <c r="N398" s="471"/>
      <c r="O398" s="16"/>
      <c r="P398" s="17" t="e">
        <f>O398/J397*100</f>
        <v>#DIV/0!</v>
      </c>
      <c r="Q398" s="470"/>
      <c r="R398" s="471"/>
      <c r="S398" s="19"/>
      <c r="T398" s="17" t="e">
        <f>S398/J397*100</f>
        <v>#DIV/0!</v>
      </c>
      <c r="U398" s="470"/>
      <c r="V398" s="472"/>
      <c r="W398" s="16"/>
      <c r="X398" s="17" t="e">
        <f>W398/J397*100</f>
        <v>#DIV/0!</v>
      </c>
      <c r="Y398" s="470"/>
      <c r="Z398" s="471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990">+C399+D399</f>
        <v>0</v>
      </c>
      <c r="F399" s="63"/>
      <c r="G399" s="64"/>
      <c r="H399" s="64"/>
      <c r="I399" s="65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470" t="e">
        <f t="shared" si="984"/>
        <v>#DIV/0!</v>
      </c>
      <c r="N399" s="471"/>
      <c r="O399" s="67">
        <f>G399+F399+0</f>
        <v>0</v>
      </c>
      <c r="P399" s="68" t="e">
        <f t="shared" ref="P399" si="991">O399/J399*100</f>
        <v>#DIV/0!</v>
      </c>
      <c r="Q399" s="470" t="e">
        <f t="shared" si="986"/>
        <v>#DIV/0!</v>
      </c>
      <c r="R399" s="471"/>
      <c r="S399" s="70">
        <f>H399+F399+G399+0</f>
        <v>0</v>
      </c>
      <c r="T399" s="68" t="e">
        <f t="shared" ref="T399" si="992">S399/J399*100</f>
        <v>#DIV/0!</v>
      </c>
      <c r="U399" s="470" t="e">
        <f t="shared" si="988"/>
        <v>#DIV/0!</v>
      </c>
      <c r="V399" s="472"/>
      <c r="W399" s="67">
        <f>H399+F399+G399+I399+0</f>
        <v>0</v>
      </c>
      <c r="X399" s="68" t="e">
        <f>W399/J399*100</f>
        <v>#DIV/0!</v>
      </c>
      <c r="Y399" s="470" t="e">
        <f t="shared" si="989"/>
        <v>#DIV/0!</v>
      </c>
      <c r="Z399" s="471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38"/>
      <c r="G400" s="36"/>
      <c r="H400" s="36"/>
      <c r="I400" s="39"/>
      <c r="J400" s="40"/>
      <c r="K400" s="16"/>
      <c r="L400" s="17" t="e">
        <f>K400/J399*100</f>
        <v>#DIV/0!</v>
      </c>
      <c r="M400" s="470"/>
      <c r="N400" s="471"/>
      <c r="O400" s="16"/>
      <c r="P400" s="17" t="e">
        <f>O400/J399*100</f>
        <v>#DIV/0!</v>
      </c>
      <c r="Q400" s="470"/>
      <c r="R400" s="471"/>
      <c r="S400" s="19"/>
      <c r="T400" s="17" t="e">
        <f>S400/J399*100</f>
        <v>#DIV/0!</v>
      </c>
      <c r="U400" s="470"/>
      <c r="V400" s="472"/>
      <c r="W400" s="16"/>
      <c r="X400" s="17" t="e">
        <f>W400/J399*100</f>
        <v>#DIV/0!</v>
      </c>
      <c r="Y400" s="470"/>
      <c r="Z400" s="471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993">+C401+D401</f>
        <v>0</v>
      </c>
      <c r="F401" s="63"/>
      <c r="G401" s="64"/>
      <c r="H401" s="64"/>
      <c r="I401" s="65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470" t="e">
        <f t="shared" si="984"/>
        <v>#DIV/0!</v>
      </c>
      <c r="N401" s="471"/>
      <c r="O401" s="67">
        <f>G401+F401+0</f>
        <v>0</v>
      </c>
      <c r="P401" s="68" t="e">
        <f t="shared" ref="P401" si="994">O401/J401*100</f>
        <v>#DIV/0!</v>
      </c>
      <c r="Q401" s="470" t="e">
        <f t="shared" si="986"/>
        <v>#DIV/0!</v>
      </c>
      <c r="R401" s="471"/>
      <c r="S401" s="70">
        <f>H401+F401+G401+0</f>
        <v>0</v>
      </c>
      <c r="T401" s="68" t="e">
        <f t="shared" ref="T401" si="995">S401/J401*100</f>
        <v>#DIV/0!</v>
      </c>
      <c r="U401" s="470" t="e">
        <f t="shared" si="988"/>
        <v>#DIV/0!</v>
      </c>
      <c r="V401" s="472"/>
      <c r="W401" s="67">
        <f>H401+F401+G401+I401+0</f>
        <v>0</v>
      </c>
      <c r="X401" s="68" t="e">
        <f>W401/J401*100</f>
        <v>#DIV/0!</v>
      </c>
      <c r="Y401" s="470" t="e">
        <f t="shared" si="989"/>
        <v>#DIV/0!</v>
      </c>
      <c r="Z401" s="471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38"/>
      <c r="G402" s="36"/>
      <c r="H402" s="36"/>
      <c r="I402" s="37"/>
      <c r="J402" s="40"/>
      <c r="K402" s="16"/>
      <c r="L402" s="17" t="e">
        <f>K402/J401*100</f>
        <v>#DIV/0!</v>
      </c>
      <c r="M402" s="470"/>
      <c r="N402" s="471"/>
      <c r="O402" s="16"/>
      <c r="P402" s="17" t="e">
        <f>O402/J401*100</f>
        <v>#DIV/0!</v>
      </c>
      <c r="Q402" s="470"/>
      <c r="R402" s="471"/>
      <c r="S402" s="19"/>
      <c r="T402" s="17" t="e">
        <f>S402/J401*100</f>
        <v>#DIV/0!</v>
      </c>
      <c r="U402" s="470"/>
      <c r="V402" s="472"/>
      <c r="W402" s="16"/>
      <c r="X402" s="17" t="e">
        <f>W402/J401*100</f>
        <v>#DIV/0!</v>
      </c>
      <c r="Y402" s="470"/>
      <c r="Z402" s="471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996">+C403+D403</f>
        <v>0</v>
      </c>
      <c r="F403" s="63"/>
      <c r="G403" s="64"/>
      <c r="H403" s="64"/>
      <c r="I403" s="65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470" t="e">
        <f t="shared" si="984"/>
        <v>#DIV/0!</v>
      </c>
      <c r="N403" s="471"/>
      <c r="O403" s="67">
        <f>G403+F403+0</f>
        <v>0</v>
      </c>
      <c r="P403" s="68" t="e">
        <f t="shared" ref="P403" si="997">O403/J403*100</f>
        <v>#DIV/0!</v>
      </c>
      <c r="Q403" s="470" t="e">
        <f t="shared" si="986"/>
        <v>#DIV/0!</v>
      </c>
      <c r="R403" s="471"/>
      <c r="S403" s="70">
        <f>H403+F403+G403+0</f>
        <v>0</v>
      </c>
      <c r="T403" s="68" t="e">
        <f t="shared" ref="T403" si="998">S403/J403*100</f>
        <v>#DIV/0!</v>
      </c>
      <c r="U403" s="470" t="e">
        <f t="shared" si="988"/>
        <v>#DIV/0!</v>
      </c>
      <c r="V403" s="472"/>
      <c r="W403" s="67">
        <f>H403+F403+G403+I403+0</f>
        <v>0</v>
      </c>
      <c r="X403" s="68" t="e">
        <f>W403/J403*100</f>
        <v>#DIV/0!</v>
      </c>
      <c r="Y403" s="470" t="e">
        <f t="shared" si="989"/>
        <v>#DIV/0!</v>
      </c>
      <c r="Z403" s="471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38"/>
      <c r="G404" s="36"/>
      <c r="H404" s="36"/>
      <c r="I404" s="37"/>
      <c r="J404" s="40"/>
      <c r="K404" s="16"/>
      <c r="L404" s="17" t="e">
        <f>K404/J403*100</f>
        <v>#DIV/0!</v>
      </c>
      <c r="M404" s="470"/>
      <c r="N404" s="471"/>
      <c r="O404" s="16"/>
      <c r="P404" s="17" t="e">
        <f>O404/J403*100</f>
        <v>#DIV/0!</v>
      </c>
      <c r="Q404" s="470"/>
      <c r="R404" s="471"/>
      <c r="S404" s="19"/>
      <c r="T404" s="17" t="e">
        <f>S404/J403*100</f>
        <v>#DIV/0!</v>
      </c>
      <c r="U404" s="470"/>
      <c r="V404" s="472"/>
      <c r="W404" s="16"/>
      <c r="X404" s="17" t="e">
        <f>W404/J403*100</f>
        <v>#DIV/0!</v>
      </c>
      <c r="Y404" s="470"/>
      <c r="Z404" s="471"/>
      <c r="AA404" s="74"/>
      <c r="AB404" s="74"/>
    </row>
    <row r="405" spans="1:28" s="251" customFormat="1" ht="21.75" hidden="1" customHeight="1" x14ac:dyDescent="0.2">
      <c r="A405" s="480" t="s">
        <v>45</v>
      </c>
      <c r="B405" s="54" t="s">
        <v>29</v>
      </c>
      <c r="C405" s="55">
        <f t="shared" ref="C405:K406" si="999">SUM(C407,C413,C423,C429,C431)</f>
        <v>0</v>
      </c>
      <c r="D405" s="56">
        <f t="shared" si="999"/>
        <v>0</v>
      </c>
      <c r="E405" s="57">
        <f t="shared" si="999"/>
        <v>0</v>
      </c>
      <c r="F405" s="58">
        <f t="shared" si="999"/>
        <v>0</v>
      </c>
      <c r="G405" s="56">
        <f t="shared" si="999"/>
        <v>0</v>
      </c>
      <c r="H405" s="56">
        <f t="shared" si="999"/>
        <v>0</v>
      </c>
      <c r="I405" s="59">
        <f t="shared" si="999"/>
        <v>0</v>
      </c>
      <c r="J405" s="60">
        <f t="shared" si="999"/>
        <v>0</v>
      </c>
      <c r="K405" s="55">
        <f t="shared" si="999"/>
        <v>0</v>
      </c>
      <c r="L405" s="56" t="e">
        <f>K405/J405*100</f>
        <v>#DIV/0!</v>
      </c>
      <c r="M405" s="482" t="e">
        <f t="shared" si="984"/>
        <v>#DIV/0!</v>
      </c>
      <c r="N405" s="476"/>
      <c r="O405" s="55">
        <f>SUM(O407,O413,O423,O429,O431)</f>
        <v>0</v>
      </c>
      <c r="P405" s="56" t="e">
        <f t="shared" ref="P405" si="1000">O405/J405*100</f>
        <v>#DIV/0!</v>
      </c>
      <c r="Q405" s="482" t="e">
        <f t="shared" si="986"/>
        <v>#DIV/0!</v>
      </c>
      <c r="R405" s="476"/>
      <c r="S405" s="58">
        <f>SUM(S407,S413,S423,S429,S431)</f>
        <v>0</v>
      </c>
      <c r="T405" s="56" t="e">
        <f t="shared" ref="T405" si="1001">S405/J405*100</f>
        <v>#DIV/0!</v>
      </c>
      <c r="U405" s="482" t="e">
        <f t="shared" si="988"/>
        <v>#DIV/0!</v>
      </c>
      <c r="V405" s="484"/>
      <c r="W405" s="55">
        <f>SUM(W407,W413,W423,W429,W431)</f>
        <v>0</v>
      </c>
      <c r="X405" s="56" t="e">
        <f t="shared" ref="X405" si="1002">W405/J405*100</f>
        <v>#DIV/0!</v>
      </c>
      <c r="Y405" s="482" t="e">
        <f t="shared" si="989"/>
        <v>#DIV/0!</v>
      </c>
      <c r="Z405" s="476"/>
      <c r="AA405" s="250"/>
      <c r="AB405" s="250"/>
    </row>
    <row r="406" spans="1:28" s="251" customFormat="1" ht="21.75" hidden="1" customHeight="1" x14ac:dyDescent="0.2">
      <c r="A406" s="481"/>
      <c r="B406" s="54" t="s">
        <v>30</v>
      </c>
      <c r="C406" s="16"/>
      <c r="D406" s="17"/>
      <c r="E406" s="18"/>
      <c r="F406" s="19"/>
      <c r="G406" s="17"/>
      <c r="H406" s="17"/>
      <c r="I406" s="20"/>
      <c r="J406" s="21"/>
      <c r="K406" s="55">
        <f t="shared" si="999"/>
        <v>0</v>
      </c>
      <c r="L406" s="56" t="e">
        <f t="shared" ref="L406" si="1003">K406/J405*100</f>
        <v>#DIV/0!</v>
      </c>
      <c r="M406" s="483"/>
      <c r="N406" s="477"/>
      <c r="O406" s="55">
        <f>SUM(O408,O414,O424,O430,O432)</f>
        <v>0</v>
      </c>
      <c r="P406" s="56" t="e">
        <f t="shared" ref="P406" si="1004">O406/J405*100</f>
        <v>#DIV/0!</v>
      </c>
      <c r="Q406" s="483"/>
      <c r="R406" s="477"/>
      <c r="S406" s="58">
        <f>SUM(S408,S414,S424,S430,S432)</f>
        <v>0</v>
      </c>
      <c r="T406" s="56" t="e">
        <f t="shared" ref="T406" si="1005">S406/J405*100</f>
        <v>#DIV/0!</v>
      </c>
      <c r="U406" s="483"/>
      <c r="V406" s="485"/>
      <c r="W406" s="55">
        <f>SUM(W408,W414,W424,W430,W432)</f>
        <v>0</v>
      </c>
      <c r="X406" s="56" t="e">
        <f t="shared" ref="X406" si="1006">W406/J405*100</f>
        <v>#DIV/0!</v>
      </c>
      <c r="Y406" s="483"/>
      <c r="Z406" s="477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27">
        <f>SUM(F409,F411)</f>
        <v>0</v>
      </c>
      <c r="G407" s="25">
        <f>SUM(G409,G411)</f>
        <v>0</v>
      </c>
      <c r="H407" s="25">
        <f t="shared" ref="H407:I407" si="1007">SUM(H409,H411)</f>
        <v>0</v>
      </c>
      <c r="I407" s="28">
        <f t="shared" si="1007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08">K407/J407*100</f>
        <v>#DIV/0!</v>
      </c>
      <c r="M407" s="478" t="e">
        <f t="shared" si="984"/>
        <v>#DIV/0!</v>
      </c>
      <c r="N407" s="474"/>
      <c r="O407" s="30">
        <f>SUM(O409,O411)</f>
        <v>0</v>
      </c>
      <c r="P407" s="31" t="e">
        <f t="shared" ref="P407" si="1009">O407/J407*100</f>
        <v>#DIV/0!</v>
      </c>
      <c r="Q407" s="478" t="e">
        <f t="shared" si="986"/>
        <v>#DIV/0!</v>
      </c>
      <c r="R407" s="474"/>
      <c r="S407" s="32">
        <f>SUM(S409,S411)</f>
        <v>0</v>
      </c>
      <c r="T407" s="31" t="e">
        <f t="shared" ref="T407" si="1010">S407/J407*100</f>
        <v>#DIV/0!</v>
      </c>
      <c r="U407" s="478" t="e">
        <f t="shared" si="988"/>
        <v>#DIV/0!</v>
      </c>
      <c r="V407" s="475"/>
      <c r="W407" s="30">
        <f>SUM(W409,W411)</f>
        <v>0</v>
      </c>
      <c r="X407" s="31" t="e">
        <f t="shared" ref="X407" si="1011">W407/J407*100</f>
        <v>#DIV/0!</v>
      </c>
      <c r="Y407" s="478" t="e">
        <f t="shared" si="989"/>
        <v>#DIV/0!</v>
      </c>
      <c r="Z407" s="474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38"/>
      <c r="G408" s="36"/>
      <c r="H408" s="36"/>
      <c r="I408" s="37"/>
      <c r="J408" s="40"/>
      <c r="K408" s="30">
        <f>SUM(K410,K412)</f>
        <v>0</v>
      </c>
      <c r="L408" s="31" t="e">
        <f>K408/J407*100</f>
        <v>#DIV/0!</v>
      </c>
      <c r="M408" s="479"/>
      <c r="N408" s="474"/>
      <c r="O408" s="30">
        <f>SUM(O410,O412)</f>
        <v>0</v>
      </c>
      <c r="P408" s="31" t="e">
        <f t="shared" ref="P408" si="1012">O408/J407*100</f>
        <v>#DIV/0!</v>
      </c>
      <c r="Q408" s="479"/>
      <c r="R408" s="474"/>
      <c r="S408" s="32">
        <f>SUM(S410,S412)</f>
        <v>0</v>
      </c>
      <c r="T408" s="31" t="e">
        <f t="shared" ref="T408" si="1013">S408/J407*100</f>
        <v>#DIV/0!</v>
      </c>
      <c r="U408" s="479"/>
      <c r="V408" s="475"/>
      <c r="W408" s="30">
        <f>SUM(W410,W412)</f>
        <v>0</v>
      </c>
      <c r="X408" s="31" t="e">
        <f t="shared" ref="X408" si="1014">W408/J407*100</f>
        <v>#DIV/0!</v>
      </c>
      <c r="Y408" s="479"/>
      <c r="Z408" s="474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15">+C409+D409</f>
        <v>0</v>
      </c>
      <c r="F409" s="63"/>
      <c r="G409" s="64"/>
      <c r="H409" s="64"/>
      <c r="I409" s="65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470" t="e">
        <f t="shared" si="984"/>
        <v>#DIV/0!</v>
      </c>
      <c r="N409" s="471"/>
      <c r="O409" s="67">
        <f>G409+F409+0</f>
        <v>0</v>
      </c>
      <c r="P409" s="69" t="e">
        <f t="shared" ref="P409" si="1016">O409/J409*100</f>
        <v>#DIV/0!</v>
      </c>
      <c r="Q409" s="470" t="e">
        <f t="shared" si="986"/>
        <v>#DIV/0!</v>
      </c>
      <c r="R409" s="471"/>
      <c r="S409" s="70">
        <f>H409+F409+G409+0</f>
        <v>0</v>
      </c>
      <c r="T409" s="69" t="e">
        <f t="shared" ref="T409" si="1017">S409/J409*100</f>
        <v>#DIV/0!</v>
      </c>
      <c r="U409" s="470" t="e">
        <f t="shared" si="988"/>
        <v>#DIV/0!</v>
      </c>
      <c r="V409" s="472"/>
      <c r="W409" s="67">
        <f>H409+F409+G409+I409+0</f>
        <v>0</v>
      </c>
      <c r="X409" s="69" t="e">
        <f>W409/J409*100</f>
        <v>#DIV/0!</v>
      </c>
      <c r="Y409" s="470" t="e">
        <f t="shared" si="989"/>
        <v>#DIV/0!</v>
      </c>
      <c r="Z409" s="471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38"/>
      <c r="G410" s="36"/>
      <c r="H410" s="36"/>
      <c r="I410" s="39"/>
      <c r="J410" s="40"/>
      <c r="K410" s="16"/>
      <c r="L410" s="17" t="e">
        <f>K410/J409*100</f>
        <v>#DIV/0!</v>
      </c>
      <c r="M410" s="470"/>
      <c r="N410" s="471"/>
      <c r="O410" s="16"/>
      <c r="P410" s="73" t="e">
        <f>O410/J409*100</f>
        <v>#DIV/0!</v>
      </c>
      <c r="Q410" s="470"/>
      <c r="R410" s="471"/>
      <c r="S410" s="19"/>
      <c r="T410" s="73" t="e">
        <f>S410/J409*100</f>
        <v>#DIV/0!</v>
      </c>
      <c r="U410" s="470"/>
      <c r="V410" s="472"/>
      <c r="W410" s="16"/>
      <c r="X410" s="73" t="e">
        <f>W410/J409*100</f>
        <v>#DIV/0!</v>
      </c>
      <c r="Y410" s="470"/>
      <c r="Z410" s="471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18">+C411+D411</f>
        <v>0</v>
      </c>
      <c r="F411" s="63"/>
      <c r="G411" s="64"/>
      <c r="H411" s="64"/>
      <c r="I411" s="65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470" t="e">
        <f t="shared" si="984"/>
        <v>#DIV/0!</v>
      </c>
      <c r="N411" s="471"/>
      <c r="O411" s="67">
        <f>G411+F411+0</f>
        <v>0</v>
      </c>
      <c r="P411" s="69" t="e">
        <f t="shared" ref="P411" si="1019">O411/J411*100</f>
        <v>#DIV/0!</v>
      </c>
      <c r="Q411" s="470" t="e">
        <f t="shared" si="986"/>
        <v>#DIV/0!</v>
      </c>
      <c r="R411" s="471"/>
      <c r="S411" s="70">
        <f>H411+F411+G411+0</f>
        <v>0</v>
      </c>
      <c r="T411" s="69" t="e">
        <f t="shared" ref="T411" si="1020">S411/J411*100</f>
        <v>#DIV/0!</v>
      </c>
      <c r="U411" s="470" t="e">
        <f t="shared" si="988"/>
        <v>#DIV/0!</v>
      </c>
      <c r="V411" s="472"/>
      <c r="W411" s="67">
        <f>H411+F411+G411+I411+0</f>
        <v>0</v>
      </c>
      <c r="X411" s="69" t="e">
        <f>W411/J411*100</f>
        <v>#DIV/0!</v>
      </c>
      <c r="Y411" s="470" t="e">
        <f t="shared" si="989"/>
        <v>#DIV/0!</v>
      </c>
      <c r="Z411" s="471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38"/>
      <c r="G412" s="36"/>
      <c r="H412" s="36"/>
      <c r="I412" s="39"/>
      <c r="J412" s="40"/>
      <c r="K412" s="16"/>
      <c r="L412" s="17" t="e">
        <f>K412/J411*100</f>
        <v>#DIV/0!</v>
      </c>
      <c r="M412" s="470"/>
      <c r="N412" s="471"/>
      <c r="O412" s="16"/>
      <c r="P412" s="73" t="e">
        <f>O412/J411*100</f>
        <v>#DIV/0!</v>
      </c>
      <c r="Q412" s="470"/>
      <c r="R412" s="471"/>
      <c r="S412" s="19"/>
      <c r="T412" s="73" t="e">
        <f>S412/J411*100</f>
        <v>#DIV/0!</v>
      </c>
      <c r="U412" s="470"/>
      <c r="V412" s="472"/>
      <c r="W412" s="16"/>
      <c r="X412" s="73" t="e">
        <f>W412/J411*100</f>
        <v>#DIV/0!</v>
      </c>
      <c r="Y412" s="470"/>
      <c r="Z412" s="471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27">
        <f>SUM(F415,F417,F419,F421)</f>
        <v>0</v>
      </c>
      <c r="G413" s="25">
        <f t="shared" ref="G413:I413" si="1021">SUM(G415,G417,G419,G421)</f>
        <v>0</v>
      </c>
      <c r="H413" s="25">
        <f t="shared" si="1021"/>
        <v>0</v>
      </c>
      <c r="I413" s="28">
        <f t="shared" si="1021"/>
        <v>0</v>
      </c>
      <c r="J413" s="29">
        <f t="shared" ref="J413" si="1022">+E413+I413+F413+G413+H413</f>
        <v>0</v>
      </c>
      <c r="K413" s="30">
        <f>SUM(K415,K417,K419,K421)</f>
        <v>0</v>
      </c>
      <c r="L413" s="31" t="e">
        <f t="shared" ref="L413" si="1023">K413/J413*100</f>
        <v>#DIV/0!</v>
      </c>
      <c r="M413" s="473" t="e">
        <f t="shared" si="984"/>
        <v>#DIV/0!</v>
      </c>
      <c r="N413" s="474"/>
      <c r="O413" s="30">
        <f>SUM(O415,O417,O419,O421)</f>
        <v>0</v>
      </c>
      <c r="P413" s="31" t="e">
        <f t="shared" ref="P413" si="1024">O413/J413*100</f>
        <v>#DIV/0!</v>
      </c>
      <c r="Q413" s="473" t="e">
        <f t="shared" si="986"/>
        <v>#DIV/0!</v>
      </c>
      <c r="R413" s="474"/>
      <c r="S413" s="32">
        <f>SUM(S415,S417,S419,S421)</f>
        <v>0</v>
      </c>
      <c r="T413" s="31" t="e">
        <f t="shared" ref="T413" si="1025">S413/J413*100</f>
        <v>#DIV/0!</v>
      </c>
      <c r="U413" s="473" t="e">
        <f t="shared" si="988"/>
        <v>#DIV/0!</v>
      </c>
      <c r="V413" s="475"/>
      <c r="W413" s="30">
        <f>SUM(W415,W417,W419,W421)</f>
        <v>0</v>
      </c>
      <c r="X413" s="31" t="e">
        <f t="shared" ref="X413" si="1026">W413/J413*100</f>
        <v>#DIV/0!</v>
      </c>
      <c r="Y413" s="473" t="e">
        <f t="shared" si="989"/>
        <v>#DIV/0!</v>
      </c>
      <c r="Z413" s="474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38"/>
      <c r="G414" s="36"/>
      <c r="H414" s="36"/>
      <c r="I414" s="37"/>
      <c r="J414" s="40"/>
      <c r="K414" s="30">
        <f>SUM(K416,K418,K420,K422)</f>
        <v>0</v>
      </c>
      <c r="L414" s="31" t="e">
        <f t="shared" ref="L414" si="1027">K414/J413*100</f>
        <v>#DIV/0!</v>
      </c>
      <c r="M414" s="473"/>
      <c r="N414" s="474"/>
      <c r="O414" s="30">
        <f>SUM(O416,O418,O420,O422)</f>
        <v>0</v>
      </c>
      <c r="P414" s="31" t="e">
        <f t="shared" ref="P414" si="1028">O414/J413*100</f>
        <v>#DIV/0!</v>
      </c>
      <c r="Q414" s="473"/>
      <c r="R414" s="474"/>
      <c r="S414" s="32">
        <f>SUM(S416,S418,S420,S422)</f>
        <v>0</v>
      </c>
      <c r="T414" s="31" t="e">
        <f t="shared" ref="T414" si="1029">S414/J413*100</f>
        <v>#DIV/0!</v>
      </c>
      <c r="U414" s="473"/>
      <c r="V414" s="475"/>
      <c r="W414" s="30">
        <f>SUM(W416,W418,W420,W422)</f>
        <v>0</v>
      </c>
      <c r="X414" s="31" t="e">
        <f t="shared" ref="X414" si="1030">W414/J413*100</f>
        <v>#DIV/0!</v>
      </c>
      <c r="Y414" s="473"/>
      <c r="Z414" s="474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31">+C415+D415</f>
        <v>0</v>
      </c>
      <c r="F415" s="63"/>
      <c r="G415" s="64"/>
      <c r="H415" s="64"/>
      <c r="I415" s="65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470" t="e">
        <f t="shared" si="984"/>
        <v>#DIV/0!</v>
      </c>
      <c r="N415" s="471"/>
      <c r="O415" s="67">
        <f>G415+F415+0</f>
        <v>0</v>
      </c>
      <c r="P415" s="68" t="e">
        <f t="shared" ref="P415" si="1032">O415/J415*100</f>
        <v>#DIV/0!</v>
      </c>
      <c r="Q415" s="470" t="e">
        <f t="shared" si="986"/>
        <v>#DIV/0!</v>
      </c>
      <c r="R415" s="471"/>
      <c r="S415" s="70">
        <f>H415+F415+G415+0</f>
        <v>0</v>
      </c>
      <c r="T415" s="68" t="e">
        <f t="shared" ref="T415" si="1033">S415/J415*100</f>
        <v>#DIV/0!</v>
      </c>
      <c r="U415" s="470" t="e">
        <f t="shared" si="988"/>
        <v>#DIV/0!</v>
      </c>
      <c r="V415" s="472"/>
      <c r="W415" s="67">
        <f>H415+F415+G415+I415+0</f>
        <v>0</v>
      </c>
      <c r="X415" s="68" t="e">
        <f>W415/J415*100</f>
        <v>#DIV/0!</v>
      </c>
      <c r="Y415" s="470" t="e">
        <f t="shared" si="989"/>
        <v>#DIV/0!</v>
      </c>
      <c r="Z415" s="471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38"/>
      <c r="G416" s="36"/>
      <c r="H416" s="36"/>
      <c r="I416" s="39"/>
      <c r="J416" s="40"/>
      <c r="K416" s="16"/>
      <c r="L416" s="17" t="e">
        <f>K416/J415*100</f>
        <v>#DIV/0!</v>
      </c>
      <c r="M416" s="470"/>
      <c r="N416" s="471"/>
      <c r="O416" s="16"/>
      <c r="P416" s="17" t="e">
        <f>O416/J415*100</f>
        <v>#DIV/0!</v>
      </c>
      <c r="Q416" s="470"/>
      <c r="R416" s="471"/>
      <c r="S416" s="19"/>
      <c r="T416" s="17" t="e">
        <f>S416/J415*100</f>
        <v>#DIV/0!</v>
      </c>
      <c r="U416" s="470"/>
      <c r="V416" s="472"/>
      <c r="W416" s="16"/>
      <c r="X416" s="17" t="e">
        <f>W416/J415*100</f>
        <v>#DIV/0!</v>
      </c>
      <c r="Y416" s="470"/>
      <c r="Z416" s="471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34">+C417+D417</f>
        <v>0</v>
      </c>
      <c r="F417" s="63"/>
      <c r="G417" s="64"/>
      <c r="H417" s="64"/>
      <c r="I417" s="65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470" t="e">
        <f t="shared" si="984"/>
        <v>#DIV/0!</v>
      </c>
      <c r="N417" s="471"/>
      <c r="O417" s="67">
        <f>G417+F417+0</f>
        <v>0</v>
      </c>
      <c r="P417" s="68" t="e">
        <f t="shared" ref="P417" si="1035">O417/J417*100</f>
        <v>#DIV/0!</v>
      </c>
      <c r="Q417" s="470" t="e">
        <f t="shared" si="986"/>
        <v>#DIV/0!</v>
      </c>
      <c r="R417" s="471"/>
      <c r="S417" s="70">
        <f>H417+F417+G417+0</f>
        <v>0</v>
      </c>
      <c r="T417" s="68" t="e">
        <f t="shared" ref="T417" si="1036">S417/J417*100</f>
        <v>#DIV/0!</v>
      </c>
      <c r="U417" s="470" t="e">
        <f t="shared" si="988"/>
        <v>#DIV/0!</v>
      </c>
      <c r="V417" s="472"/>
      <c r="W417" s="67">
        <f>H417+F417+G417+I417+0</f>
        <v>0</v>
      </c>
      <c r="X417" s="68" t="e">
        <f>W417/J417*100</f>
        <v>#DIV/0!</v>
      </c>
      <c r="Y417" s="470" t="e">
        <f t="shared" si="989"/>
        <v>#DIV/0!</v>
      </c>
      <c r="Z417" s="471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38"/>
      <c r="G418" s="36"/>
      <c r="H418" s="36"/>
      <c r="I418" s="39"/>
      <c r="J418" s="40"/>
      <c r="K418" s="16"/>
      <c r="L418" s="17" t="e">
        <f>K418/J417*100</f>
        <v>#DIV/0!</v>
      </c>
      <c r="M418" s="470"/>
      <c r="N418" s="471"/>
      <c r="O418" s="16"/>
      <c r="P418" s="17" t="e">
        <f>O418/J417*100</f>
        <v>#DIV/0!</v>
      </c>
      <c r="Q418" s="470"/>
      <c r="R418" s="471"/>
      <c r="S418" s="19"/>
      <c r="T418" s="17" t="e">
        <f>S418/J417*100</f>
        <v>#DIV/0!</v>
      </c>
      <c r="U418" s="470"/>
      <c r="V418" s="472"/>
      <c r="W418" s="16"/>
      <c r="X418" s="17" t="e">
        <f>W418/J417*100</f>
        <v>#DIV/0!</v>
      </c>
      <c r="Y418" s="470"/>
      <c r="Z418" s="471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37">+C419+D419</f>
        <v>0</v>
      </c>
      <c r="F419" s="63"/>
      <c r="G419" s="64"/>
      <c r="H419" s="64"/>
      <c r="I419" s="65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470" t="e">
        <f t="shared" si="984"/>
        <v>#DIV/0!</v>
      </c>
      <c r="N419" s="471"/>
      <c r="O419" s="67">
        <f>G419+F419+0</f>
        <v>0</v>
      </c>
      <c r="P419" s="68" t="e">
        <f t="shared" ref="P419" si="1038">O419/J419*100</f>
        <v>#DIV/0!</v>
      </c>
      <c r="Q419" s="470" t="e">
        <f t="shared" si="986"/>
        <v>#DIV/0!</v>
      </c>
      <c r="R419" s="471"/>
      <c r="S419" s="70">
        <f>H419+F419+G419+0</f>
        <v>0</v>
      </c>
      <c r="T419" s="68" t="e">
        <f t="shared" ref="T419" si="1039">S419/J419*100</f>
        <v>#DIV/0!</v>
      </c>
      <c r="U419" s="470" t="e">
        <f t="shared" si="988"/>
        <v>#DIV/0!</v>
      </c>
      <c r="V419" s="472"/>
      <c r="W419" s="67">
        <f>H419+F419+G419+I419+0</f>
        <v>0</v>
      </c>
      <c r="X419" s="68" t="e">
        <f>W419/J419*100</f>
        <v>#DIV/0!</v>
      </c>
      <c r="Y419" s="470" t="e">
        <f t="shared" si="989"/>
        <v>#DIV/0!</v>
      </c>
      <c r="Z419" s="471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38"/>
      <c r="G420" s="36"/>
      <c r="H420" s="36"/>
      <c r="I420" s="39"/>
      <c r="J420" s="40"/>
      <c r="K420" s="16"/>
      <c r="L420" s="17" t="e">
        <f>K420/J419*100</f>
        <v>#DIV/0!</v>
      </c>
      <c r="M420" s="470"/>
      <c r="N420" s="471"/>
      <c r="O420" s="16"/>
      <c r="P420" s="17" t="e">
        <f>O420/J419*100</f>
        <v>#DIV/0!</v>
      </c>
      <c r="Q420" s="470"/>
      <c r="R420" s="471"/>
      <c r="S420" s="19"/>
      <c r="T420" s="17" t="e">
        <f>S420/J419*100</f>
        <v>#DIV/0!</v>
      </c>
      <c r="U420" s="470"/>
      <c r="V420" s="472"/>
      <c r="W420" s="16"/>
      <c r="X420" s="17" t="e">
        <f>W420/J419*100</f>
        <v>#DIV/0!</v>
      </c>
      <c r="Y420" s="470"/>
      <c r="Z420" s="471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40">+C421+D421</f>
        <v>0</v>
      </c>
      <c r="F421" s="63"/>
      <c r="G421" s="64"/>
      <c r="H421" s="64"/>
      <c r="I421" s="65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470" t="e">
        <f t="shared" si="984"/>
        <v>#DIV/0!</v>
      </c>
      <c r="N421" s="471"/>
      <c r="O421" s="67">
        <f>G421+F421+0</f>
        <v>0</v>
      </c>
      <c r="P421" s="68" t="e">
        <f t="shared" ref="P421" si="1041">O421/J421*100</f>
        <v>#DIV/0!</v>
      </c>
      <c r="Q421" s="470" t="e">
        <f t="shared" si="986"/>
        <v>#DIV/0!</v>
      </c>
      <c r="R421" s="471"/>
      <c r="S421" s="70">
        <f>H421+F421+G421+0</f>
        <v>0</v>
      </c>
      <c r="T421" s="68" t="e">
        <f t="shared" ref="T421" si="1042">S421/J421*100</f>
        <v>#DIV/0!</v>
      </c>
      <c r="U421" s="470" t="e">
        <f t="shared" si="988"/>
        <v>#DIV/0!</v>
      </c>
      <c r="V421" s="472"/>
      <c r="W421" s="67">
        <f>H421+F421+G421+I421+0</f>
        <v>0</v>
      </c>
      <c r="X421" s="68" t="e">
        <f>W421/J421*100</f>
        <v>#DIV/0!</v>
      </c>
      <c r="Y421" s="470" t="e">
        <f t="shared" si="989"/>
        <v>#DIV/0!</v>
      </c>
      <c r="Z421" s="471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38"/>
      <c r="G422" s="36"/>
      <c r="H422" s="36"/>
      <c r="I422" s="39"/>
      <c r="J422" s="40"/>
      <c r="K422" s="16"/>
      <c r="L422" s="17" t="e">
        <f>K422/J421*100</f>
        <v>#DIV/0!</v>
      </c>
      <c r="M422" s="470"/>
      <c r="N422" s="471"/>
      <c r="O422" s="16"/>
      <c r="P422" s="17" t="e">
        <f>O422/J421*100</f>
        <v>#DIV/0!</v>
      </c>
      <c r="Q422" s="470"/>
      <c r="R422" s="471"/>
      <c r="S422" s="19"/>
      <c r="T422" s="17" t="e">
        <f>S422/J421*100</f>
        <v>#DIV/0!</v>
      </c>
      <c r="U422" s="470"/>
      <c r="V422" s="472"/>
      <c r="W422" s="16"/>
      <c r="X422" s="17" t="e">
        <f>W422/J421*100</f>
        <v>#DIV/0!</v>
      </c>
      <c r="Y422" s="470"/>
      <c r="Z422" s="471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27">
        <f>SUM(F425,F427)</f>
        <v>0</v>
      </c>
      <c r="G423" s="25">
        <f t="shared" ref="G423:I423" si="1043">SUM(G425,G427)</f>
        <v>0</v>
      </c>
      <c r="H423" s="25">
        <f t="shared" si="1043"/>
        <v>0</v>
      </c>
      <c r="I423" s="28">
        <f t="shared" si="1043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44">K423/J423*100</f>
        <v>#DIV/0!</v>
      </c>
      <c r="M423" s="473" t="e">
        <f t="shared" si="984"/>
        <v>#DIV/0!</v>
      </c>
      <c r="N423" s="474"/>
      <c r="O423" s="30">
        <f>SUM(O425,O427)</f>
        <v>0</v>
      </c>
      <c r="P423" s="31" t="e">
        <f t="shared" ref="P423" si="1045">O423/J423*100</f>
        <v>#DIV/0!</v>
      </c>
      <c r="Q423" s="473" t="e">
        <f t="shared" si="986"/>
        <v>#DIV/0!</v>
      </c>
      <c r="R423" s="474"/>
      <c r="S423" s="32">
        <f>SUM(S425,S427)</f>
        <v>0</v>
      </c>
      <c r="T423" s="31" t="e">
        <f t="shared" ref="T423" si="1046">S423/J423*100</f>
        <v>#DIV/0!</v>
      </c>
      <c r="U423" s="473" t="e">
        <f t="shared" si="988"/>
        <v>#DIV/0!</v>
      </c>
      <c r="V423" s="475"/>
      <c r="W423" s="30">
        <f>SUM(W425,W427)</f>
        <v>0</v>
      </c>
      <c r="X423" s="31" t="e">
        <f t="shared" ref="X423" si="1047">W423/J423*100</f>
        <v>#DIV/0!</v>
      </c>
      <c r="Y423" s="473" t="e">
        <f t="shared" si="989"/>
        <v>#DIV/0!</v>
      </c>
      <c r="Z423" s="474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38"/>
      <c r="G424" s="36"/>
      <c r="H424" s="36"/>
      <c r="I424" s="37"/>
      <c r="J424" s="40"/>
      <c r="K424" s="30">
        <f>SUM(K426,K428)</f>
        <v>0</v>
      </c>
      <c r="L424" s="31" t="e">
        <f t="shared" ref="L424" si="1048">K424/J423*100</f>
        <v>#DIV/0!</v>
      </c>
      <c r="M424" s="473"/>
      <c r="N424" s="474"/>
      <c r="O424" s="30">
        <f>SUM(O426,O428)</f>
        <v>0</v>
      </c>
      <c r="P424" s="31" t="e">
        <f t="shared" ref="P424" si="1049">O424/J423*100</f>
        <v>#DIV/0!</v>
      </c>
      <c r="Q424" s="473"/>
      <c r="R424" s="474"/>
      <c r="S424" s="32">
        <f>SUM(S426,S428)</f>
        <v>0</v>
      </c>
      <c r="T424" s="31" t="e">
        <f t="shared" ref="T424" si="1050">S424/J423*100</f>
        <v>#DIV/0!</v>
      </c>
      <c r="U424" s="473"/>
      <c r="V424" s="475"/>
      <c r="W424" s="30">
        <f>SUM(W426,W428)</f>
        <v>0</v>
      </c>
      <c r="X424" s="31" t="e">
        <f t="shared" ref="X424" si="1051">W424/J423*100</f>
        <v>#DIV/0!</v>
      </c>
      <c r="Y424" s="473"/>
      <c r="Z424" s="474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052">+C425+D425</f>
        <v>0</v>
      </c>
      <c r="F425" s="63"/>
      <c r="G425" s="64"/>
      <c r="H425" s="64"/>
      <c r="I425" s="65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470" t="e">
        <f t="shared" si="984"/>
        <v>#DIV/0!</v>
      </c>
      <c r="N425" s="471"/>
      <c r="O425" s="67">
        <f>G425+F425+0</f>
        <v>0</v>
      </c>
      <c r="P425" s="68" t="e">
        <f t="shared" ref="P425" si="1053">O425/J425*100</f>
        <v>#DIV/0!</v>
      </c>
      <c r="Q425" s="470" t="e">
        <f t="shared" si="986"/>
        <v>#DIV/0!</v>
      </c>
      <c r="R425" s="471"/>
      <c r="S425" s="70">
        <f>H425+F425+G425+0</f>
        <v>0</v>
      </c>
      <c r="T425" s="68" t="e">
        <f t="shared" ref="T425" si="1054">S425/J425*100</f>
        <v>#DIV/0!</v>
      </c>
      <c r="U425" s="470" t="e">
        <f t="shared" si="988"/>
        <v>#DIV/0!</v>
      </c>
      <c r="V425" s="472"/>
      <c r="W425" s="67">
        <f>H425+F425+G425+I425+0</f>
        <v>0</v>
      </c>
      <c r="X425" s="68" t="e">
        <f>W425/J425*100</f>
        <v>#DIV/0!</v>
      </c>
      <c r="Y425" s="470" t="e">
        <f t="shared" si="989"/>
        <v>#DIV/0!</v>
      </c>
      <c r="Z425" s="471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38"/>
      <c r="G426" s="36"/>
      <c r="H426" s="36"/>
      <c r="I426" s="39"/>
      <c r="J426" s="40"/>
      <c r="K426" s="16"/>
      <c r="L426" s="17" t="e">
        <f>K426/J425*100</f>
        <v>#DIV/0!</v>
      </c>
      <c r="M426" s="470"/>
      <c r="N426" s="471"/>
      <c r="O426" s="16"/>
      <c r="P426" s="17" t="e">
        <f>O426/J425*100</f>
        <v>#DIV/0!</v>
      </c>
      <c r="Q426" s="470"/>
      <c r="R426" s="471"/>
      <c r="S426" s="19"/>
      <c r="T426" s="17" t="e">
        <f>S426/J425*100</f>
        <v>#DIV/0!</v>
      </c>
      <c r="U426" s="470"/>
      <c r="V426" s="472"/>
      <c r="W426" s="16"/>
      <c r="X426" s="17" t="e">
        <f>W426/J425*100</f>
        <v>#DIV/0!</v>
      </c>
      <c r="Y426" s="470"/>
      <c r="Z426" s="471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055">+C427+D427</f>
        <v>0</v>
      </c>
      <c r="F427" s="63"/>
      <c r="G427" s="64"/>
      <c r="H427" s="64"/>
      <c r="I427" s="65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470" t="e">
        <f t="shared" si="984"/>
        <v>#DIV/0!</v>
      </c>
      <c r="N427" s="471"/>
      <c r="O427" s="67">
        <f>G427+F427+0</f>
        <v>0</v>
      </c>
      <c r="P427" s="68" t="e">
        <f t="shared" ref="P427" si="1056">O427/J427*100</f>
        <v>#DIV/0!</v>
      </c>
      <c r="Q427" s="470" t="e">
        <f t="shared" si="986"/>
        <v>#DIV/0!</v>
      </c>
      <c r="R427" s="471"/>
      <c r="S427" s="70">
        <f>H427+F427+G427+0</f>
        <v>0</v>
      </c>
      <c r="T427" s="68" t="e">
        <f t="shared" ref="T427" si="1057">S427/J427*100</f>
        <v>#DIV/0!</v>
      </c>
      <c r="U427" s="470" t="e">
        <f t="shared" si="988"/>
        <v>#DIV/0!</v>
      </c>
      <c r="V427" s="472"/>
      <c r="W427" s="67">
        <f>H427+F427+G427+I427+0</f>
        <v>0</v>
      </c>
      <c r="X427" s="68" t="e">
        <f>W427/J427*100</f>
        <v>#DIV/0!</v>
      </c>
      <c r="Y427" s="470" t="e">
        <f t="shared" si="989"/>
        <v>#DIV/0!</v>
      </c>
      <c r="Z427" s="471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38"/>
      <c r="G428" s="36"/>
      <c r="H428" s="36"/>
      <c r="I428" s="39"/>
      <c r="J428" s="40"/>
      <c r="K428" s="16"/>
      <c r="L428" s="17" t="e">
        <f>K428/J427*100</f>
        <v>#DIV/0!</v>
      </c>
      <c r="M428" s="470"/>
      <c r="N428" s="471"/>
      <c r="O428" s="16"/>
      <c r="P428" s="17" t="e">
        <f>O428/J427*100</f>
        <v>#DIV/0!</v>
      </c>
      <c r="Q428" s="470"/>
      <c r="R428" s="471"/>
      <c r="S428" s="19"/>
      <c r="T428" s="17" t="e">
        <f>S428/J427*100</f>
        <v>#DIV/0!</v>
      </c>
      <c r="U428" s="470"/>
      <c r="V428" s="472"/>
      <c r="W428" s="16"/>
      <c r="X428" s="17" t="e">
        <f>W428/J427*100</f>
        <v>#DIV/0!</v>
      </c>
      <c r="Y428" s="470"/>
      <c r="Z428" s="471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058">+C429+D429</f>
        <v>0</v>
      </c>
      <c r="F429" s="63"/>
      <c r="G429" s="64"/>
      <c r="H429" s="64"/>
      <c r="I429" s="65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470" t="e">
        <f t="shared" si="984"/>
        <v>#DIV/0!</v>
      </c>
      <c r="N429" s="471"/>
      <c r="O429" s="67">
        <f>G429+F429+0</f>
        <v>0</v>
      </c>
      <c r="P429" s="68" t="e">
        <f t="shared" ref="P429" si="1059">O429/J429*100</f>
        <v>#DIV/0!</v>
      </c>
      <c r="Q429" s="470" t="e">
        <f t="shared" si="986"/>
        <v>#DIV/0!</v>
      </c>
      <c r="R429" s="471"/>
      <c r="S429" s="70">
        <f>H429+F429+G429+0</f>
        <v>0</v>
      </c>
      <c r="T429" s="68" t="e">
        <f t="shared" ref="T429" si="1060">S429/J429*100</f>
        <v>#DIV/0!</v>
      </c>
      <c r="U429" s="470" t="e">
        <f t="shared" si="988"/>
        <v>#DIV/0!</v>
      </c>
      <c r="V429" s="472"/>
      <c r="W429" s="67">
        <f>H429+F429+G429+I429+0</f>
        <v>0</v>
      </c>
      <c r="X429" s="68" t="e">
        <f>W429/J429*100</f>
        <v>#DIV/0!</v>
      </c>
      <c r="Y429" s="470" t="e">
        <f t="shared" si="989"/>
        <v>#DIV/0!</v>
      </c>
      <c r="Z429" s="471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38"/>
      <c r="G430" s="36"/>
      <c r="H430" s="36"/>
      <c r="I430" s="37"/>
      <c r="J430" s="40"/>
      <c r="K430" s="16"/>
      <c r="L430" s="17" t="e">
        <f>K430/J429*100</f>
        <v>#DIV/0!</v>
      </c>
      <c r="M430" s="470"/>
      <c r="N430" s="471"/>
      <c r="O430" s="16"/>
      <c r="P430" s="17" t="e">
        <f>O430/J429*100</f>
        <v>#DIV/0!</v>
      </c>
      <c r="Q430" s="470"/>
      <c r="R430" s="471"/>
      <c r="S430" s="19"/>
      <c r="T430" s="17" t="e">
        <f>S430/J429*100</f>
        <v>#DIV/0!</v>
      </c>
      <c r="U430" s="470"/>
      <c r="V430" s="472"/>
      <c r="W430" s="16"/>
      <c r="X430" s="17" t="e">
        <f>W430/J429*100</f>
        <v>#DIV/0!</v>
      </c>
      <c r="Y430" s="470"/>
      <c r="Z430" s="471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061">+C431+D431</f>
        <v>0</v>
      </c>
      <c r="F431" s="63"/>
      <c r="G431" s="64"/>
      <c r="H431" s="64"/>
      <c r="I431" s="65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470" t="e">
        <f t="shared" si="984"/>
        <v>#DIV/0!</v>
      </c>
      <c r="N431" s="471"/>
      <c r="O431" s="67">
        <f>G431+F431+0</f>
        <v>0</v>
      </c>
      <c r="P431" s="68" t="e">
        <f t="shared" ref="P431" si="1062">O431/J431*100</f>
        <v>#DIV/0!</v>
      </c>
      <c r="Q431" s="470" t="e">
        <f t="shared" si="986"/>
        <v>#DIV/0!</v>
      </c>
      <c r="R431" s="471"/>
      <c r="S431" s="70">
        <f>H431+F431+G431+0</f>
        <v>0</v>
      </c>
      <c r="T431" s="68" t="e">
        <f t="shared" ref="T431" si="1063">S431/J431*100</f>
        <v>#DIV/0!</v>
      </c>
      <c r="U431" s="470" t="e">
        <f t="shared" si="988"/>
        <v>#DIV/0!</v>
      </c>
      <c r="V431" s="472"/>
      <c r="W431" s="67">
        <f>H431+F431+G431+I431+0</f>
        <v>0</v>
      </c>
      <c r="X431" s="68" t="e">
        <f>W431/J431*100</f>
        <v>#DIV/0!</v>
      </c>
      <c r="Y431" s="470" t="e">
        <f t="shared" si="989"/>
        <v>#DIV/0!</v>
      </c>
      <c r="Z431" s="471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38"/>
      <c r="G432" s="36"/>
      <c r="H432" s="36"/>
      <c r="I432" s="37"/>
      <c r="J432" s="40"/>
      <c r="K432" s="16"/>
      <c r="L432" s="17" t="e">
        <f>K432/J431*100</f>
        <v>#DIV/0!</v>
      </c>
      <c r="M432" s="470"/>
      <c r="N432" s="471"/>
      <c r="O432" s="16"/>
      <c r="P432" s="17" t="e">
        <f>O432/J431*100</f>
        <v>#DIV/0!</v>
      </c>
      <c r="Q432" s="470"/>
      <c r="R432" s="471"/>
      <c r="S432" s="19"/>
      <c r="T432" s="17" t="e">
        <f>S432/J431*100</f>
        <v>#DIV/0!</v>
      </c>
      <c r="U432" s="470"/>
      <c r="V432" s="472"/>
      <c r="W432" s="16"/>
      <c r="X432" s="17" t="e">
        <f>W432/J431*100</f>
        <v>#DIV/0!</v>
      </c>
      <c r="Y432" s="470"/>
      <c r="Z432" s="471"/>
      <c r="AA432" s="74"/>
      <c r="AB432" s="74"/>
    </row>
    <row r="433" spans="1:28" s="251" customFormat="1" ht="21.75" hidden="1" customHeight="1" x14ac:dyDescent="0.2">
      <c r="A433" s="480" t="s">
        <v>45</v>
      </c>
      <c r="B433" s="54" t="s">
        <v>29</v>
      </c>
      <c r="C433" s="55">
        <f t="shared" ref="C433:K434" si="1064">SUM(C435,C441,C451,C457,C459)</f>
        <v>0</v>
      </c>
      <c r="D433" s="56">
        <f t="shared" si="1064"/>
        <v>0</v>
      </c>
      <c r="E433" s="57">
        <f t="shared" si="1064"/>
        <v>0</v>
      </c>
      <c r="F433" s="58">
        <f t="shared" si="1064"/>
        <v>0</v>
      </c>
      <c r="G433" s="56">
        <f t="shared" si="1064"/>
        <v>0</v>
      </c>
      <c r="H433" s="56">
        <f t="shared" si="1064"/>
        <v>0</v>
      </c>
      <c r="I433" s="59">
        <f t="shared" si="1064"/>
        <v>0</v>
      </c>
      <c r="J433" s="60">
        <f t="shared" si="1064"/>
        <v>0</v>
      </c>
      <c r="K433" s="55">
        <f t="shared" si="1064"/>
        <v>0</v>
      </c>
      <c r="L433" s="56" t="e">
        <f>K433/J433*100</f>
        <v>#DIV/0!</v>
      </c>
      <c r="M433" s="482" t="e">
        <f t="shared" si="984"/>
        <v>#DIV/0!</v>
      </c>
      <c r="N433" s="476"/>
      <c r="O433" s="55">
        <f>SUM(O435,O441,O451,O457,O459)</f>
        <v>0</v>
      </c>
      <c r="P433" s="56" t="e">
        <f t="shared" ref="P433" si="1065">O433/J433*100</f>
        <v>#DIV/0!</v>
      </c>
      <c r="Q433" s="482" t="e">
        <f t="shared" si="986"/>
        <v>#DIV/0!</v>
      </c>
      <c r="R433" s="476"/>
      <c r="S433" s="58">
        <f>SUM(S435,S441,S451,S457,S459)</f>
        <v>0</v>
      </c>
      <c r="T433" s="56" t="e">
        <f t="shared" ref="T433" si="1066">S433/J433*100</f>
        <v>#DIV/0!</v>
      </c>
      <c r="U433" s="482" t="e">
        <f t="shared" si="988"/>
        <v>#DIV/0!</v>
      </c>
      <c r="V433" s="484"/>
      <c r="W433" s="55">
        <f>SUM(W435,W441,W451,W457,W459)</f>
        <v>0</v>
      </c>
      <c r="X433" s="56" t="e">
        <f t="shared" ref="X433" si="1067">W433/J433*100</f>
        <v>#DIV/0!</v>
      </c>
      <c r="Y433" s="482" t="e">
        <f t="shared" si="989"/>
        <v>#DIV/0!</v>
      </c>
      <c r="Z433" s="476"/>
      <c r="AA433" s="250"/>
      <c r="AB433" s="250"/>
    </row>
    <row r="434" spans="1:28" s="251" customFormat="1" ht="21.75" hidden="1" customHeight="1" x14ac:dyDescent="0.2">
      <c r="A434" s="481"/>
      <c r="B434" s="54" t="s">
        <v>30</v>
      </c>
      <c r="C434" s="16"/>
      <c r="D434" s="17"/>
      <c r="E434" s="18"/>
      <c r="F434" s="19"/>
      <c r="G434" s="17"/>
      <c r="H434" s="17"/>
      <c r="I434" s="20"/>
      <c r="J434" s="21"/>
      <c r="K434" s="55">
        <f t="shared" si="1064"/>
        <v>0</v>
      </c>
      <c r="L434" s="56" t="e">
        <f t="shared" ref="L434" si="1068">K434/J433*100</f>
        <v>#DIV/0!</v>
      </c>
      <c r="M434" s="483"/>
      <c r="N434" s="477"/>
      <c r="O434" s="55">
        <f>SUM(O436,O442,O452,O458,O460)</f>
        <v>0</v>
      </c>
      <c r="P434" s="56" t="e">
        <f t="shared" ref="P434" si="1069">O434/J433*100</f>
        <v>#DIV/0!</v>
      </c>
      <c r="Q434" s="483"/>
      <c r="R434" s="477"/>
      <c r="S434" s="58">
        <f>SUM(S436,S442,S452,S458,S460)</f>
        <v>0</v>
      </c>
      <c r="T434" s="56" t="e">
        <f t="shared" ref="T434" si="1070">S434/J433*100</f>
        <v>#DIV/0!</v>
      </c>
      <c r="U434" s="483"/>
      <c r="V434" s="485"/>
      <c r="W434" s="55">
        <f>SUM(W436,W442,W452,W458,W460)</f>
        <v>0</v>
      </c>
      <c r="X434" s="56" t="e">
        <f t="shared" ref="X434" si="1071">W434/J433*100</f>
        <v>#DIV/0!</v>
      </c>
      <c r="Y434" s="483"/>
      <c r="Z434" s="477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27">
        <f>SUM(F437,F439)</f>
        <v>0</v>
      </c>
      <c r="G435" s="25">
        <f>SUM(G437,G439)</f>
        <v>0</v>
      </c>
      <c r="H435" s="25">
        <f t="shared" ref="H435:I435" si="1072">SUM(H437,H439)</f>
        <v>0</v>
      </c>
      <c r="I435" s="28">
        <f t="shared" si="1072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073">K435/J435*100</f>
        <v>#DIV/0!</v>
      </c>
      <c r="M435" s="478" t="e">
        <f t="shared" si="984"/>
        <v>#DIV/0!</v>
      </c>
      <c r="N435" s="474"/>
      <c r="O435" s="30">
        <f>SUM(O437,O439)</f>
        <v>0</v>
      </c>
      <c r="P435" s="31" t="e">
        <f t="shared" ref="P435" si="1074">O435/J435*100</f>
        <v>#DIV/0!</v>
      </c>
      <c r="Q435" s="478" t="e">
        <f t="shared" si="986"/>
        <v>#DIV/0!</v>
      </c>
      <c r="R435" s="474"/>
      <c r="S435" s="32">
        <f>SUM(S437,S439)</f>
        <v>0</v>
      </c>
      <c r="T435" s="31" t="e">
        <f t="shared" ref="T435" si="1075">S435/J435*100</f>
        <v>#DIV/0!</v>
      </c>
      <c r="U435" s="478" t="e">
        <f t="shared" si="988"/>
        <v>#DIV/0!</v>
      </c>
      <c r="V435" s="475"/>
      <c r="W435" s="30">
        <f>SUM(W437,W439)</f>
        <v>0</v>
      </c>
      <c r="X435" s="31" t="e">
        <f t="shared" ref="X435" si="1076">W435/J435*100</f>
        <v>#DIV/0!</v>
      </c>
      <c r="Y435" s="478" t="e">
        <f t="shared" si="989"/>
        <v>#DIV/0!</v>
      </c>
      <c r="Z435" s="474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38"/>
      <c r="G436" s="36"/>
      <c r="H436" s="36"/>
      <c r="I436" s="37"/>
      <c r="J436" s="40"/>
      <c r="K436" s="30">
        <f>SUM(K438,K440)</f>
        <v>0</v>
      </c>
      <c r="L436" s="31" t="e">
        <f>K436/J435*100</f>
        <v>#DIV/0!</v>
      </c>
      <c r="M436" s="479"/>
      <c r="N436" s="474"/>
      <c r="O436" s="30">
        <f>SUM(O438,O440)</f>
        <v>0</v>
      </c>
      <c r="P436" s="31" t="e">
        <f t="shared" ref="P436" si="1077">O436/J435*100</f>
        <v>#DIV/0!</v>
      </c>
      <c r="Q436" s="479"/>
      <c r="R436" s="474"/>
      <c r="S436" s="32">
        <f>SUM(S438,S440)</f>
        <v>0</v>
      </c>
      <c r="T436" s="31" t="e">
        <f t="shared" ref="T436" si="1078">S436/J435*100</f>
        <v>#DIV/0!</v>
      </c>
      <c r="U436" s="479"/>
      <c r="V436" s="475"/>
      <c r="W436" s="30">
        <f>SUM(W438,W440)</f>
        <v>0</v>
      </c>
      <c r="X436" s="31" t="e">
        <f t="shared" ref="X436" si="1079">W436/J435*100</f>
        <v>#DIV/0!</v>
      </c>
      <c r="Y436" s="479"/>
      <c r="Z436" s="474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080">+C437+D437</f>
        <v>0</v>
      </c>
      <c r="F437" s="63"/>
      <c r="G437" s="64"/>
      <c r="H437" s="64"/>
      <c r="I437" s="65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470" t="e">
        <f t="shared" si="984"/>
        <v>#DIV/0!</v>
      </c>
      <c r="N437" s="471"/>
      <c r="O437" s="67">
        <f>G437+F437+0</f>
        <v>0</v>
      </c>
      <c r="P437" s="69" t="e">
        <f t="shared" ref="P437" si="1081">O437/J437*100</f>
        <v>#DIV/0!</v>
      </c>
      <c r="Q437" s="470" t="e">
        <f t="shared" si="986"/>
        <v>#DIV/0!</v>
      </c>
      <c r="R437" s="471"/>
      <c r="S437" s="70">
        <f>H437+F437+G437+0</f>
        <v>0</v>
      </c>
      <c r="T437" s="69" t="e">
        <f t="shared" ref="T437" si="1082">S437/J437*100</f>
        <v>#DIV/0!</v>
      </c>
      <c r="U437" s="470" t="e">
        <f t="shared" si="988"/>
        <v>#DIV/0!</v>
      </c>
      <c r="V437" s="472"/>
      <c r="W437" s="67">
        <f>H437+F437+G437+I437+0</f>
        <v>0</v>
      </c>
      <c r="X437" s="69" t="e">
        <f>W437/J437*100</f>
        <v>#DIV/0!</v>
      </c>
      <c r="Y437" s="470" t="e">
        <f t="shared" si="989"/>
        <v>#DIV/0!</v>
      </c>
      <c r="Z437" s="471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38"/>
      <c r="G438" s="36"/>
      <c r="H438" s="36"/>
      <c r="I438" s="39"/>
      <c r="J438" s="40"/>
      <c r="K438" s="16"/>
      <c r="L438" s="17" t="e">
        <f>K438/J437*100</f>
        <v>#DIV/0!</v>
      </c>
      <c r="M438" s="470"/>
      <c r="N438" s="471"/>
      <c r="O438" s="16"/>
      <c r="P438" s="73" t="e">
        <f>O438/J437*100</f>
        <v>#DIV/0!</v>
      </c>
      <c r="Q438" s="470"/>
      <c r="R438" s="471"/>
      <c r="S438" s="19"/>
      <c r="T438" s="73" t="e">
        <f>S438/J437*100</f>
        <v>#DIV/0!</v>
      </c>
      <c r="U438" s="470"/>
      <c r="V438" s="472"/>
      <c r="W438" s="16"/>
      <c r="X438" s="73" t="e">
        <f>W438/J437*100</f>
        <v>#DIV/0!</v>
      </c>
      <c r="Y438" s="470"/>
      <c r="Z438" s="471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083">+C439+D439</f>
        <v>0</v>
      </c>
      <c r="F439" s="63"/>
      <c r="G439" s="64"/>
      <c r="H439" s="64"/>
      <c r="I439" s="65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470" t="e">
        <f t="shared" si="984"/>
        <v>#DIV/0!</v>
      </c>
      <c r="N439" s="471"/>
      <c r="O439" s="67">
        <f>G439+F439+0</f>
        <v>0</v>
      </c>
      <c r="P439" s="69" t="e">
        <f t="shared" ref="P439" si="1084">O439/J439*100</f>
        <v>#DIV/0!</v>
      </c>
      <c r="Q439" s="470" t="e">
        <f t="shared" si="986"/>
        <v>#DIV/0!</v>
      </c>
      <c r="R439" s="471"/>
      <c r="S439" s="70">
        <f>H439+F439+G439+0</f>
        <v>0</v>
      </c>
      <c r="T439" s="69" t="e">
        <f t="shared" ref="T439" si="1085">S439/J439*100</f>
        <v>#DIV/0!</v>
      </c>
      <c r="U439" s="470" t="e">
        <f t="shared" si="988"/>
        <v>#DIV/0!</v>
      </c>
      <c r="V439" s="472"/>
      <c r="W439" s="67">
        <f>H439+F439+G439+I439+0</f>
        <v>0</v>
      </c>
      <c r="X439" s="69" t="e">
        <f>W439/J439*100</f>
        <v>#DIV/0!</v>
      </c>
      <c r="Y439" s="470" t="e">
        <f t="shared" si="989"/>
        <v>#DIV/0!</v>
      </c>
      <c r="Z439" s="471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38"/>
      <c r="G440" s="36"/>
      <c r="H440" s="36"/>
      <c r="I440" s="39"/>
      <c r="J440" s="40"/>
      <c r="K440" s="16"/>
      <c r="L440" s="17" t="e">
        <f>K440/J439*100</f>
        <v>#DIV/0!</v>
      </c>
      <c r="M440" s="470"/>
      <c r="N440" s="471"/>
      <c r="O440" s="16"/>
      <c r="P440" s="73" t="e">
        <f>O440/J439*100</f>
        <v>#DIV/0!</v>
      </c>
      <c r="Q440" s="470"/>
      <c r="R440" s="471"/>
      <c r="S440" s="19"/>
      <c r="T440" s="73" t="e">
        <f>S440/J439*100</f>
        <v>#DIV/0!</v>
      </c>
      <c r="U440" s="470"/>
      <c r="V440" s="472"/>
      <c r="W440" s="16"/>
      <c r="X440" s="73" t="e">
        <f>W440/J439*100</f>
        <v>#DIV/0!</v>
      </c>
      <c r="Y440" s="470"/>
      <c r="Z440" s="471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27">
        <f>SUM(F443,F445,F447,F449)</f>
        <v>0</v>
      </c>
      <c r="G441" s="25">
        <f t="shared" ref="G441:I441" si="1086">SUM(G443,G445,G447,G449)</f>
        <v>0</v>
      </c>
      <c r="H441" s="25">
        <f t="shared" si="1086"/>
        <v>0</v>
      </c>
      <c r="I441" s="28">
        <f t="shared" si="1086"/>
        <v>0</v>
      </c>
      <c r="J441" s="29">
        <f t="shared" ref="J441" si="1087">+E441+I441+F441+G441+H441</f>
        <v>0</v>
      </c>
      <c r="K441" s="30">
        <f>SUM(K443,K445,K447,K449)</f>
        <v>0</v>
      </c>
      <c r="L441" s="31" t="e">
        <f t="shared" ref="L441" si="1088">K441/J441*100</f>
        <v>#DIV/0!</v>
      </c>
      <c r="M441" s="473" t="e">
        <f t="shared" si="984"/>
        <v>#DIV/0!</v>
      </c>
      <c r="N441" s="474"/>
      <c r="O441" s="30">
        <f>SUM(O443,O445,O447,O449)</f>
        <v>0</v>
      </c>
      <c r="P441" s="31" t="e">
        <f t="shared" ref="P441" si="1089">O441/J441*100</f>
        <v>#DIV/0!</v>
      </c>
      <c r="Q441" s="473" t="e">
        <f t="shared" si="986"/>
        <v>#DIV/0!</v>
      </c>
      <c r="R441" s="474"/>
      <c r="S441" s="32">
        <f>SUM(S443,S445,S447,S449)</f>
        <v>0</v>
      </c>
      <c r="T441" s="31" t="e">
        <f t="shared" ref="T441" si="1090">S441/J441*100</f>
        <v>#DIV/0!</v>
      </c>
      <c r="U441" s="473" t="e">
        <f t="shared" si="988"/>
        <v>#DIV/0!</v>
      </c>
      <c r="V441" s="475"/>
      <c r="W441" s="30">
        <f>SUM(W443,W445,W447,W449)</f>
        <v>0</v>
      </c>
      <c r="X441" s="31" t="e">
        <f t="shared" ref="X441" si="1091">W441/J441*100</f>
        <v>#DIV/0!</v>
      </c>
      <c r="Y441" s="473" t="e">
        <f t="shared" si="989"/>
        <v>#DIV/0!</v>
      </c>
      <c r="Z441" s="474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38"/>
      <c r="G442" s="36"/>
      <c r="H442" s="36"/>
      <c r="I442" s="37"/>
      <c r="J442" s="40"/>
      <c r="K442" s="30">
        <f>SUM(K444,K446,K448,K450)</f>
        <v>0</v>
      </c>
      <c r="L442" s="31" t="e">
        <f t="shared" ref="L442" si="1092">K442/J441*100</f>
        <v>#DIV/0!</v>
      </c>
      <c r="M442" s="473"/>
      <c r="N442" s="474"/>
      <c r="O442" s="30">
        <f>SUM(O444,O446,O448,O450)</f>
        <v>0</v>
      </c>
      <c r="P442" s="31" t="e">
        <f t="shared" ref="P442" si="1093">O442/J441*100</f>
        <v>#DIV/0!</v>
      </c>
      <c r="Q442" s="473"/>
      <c r="R442" s="474"/>
      <c r="S442" s="32">
        <f>SUM(S444,S446,S448,S450)</f>
        <v>0</v>
      </c>
      <c r="T442" s="31" t="e">
        <f t="shared" ref="T442" si="1094">S442/J441*100</f>
        <v>#DIV/0!</v>
      </c>
      <c r="U442" s="473"/>
      <c r="V442" s="475"/>
      <c r="W442" s="30">
        <f>SUM(W444,W446,W448,W450)</f>
        <v>0</v>
      </c>
      <c r="X442" s="31" t="e">
        <f t="shared" ref="X442" si="1095">W442/J441*100</f>
        <v>#DIV/0!</v>
      </c>
      <c r="Y442" s="473"/>
      <c r="Z442" s="474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096">+C443+D443</f>
        <v>0</v>
      </c>
      <c r="F443" s="63"/>
      <c r="G443" s="64"/>
      <c r="H443" s="64"/>
      <c r="I443" s="65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470" t="e">
        <f t="shared" si="984"/>
        <v>#DIV/0!</v>
      </c>
      <c r="N443" s="471"/>
      <c r="O443" s="67">
        <f>G443+F443+0</f>
        <v>0</v>
      </c>
      <c r="P443" s="68" t="e">
        <f t="shared" ref="P443" si="1097">O443/J443*100</f>
        <v>#DIV/0!</v>
      </c>
      <c r="Q443" s="470" t="e">
        <f t="shared" si="986"/>
        <v>#DIV/0!</v>
      </c>
      <c r="R443" s="471"/>
      <c r="S443" s="70">
        <f>H443+F443+G443+0</f>
        <v>0</v>
      </c>
      <c r="T443" s="68" t="e">
        <f t="shared" ref="T443" si="1098">S443/J443*100</f>
        <v>#DIV/0!</v>
      </c>
      <c r="U443" s="470" t="e">
        <f t="shared" si="988"/>
        <v>#DIV/0!</v>
      </c>
      <c r="V443" s="472"/>
      <c r="W443" s="67">
        <f>H443+F443+G443+I443+0</f>
        <v>0</v>
      </c>
      <c r="X443" s="68" t="e">
        <f>W443/J443*100</f>
        <v>#DIV/0!</v>
      </c>
      <c r="Y443" s="470" t="e">
        <f t="shared" si="989"/>
        <v>#DIV/0!</v>
      </c>
      <c r="Z443" s="471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38"/>
      <c r="G444" s="36"/>
      <c r="H444" s="36"/>
      <c r="I444" s="39"/>
      <c r="J444" s="40"/>
      <c r="K444" s="16"/>
      <c r="L444" s="17" t="e">
        <f>K444/J443*100</f>
        <v>#DIV/0!</v>
      </c>
      <c r="M444" s="470"/>
      <c r="N444" s="471"/>
      <c r="O444" s="16"/>
      <c r="P444" s="17" t="e">
        <f>O444/J443*100</f>
        <v>#DIV/0!</v>
      </c>
      <c r="Q444" s="470"/>
      <c r="R444" s="471"/>
      <c r="S444" s="19"/>
      <c r="T444" s="17" t="e">
        <f>S444/J443*100</f>
        <v>#DIV/0!</v>
      </c>
      <c r="U444" s="470"/>
      <c r="V444" s="472"/>
      <c r="W444" s="16"/>
      <c r="X444" s="17" t="e">
        <f>W444/J443*100</f>
        <v>#DIV/0!</v>
      </c>
      <c r="Y444" s="470"/>
      <c r="Z444" s="471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099">+C445+D445</f>
        <v>0</v>
      </c>
      <c r="F445" s="63"/>
      <c r="G445" s="64"/>
      <c r="H445" s="64"/>
      <c r="I445" s="65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470" t="e">
        <f t="shared" si="984"/>
        <v>#DIV/0!</v>
      </c>
      <c r="N445" s="471"/>
      <c r="O445" s="67">
        <f>G445+F445+0</f>
        <v>0</v>
      </c>
      <c r="P445" s="68" t="e">
        <f t="shared" ref="P445" si="1100">O445/J445*100</f>
        <v>#DIV/0!</v>
      </c>
      <c r="Q445" s="470" t="e">
        <f t="shared" si="986"/>
        <v>#DIV/0!</v>
      </c>
      <c r="R445" s="471"/>
      <c r="S445" s="70">
        <f>H445+F445+G445+0</f>
        <v>0</v>
      </c>
      <c r="T445" s="68" t="e">
        <f t="shared" ref="T445" si="1101">S445/J445*100</f>
        <v>#DIV/0!</v>
      </c>
      <c r="U445" s="470" t="e">
        <f t="shared" si="988"/>
        <v>#DIV/0!</v>
      </c>
      <c r="V445" s="472"/>
      <c r="W445" s="67">
        <f>H445+F445+G445+I445+0</f>
        <v>0</v>
      </c>
      <c r="X445" s="68" t="e">
        <f>W445/J445*100</f>
        <v>#DIV/0!</v>
      </c>
      <c r="Y445" s="470" t="e">
        <f t="shared" si="989"/>
        <v>#DIV/0!</v>
      </c>
      <c r="Z445" s="471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38"/>
      <c r="G446" s="36"/>
      <c r="H446" s="36"/>
      <c r="I446" s="39"/>
      <c r="J446" s="40"/>
      <c r="K446" s="16"/>
      <c r="L446" s="17" t="e">
        <f>K446/J445*100</f>
        <v>#DIV/0!</v>
      </c>
      <c r="M446" s="470"/>
      <c r="N446" s="471"/>
      <c r="O446" s="16"/>
      <c r="P446" s="17" t="e">
        <f>O446/J445*100</f>
        <v>#DIV/0!</v>
      </c>
      <c r="Q446" s="470"/>
      <c r="R446" s="471"/>
      <c r="S446" s="19"/>
      <c r="T446" s="17" t="e">
        <f>S446/J445*100</f>
        <v>#DIV/0!</v>
      </c>
      <c r="U446" s="470"/>
      <c r="V446" s="472"/>
      <c r="W446" s="16"/>
      <c r="X446" s="17" t="e">
        <f>W446/J445*100</f>
        <v>#DIV/0!</v>
      </c>
      <c r="Y446" s="470"/>
      <c r="Z446" s="471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02">+C447+D447</f>
        <v>0</v>
      </c>
      <c r="F447" s="63"/>
      <c r="G447" s="64"/>
      <c r="H447" s="64"/>
      <c r="I447" s="65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470" t="e">
        <f t="shared" si="984"/>
        <v>#DIV/0!</v>
      </c>
      <c r="N447" s="471"/>
      <c r="O447" s="67">
        <f>G447+F447+0</f>
        <v>0</v>
      </c>
      <c r="P447" s="68" t="e">
        <f t="shared" ref="P447" si="1103">O447/J447*100</f>
        <v>#DIV/0!</v>
      </c>
      <c r="Q447" s="470" t="e">
        <f t="shared" si="986"/>
        <v>#DIV/0!</v>
      </c>
      <c r="R447" s="471"/>
      <c r="S447" s="70">
        <f>H447+F447+G447+0</f>
        <v>0</v>
      </c>
      <c r="T447" s="68" t="e">
        <f t="shared" ref="T447" si="1104">S447/J447*100</f>
        <v>#DIV/0!</v>
      </c>
      <c r="U447" s="470" t="e">
        <f t="shared" si="988"/>
        <v>#DIV/0!</v>
      </c>
      <c r="V447" s="472"/>
      <c r="W447" s="67">
        <f>H447+F447+G447+I447+0</f>
        <v>0</v>
      </c>
      <c r="X447" s="68" t="e">
        <f>W447/J447*100</f>
        <v>#DIV/0!</v>
      </c>
      <c r="Y447" s="470" t="e">
        <f t="shared" si="989"/>
        <v>#DIV/0!</v>
      </c>
      <c r="Z447" s="471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38"/>
      <c r="G448" s="36"/>
      <c r="H448" s="36"/>
      <c r="I448" s="39"/>
      <c r="J448" s="40"/>
      <c r="K448" s="16"/>
      <c r="L448" s="17" t="e">
        <f>K448/J447*100</f>
        <v>#DIV/0!</v>
      </c>
      <c r="M448" s="470"/>
      <c r="N448" s="471"/>
      <c r="O448" s="16"/>
      <c r="P448" s="17" t="e">
        <f>O448/J447*100</f>
        <v>#DIV/0!</v>
      </c>
      <c r="Q448" s="470"/>
      <c r="R448" s="471"/>
      <c r="S448" s="19"/>
      <c r="T448" s="17" t="e">
        <f>S448/J447*100</f>
        <v>#DIV/0!</v>
      </c>
      <c r="U448" s="470"/>
      <c r="V448" s="472"/>
      <c r="W448" s="16"/>
      <c r="X448" s="17" t="e">
        <f>W448/J447*100</f>
        <v>#DIV/0!</v>
      </c>
      <c r="Y448" s="470"/>
      <c r="Z448" s="471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05">+C449+D449</f>
        <v>0</v>
      </c>
      <c r="F449" s="63"/>
      <c r="G449" s="64"/>
      <c r="H449" s="64"/>
      <c r="I449" s="65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470" t="e">
        <f t="shared" si="984"/>
        <v>#DIV/0!</v>
      </c>
      <c r="N449" s="471"/>
      <c r="O449" s="67">
        <f>G449+F449+0</f>
        <v>0</v>
      </c>
      <c r="P449" s="68" t="e">
        <f t="shared" ref="P449" si="1106">O449/J449*100</f>
        <v>#DIV/0!</v>
      </c>
      <c r="Q449" s="470" t="e">
        <f t="shared" si="986"/>
        <v>#DIV/0!</v>
      </c>
      <c r="R449" s="471"/>
      <c r="S449" s="70">
        <f>H449+F449+G449+0</f>
        <v>0</v>
      </c>
      <c r="T449" s="68" t="e">
        <f t="shared" ref="T449" si="1107">S449/J449*100</f>
        <v>#DIV/0!</v>
      </c>
      <c r="U449" s="470" t="e">
        <f t="shared" si="988"/>
        <v>#DIV/0!</v>
      </c>
      <c r="V449" s="472"/>
      <c r="W449" s="67">
        <f>H449+F449+G449+I449+0</f>
        <v>0</v>
      </c>
      <c r="X449" s="68" t="e">
        <f>W449/J449*100</f>
        <v>#DIV/0!</v>
      </c>
      <c r="Y449" s="470" t="e">
        <f t="shared" si="989"/>
        <v>#DIV/0!</v>
      </c>
      <c r="Z449" s="471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38"/>
      <c r="G450" s="36"/>
      <c r="H450" s="36"/>
      <c r="I450" s="39"/>
      <c r="J450" s="40"/>
      <c r="K450" s="16"/>
      <c r="L450" s="17" t="e">
        <f>K450/J449*100</f>
        <v>#DIV/0!</v>
      </c>
      <c r="M450" s="470"/>
      <c r="N450" s="471"/>
      <c r="O450" s="16"/>
      <c r="P450" s="17" t="e">
        <f>O450/J449*100</f>
        <v>#DIV/0!</v>
      </c>
      <c r="Q450" s="470"/>
      <c r="R450" s="471"/>
      <c r="S450" s="19"/>
      <c r="T450" s="17" t="e">
        <f>S450/J449*100</f>
        <v>#DIV/0!</v>
      </c>
      <c r="U450" s="470"/>
      <c r="V450" s="472"/>
      <c r="W450" s="16"/>
      <c r="X450" s="17" t="e">
        <f>W450/J449*100</f>
        <v>#DIV/0!</v>
      </c>
      <c r="Y450" s="470"/>
      <c r="Z450" s="471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27">
        <f>SUM(F453,F455)</f>
        <v>0</v>
      </c>
      <c r="G451" s="25">
        <f t="shared" ref="G451:I451" si="1108">SUM(G453,G455)</f>
        <v>0</v>
      </c>
      <c r="H451" s="25">
        <f t="shared" si="1108"/>
        <v>0</v>
      </c>
      <c r="I451" s="28">
        <f t="shared" si="1108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09">K451/J451*100</f>
        <v>#DIV/0!</v>
      </c>
      <c r="M451" s="473" t="e">
        <f t="shared" si="984"/>
        <v>#DIV/0!</v>
      </c>
      <c r="N451" s="474"/>
      <c r="O451" s="30">
        <f>SUM(O453,O455)</f>
        <v>0</v>
      </c>
      <c r="P451" s="31" t="e">
        <f t="shared" ref="P451" si="1110">O451/J451*100</f>
        <v>#DIV/0!</v>
      </c>
      <c r="Q451" s="473" t="e">
        <f t="shared" si="986"/>
        <v>#DIV/0!</v>
      </c>
      <c r="R451" s="474"/>
      <c r="S451" s="32">
        <f>SUM(S453,S455)</f>
        <v>0</v>
      </c>
      <c r="T451" s="31" t="e">
        <f t="shared" ref="T451" si="1111">S451/J451*100</f>
        <v>#DIV/0!</v>
      </c>
      <c r="U451" s="473" t="e">
        <f t="shared" si="988"/>
        <v>#DIV/0!</v>
      </c>
      <c r="V451" s="475"/>
      <c r="W451" s="30">
        <f>SUM(W453,W455)</f>
        <v>0</v>
      </c>
      <c r="X451" s="31" t="e">
        <f t="shared" ref="X451" si="1112">W451/J451*100</f>
        <v>#DIV/0!</v>
      </c>
      <c r="Y451" s="473" t="e">
        <f t="shared" si="989"/>
        <v>#DIV/0!</v>
      </c>
      <c r="Z451" s="474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38"/>
      <c r="G452" s="36"/>
      <c r="H452" s="36"/>
      <c r="I452" s="37"/>
      <c r="J452" s="40"/>
      <c r="K452" s="30">
        <f>SUM(K454,K456)</f>
        <v>0</v>
      </c>
      <c r="L452" s="31" t="e">
        <f t="shared" ref="L452" si="1113">K452/J451*100</f>
        <v>#DIV/0!</v>
      </c>
      <c r="M452" s="473"/>
      <c r="N452" s="474"/>
      <c r="O452" s="30">
        <f>SUM(O454,O456)</f>
        <v>0</v>
      </c>
      <c r="P452" s="31" t="e">
        <f t="shared" ref="P452" si="1114">O452/J451*100</f>
        <v>#DIV/0!</v>
      </c>
      <c r="Q452" s="473"/>
      <c r="R452" s="474"/>
      <c r="S452" s="32">
        <f>SUM(S454,S456)</f>
        <v>0</v>
      </c>
      <c r="T452" s="31" t="e">
        <f t="shared" ref="T452" si="1115">S452/J451*100</f>
        <v>#DIV/0!</v>
      </c>
      <c r="U452" s="473"/>
      <c r="V452" s="475"/>
      <c r="W452" s="30">
        <f>SUM(W454,W456)</f>
        <v>0</v>
      </c>
      <c r="X452" s="31" t="e">
        <f t="shared" ref="X452" si="1116">W452/J451*100</f>
        <v>#DIV/0!</v>
      </c>
      <c r="Y452" s="473"/>
      <c r="Z452" s="474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17">+C453+D453</f>
        <v>0</v>
      </c>
      <c r="F453" s="63"/>
      <c r="G453" s="64"/>
      <c r="H453" s="64"/>
      <c r="I453" s="65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470" t="e">
        <f t="shared" si="984"/>
        <v>#DIV/0!</v>
      </c>
      <c r="N453" s="471"/>
      <c r="O453" s="67">
        <f>G453+F453+0</f>
        <v>0</v>
      </c>
      <c r="P453" s="68" t="e">
        <f t="shared" ref="P453" si="1118">O453/J453*100</f>
        <v>#DIV/0!</v>
      </c>
      <c r="Q453" s="470" t="e">
        <f t="shared" si="986"/>
        <v>#DIV/0!</v>
      </c>
      <c r="R453" s="471"/>
      <c r="S453" s="70">
        <f>H453+F453+G453+0</f>
        <v>0</v>
      </c>
      <c r="T453" s="68" t="e">
        <f t="shared" ref="T453" si="1119">S453/J453*100</f>
        <v>#DIV/0!</v>
      </c>
      <c r="U453" s="470" t="e">
        <f t="shared" si="988"/>
        <v>#DIV/0!</v>
      </c>
      <c r="V453" s="472"/>
      <c r="W453" s="67">
        <f>H453+F453+G453+I453+0</f>
        <v>0</v>
      </c>
      <c r="X453" s="68" t="e">
        <f>W453/J453*100</f>
        <v>#DIV/0!</v>
      </c>
      <c r="Y453" s="470" t="e">
        <f t="shared" si="989"/>
        <v>#DIV/0!</v>
      </c>
      <c r="Z453" s="471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38"/>
      <c r="G454" s="36"/>
      <c r="H454" s="36"/>
      <c r="I454" s="39"/>
      <c r="J454" s="40"/>
      <c r="K454" s="16"/>
      <c r="L454" s="17" t="e">
        <f>K454/J453*100</f>
        <v>#DIV/0!</v>
      </c>
      <c r="M454" s="470"/>
      <c r="N454" s="471"/>
      <c r="O454" s="16"/>
      <c r="P454" s="17" t="e">
        <f>O454/J453*100</f>
        <v>#DIV/0!</v>
      </c>
      <c r="Q454" s="470"/>
      <c r="R454" s="471"/>
      <c r="S454" s="19"/>
      <c r="T454" s="17" t="e">
        <f>S454/J453*100</f>
        <v>#DIV/0!</v>
      </c>
      <c r="U454" s="470"/>
      <c r="V454" s="472"/>
      <c r="W454" s="16"/>
      <c r="X454" s="17" t="e">
        <f>W454/J453*100</f>
        <v>#DIV/0!</v>
      </c>
      <c r="Y454" s="470"/>
      <c r="Z454" s="471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20">+C455+D455</f>
        <v>0</v>
      </c>
      <c r="F455" s="63"/>
      <c r="G455" s="64"/>
      <c r="H455" s="64"/>
      <c r="I455" s="65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470" t="e">
        <f t="shared" si="984"/>
        <v>#DIV/0!</v>
      </c>
      <c r="N455" s="471"/>
      <c r="O455" s="67">
        <f>G455+F455+0</f>
        <v>0</v>
      </c>
      <c r="P455" s="68" t="e">
        <f t="shared" ref="P455" si="1121">O455/J455*100</f>
        <v>#DIV/0!</v>
      </c>
      <c r="Q455" s="470" t="e">
        <f t="shared" si="986"/>
        <v>#DIV/0!</v>
      </c>
      <c r="R455" s="471"/>
      <c r="S455" s="70">
        <f>H455+F455+G455+0</f>
        <v>0</v>
      </c>
      <c r="T455" s="68" t="e">
        <f t="shared" ref="T455" si="1122">S455/J455*100</f>
        <v>#DIV/0!</v>
      </c>
      <c r="U455" s="470" t="e">
        <f t="shared" si="988"/>
        <v>#DIV/0!</v>
      </c>
      <c r="V455" s="472"/>
      <c r="W455" s="67">
        <f>H455+F455+G455+I455+0</f>
        <v>0</v>
      </c>
      <c r="X455" s="68" t="e">
        <f>W455/J455*100</f>
        <v>#DIV/0!</v>
      </c>
      <c r="Y455" s="470" t="e">
        <f t="shared" si="989"/>
        <v>#DIV/0!</v>
      </c>
      <c r="Z455" s="471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38"/>
      <c r="G456" s="36"/>
      <c r="H456" s="36"/>
      <c r="I456" s="39"/>
      <c r="J456" s="40"/>
      <c r="K456" s="16"/>
      <c r="L456" s="17" t="e">
        <f>K456/J455*100</f>
        <v>#DIV/0!</v>
      </c>
      <c r="M456" s="470"/>
      <c r="N456" s="471"/>
      <c r="O456" s="16"/>
      <c r="P456" s="17" t="e">
        <f>O456/J455*100</f>
        <v>#DIV/0!</v>
      </c>
      <c r="Q456" s="470"/>
      <c r="R456" s="471"/>
      <c r="S456" s="19"/>
      <c r="T456" s="17" t="e">
        <f>S456/J455*100</f>
        <v>#DIV/0!</v>
      </c>
      <c r="U456" s="470"/>
      <c r="V456" s="472"/>
      <c r="W456" s="16"/>
      <c r="X456" s="17" t="e">
        <f>W456/J455*100</f>
        <v>#DIV/0!</v>
      </c>
      <c r="Y456" s="470"/>
      <c r="Z456" s="471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23">+C457+D457</f>
        <v>0</v>
      </c>
      <c r="F457" s="63"/>
      <c r="G457" s="64"/>
      <c r="H457" s="64"/>
      <c r="I457" s="65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470" t="e">
        <f t="shared" si="984"/>
        <v>#DIV/0!</v>
      </c>
      <c r="N457" s="471"/>
      <c r="O457" s="67">
        <f>G457+F457+0</f>
        <v>0</v>
      </c>
      <c r="P457" s="68" t="e">
        <f t="shared" ref="P457" si="1124">O457/J457*100</f>
        <v>#DIV/0!</v>
      </c>
      <c r="Q457" s="470" t="e">
        <f t="shared" si="986"/>
        <v>#DIV/0!</v>
      </c>
      <c r="R457" s="471"/>
      <c r="S457" s="70">
        <f>H457+F457+G457+0</f>
        <v>0</v>
      </c>
      <c r="T457" s="68" t="e">
        <f t="shared" ref="T457" si="1125">S457/J457*100</f>
        <v>#DIV/0!</v>
      </c>
      <c r="U457" s="470" t="e">
        <f t="shared" si="988"/>
        <v>#DIV/0!</v>
      </c>
      <c r="V457" s="472"/>
      <c r="W457" s="67">
        <f>H457+F457+G457+I457+0</f>
        <v>0</v>
      </c>
      <c r="X457" s="68" t="e">
        <f>W457/J457*100</f>
        <v>#DIV/0!</v>
      </c>
      <c r="Y457" s="470" t="e">
        <f t="shared" si="989"/>
        <v>#DIV/0!</v>
      </c>
      <c r="Z457" s="471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38"/>
      <c r="G458" s="36"/>
      <c r="H458" s="36"/>
      <c r="I458" s="37"/>
      <c r="J458" s="40"/>
      <c r="K458" s="16"/>
      <c r="L458" s="17" t="e">
        <f>K458/J457*100</f>
        <v>#DIV/0!</v>
      </c>
      <c r="M458" s="470"/>
      <c r="N458" s="471"/>
      <c r="O458" s="16"/>
      <c r="P458" s="17" t="e">
        <f>O458/J457*100</f>
        <v>#DIV/0!</v>
      </c>
      <c r="Q458" s="470"/>
      <c r="R458" s="471"/>
      <c r="S458" s="19"/>
      <c r="T458" s="17" t="e">
        <f>S458/J457*100</f>
        <v>#DIV/0!</v>
      </c>
      <c r="U458" s="470"/>
      <c r="V458" s="472"/>
      <c r="W458" s="16"/>
      <c r="X458" s="17" t="e">
        <f>W458/J457*100</f>
        <v>#DIV/0!</v>
      </c>
      <c r="Y458" s="470"/>
      <c r="Z458" s="471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26">+C459+D459</f>
        <v>0</v>
      </c>
      <c r="F459" s="63"/>
      <c r="G459" s="64"/>
      <c r="H459" s="64"/>
      <c r="I459" s="65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470" t="e">
        <f t="shared" si="984"/>
        <v>#DIV/0!</v>
      </c>
      <c r="N459" s="471"/>
      <c r="O459" s="67">
        <f>G459+F459+0</f>
        <v>0</v>
      </c>
      <c r="P459" s="68" t="e">
        <f t="shared" ref="P459" si="1127">O459/J459*100</f>
        <v>#DIV/0!</v>
      </c>
      <c r="Q459" s="470" t="e">
        <f t="shared" si="986"/>
        <v>#DIV/0!</v>
      </c>
      <c r="R459" s="471"/>
      <c r="S459" s="70">
        <f>H459+F459+G459+0</f>
        <v>0</v>
      </c>
      <c r="T459" s="68" t="e">
        <f t="shared" ref="T459" si="1128">S459/J459*100</f>
        <v>#DIV/0!</v>
      </c>
      <c r="U459" s="470" t="e">
        <f t="shared" si="988"/>
        <v>#DIV/0!</v>
      </c>
      <c r="V459" s="472"/>
      <c r="W459" s="67">
        <f>H459+F459+G459+I459+0</f>
        <v>0</v>
      </c>
      <c r="X459" s="68" t="e">
        <f>W459/J459*100</f>
        <v>#DIV/0!</v>
      </c>
      <c r="Y459" s="470" t="e">
        <f t="shared" si="989"/>
        <v>#DIV/0!</v>
      </c>
      <c r="Z459" s="471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38"/>
      <c r="G460" s="36"/>
      <c r="H460" s="36"/>
      <c r="I460" s="37"/>
      <c r="J460" s="40"/>
      <c r="K460" s="16"/>
      <c r="L460" s="17" t="e">
        <f>K460/J459*100</f>
        <v>#DIV/0!</v>
      </c>
      <c r="M460" s="470"/>
      <c r="N460" s="471"/>
      <c r="O460" s="16"/>
      <c r="P460" s="17" t="e">
        <f>O460/J459*100</f>
        <v>#DIV/0!</v>
      </c>
      <c r="Q460" s="470"/>
      <c r="R460" s="471"/>
      <c r="S460" s="19"/>
      <c r="T460" s="17" t="e">
        <f>S460/J459*100</f>
        <v>#DIV/0!</v>
      </c>
      <c r="U460" s="470"/>
      <c r="V460" s="472"/>
      <c r="W460" s="16"/>
      <c r="X460" s="17" t="e">
        <f>W460/J459*100</f>
        <v>#DIV/0!</v>
      </c>
      <c r="Y460" s="470"/>
      <c r="Z460" s="471"/>
      <c r="AA460" s="74"/>
      <c r="AB460" s="74"/>
    </row>
    <row r="461" spans="1:28" s="251" customFormat="1" ht="21.75" hidden="1" customHeight="1" x14ac:dyDescent="0.2">
      <c r="A461" s="480" t="s">
        <v>45</v>
      </c>
      <c r="B461" s="54" t="s">
        <v>29</v>
      </c>
      <c r="C461" s="55">
        <f t="shared" ref="C461:K462" si="1129">SUM(C463,C469,C479,C485,C487)</f>
        <v>0</v>
      </c>
      <c r="D461" s="56">
        <f t="shared" si="1129"/>
        <v>0</v>
      </c>
      <c r="E461" s="57">
        <f t="shared" si="1129"/>
        <v>0</v>
      </c>
      <c r="F461" s="58">
        <f t="shared" si="1129"/>
        <v>0</v>
      </c>
      <c r="G461" s="56">
        <f t="shared" si="1129"/>
        <v>0</v>
      </c>
      <c r="H461" s="56">
        <f t="shared" si="1129"/>
        <v>0</v>
      </c>
      <c r="I461" s="59">
        <f t="shared" si="1129"/>
        <v>0</v>
      </c>
      <c r="J461" s="60">
        <f t="shared" si="1129"/>
        <v>0</v>
      </c>
      <c r="K461" s="55">
        <f t="shared" si="1129"/>
        <v>0</v>
      </c>
      <c r="L461" s="56" t="e">
        <f>K461/J461*100</f>
        <v>#DIV/0!</v>
      </c>
      <c r="M461" s="482" t="e">
        <f t="shared" ref="M461:M523" si="1130">L462-L461</f>
        <v>#DIV/0!</v>
      </c>
      <c r="N461" s="476"/>
      <c r="O461" s="55">
        <f>SUM(O463,O469,O479,O485,O487)</f>
        <v>0</v>
      </c>
      <c r="P461" s="56" t="e">
        <f t="shared" ref="P461" si="1131">O461/J461*100</f>
        <v>#DIV/0!</v>
      </c>
      <c r="Q461" s="482" t="e">
        <f t="shared" ref="Q461:Q523" si="1132">P462-P461</f>
        <v>#DIV/0!</v>
      </c>
      <c r="R461" s="476"/>
      <c r="S461" s="58">
        <f>SUM(S463,S469,S479,S485,S487)</f>
        <v>0</v>
      </c>
      <c r="T461" s="56" t="e">
        <f t="shared" ref="T461" si="1133">S461/J461*100</f>
        <v>#DIV/0!</v>
      </c>
      <c r="U461" s="482" t="e">
        <f t="shared" ref="U461:U523" si="1134">T462-T461</f>
        <v>#DIV/0!</v>
      </c>
      <c r="V461" s="484"/>
      <c r="W461" s="55">
        <f>SUM(W463,W469,W479,W485,W487)</f>
        <v>0</v>
      </c>
      <c r="X461" s="56" t="e">
        <f t="shared" ref="X461" si="1135">W461/J461*100</f>
        <v>#DIV/0!</v>
      </c>
      <c r="Y461" s="482" t="e">
        <f t="shared" ref="Y461:Y523" si="1136">X462-X461</f>
        <v>#DIV/0!</v>
      </c>
      <c r="Z461" s="476"/>
      <c r="AA461" s="250"/>
      <c r="AB461" s="250"/>
    </row>
    <row r="462" spans="1:28" s="251" customFormat="1" ht="21.75" hidden="1" customHeight="1" x14ac:dyDescent="0.2">
      <c r="A462" s="481"/>
      <c r="B462" s="54" t="s">
        <v>30</v>
      </c>
      <c r="C462" s="16"/>
      <c r="D462" s="17"/>
      <c r="E462" s="18"/>
      <c r="F462" s="19"/>
      <c r="G462" s="17"/>
      <c r="H462" s="17"/>
      <c r="I462" s="20"/>
      <c r="J462" s="21"/>
      <c r="K462" s="55">
        <f t="shared" si="1129"/>
        <v>0</v>
      </c>
      <c r="L462" s="56" t="e">
        <f t="shared" ref="L462" si="1137">K462/J461*100</f>
        <v>#DIV/0!</v>
      </c>
      <c r="M462" s="483"/>
      <c r="N462" s="477"/>
      <c r="O462" s="55">
        <f>SUM(O464,O470,O480,O486,O488)</f>
        <v>0</v>
      </c>
      <c r="P462" s="56" t="e">
        <f t="shared" ref="P462" si="1138">O462/J461*100</f>
        <v>#DIV/0!</v>
      </c>
      <c r="Q462" s="483"/>
      <c r="R462" s="477"/>
      <c r="S462" s="58">
        <f>SUM(S464,S470,S480,S486,S488)</f>
        <v>0</v>
      </c>
      <c r="T462" s="56" t="e">
        <f t="shared" ref="T462" si="1139">S462/J461*100</f>
        <v>#DIV/0!</v>
      </c>
      <c r="U462" s="483"/>
      <c r="V462" s="485"/>
      <c r="W462" s="55">
        <f>SUM(W464,W470,W480,W486,W488)</f>
        <v>0</v>
      </c>
      <c r="X462" s="56" t="e">
        <f t="shared" ref="X462" si="1140">W462/J461*100</f>
        <v>#DIV/0!</v>
      </c>
      <c r="Y462" s="483"/>
      <c r="Z462" s="477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27">
        <f>SUM(F465,F467)</f>
        <v>0</v>
      </c>
      <c r="G463" s="25">
        <f>SUM(G465,G467)</f>
        <v>0</v>
      </c>
      <c r="H463" s="25">
        <f t="shared" ref="H463:I463" si="1141">SUM(H465,H467)</f>
        <v>0</v>
      </c>
      <c r="I463" s="28">
        <f t="shared" si="1141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42">K463/J463*100</f>
        <v>#DIV/0!</v>
      </c>
      <c r="M463" s="478" t="e">
        <f t="shared" si="1130"/>
        <v>#DIV/0!</v>
      </c>
      <c r="N463" s="474"/>
      <c r="O463" s="30">
        <f>SUM(O465,O467)</f>
        <v>0</v>
      </c>
      <c r="P463" s="31" t="e">
        <f t="shared" ref="P463" si="1143">O463/J463*100</f>
        <v>#DIV/0!</v>
      </c>
      <c r="Q463" s="478" t="e">
        <f t="shared" si="1132"/>
        <v>#DIV/0!</v>
      </c>
      <c r="R463" s="474"/>
      <c r="S463" s="32">
        <f>SUM(S465,S467)</f>
        <v>0</v>
      </c>
      <c r="T463" s="31" t="e">
        <f t="shared" ref="T463" si="1144">S463/J463*100</f>
        <v>#DIV/0!</v>
      </c>
      <c r="U463" s="478" t="e">
        <f t="shared" si="1134"/>
        <v>#DIV/0!</v>
      </c>
      <c r="V463" s="475"/>
      <c r="W463" s="30">
        <f>SUM(W465,W467)</f>
        <v>0</v>
      </c>
      <c r="X463" s="31" t="e">
        <f t="shared" ref="X463" si="1145">W463/J463*100</f>
        <v>#DIV/0!</v>
      </c>
      <c r="Y463" s="478" t="e">
        <f t="shared" si="1136"/>
        <v>#DIV/0!</v>
      </c>
      <c r="Z463" s="474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38"/>
      <c r="G464" s="36"/>
      <c r="H464" s="36"/>
      <c r="I464" s="37"/>
      <c r="J464" s="40"/>
      <c r="K464" s="30">
        <f>SUM(K466,K468)</f>
        <v>0</v>
      </c>
      <c r="L464" s="31" t="e">
        <f>K464/J463*100</f>
        <v>#DIV/0!</v>
      </c>
      <c r="M464" s="479"/>
      <c r="N464" s="474"/>
      <c r="O464" s="30">
        <f>SUM(O466,O468)</f>
        <v>0</v>
      </c>
      <c r="P464" s="31" t="e">
        <f t="shared" ref="P464" si="1146">O464/J463*100</f>
        <v>#DIV/0!</v>
      </c>
      <c r="Q464" s="479"/>
      <c r="R464" s="474"/>
      <c r="S464" s="32">
        <f>SUM(S466,S468)</f>
        <v>0</v>
      </c>
      <c r="T464" s="31" t="e">
        <f t="shared" ref="T464" si="1147">S464/J463*100</f>
        <v>#DIV/0!</v>
      </c>
      <c r="U464" s="479"/>
      <c r="V464" s="475"/>
      <c r="W464" s="30">
        <f>SUM(W466,W468)</f>
        <v>0</v>
      </c>
      <c r="X464" s="31" t="e">
        <f t="shared" ref="X464" si="1148">W464/J463*100</f>
        <v>#DIV/0!</v>
      </c>
      <c r="Y464" s="479"/>
      <c r="Z464" s="474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149">+C465+D465</f>
        <v>0</v>
      </c>
      <c r="F465" s="63"/>
      <c r="G465" s="64"/>
      <c r="H465" s="64"/>
      <c r="I465" s="65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470" t="e">
        <f t="shared" si="1130"/>
        <v>#DIV/0!</v>
      </c>
      <c r="N465" s="471"/>
      <c r="O465" s="67">
        <f>G465+F465+0</f>
        <v>0</v>
      </c>
      <c r="P465" s="69" t="e">
        <f t="shared" ref="P465" si="1150">O465/J465*100</f>
        <v>#DIV/0!</v>
      </c>
      <c r="Q465" s="470" t="e">
        <f t="shared" si="1132"/>
        <v>#DIV/0!</v>
      </c>
      <c r="R465" s="471"/>
      <c r="S465" s="70">
        <f>H465+F465+G465+0</f>
        <v>0</v>
      </c>
      <c r="T465" s="69" t="e">
        <f t="shared" ref="T465" si="1151">S465/J465*100</f>
        <v>#DIV/0!</v>
      </c>
      <c r="U465" s="470" t="e">
        <f t="shared" si="1134"/>
        <v>#DIV/0!</v>
      </c>
      <c r="V465" s="472"/>
      <c r="W465" s="67">
        <f>H465+F465+G465+I465+0</f>
        <v>0</v>
      </c>
      <c r="X465" s="69" t="e">
        <f>W465/J465*100</f>
        <v>#DIV/0!</v>
      </c>
      <c r="Y465" s="470" t="e">
        <f t="shared" si="1136"/>
        <v>#DIV/0!</v>
      </c>
      <c r="Z465" s="471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38"/>
      <c r="G466" s="36"/>
      <c r="H466" s="36"/>
      <c r="I466" s="39"/>
      <c r="J466" s="40"/>
      <c r="K466" s="16"/>
      <c r="L466" s="17" t="e">
        <f>K466/J465*100</f>
        <v>#DIV/0!</v>
      </c>
      <c r="M466" s="470"/>
      <c r="N466" s="471"/>
      <c r="O466" s="16"/>
      <c r="P466" s="73" t="e">
        <f>O466/J465*100</f>
        <v>#DIV/0!</v>
      </c>
      <c r="Q466" s="470"/>
      <c r="R466" s="471"/>
      <c r="S466" s="19"/>
      <c r="T466" s="73" t="e">
        <f>S466/J465*100</f>
        <v>#DIV/0!</v>
      </c>
      <c r="U466" s="470"/>
      <c r="V466" s="472"/>
      <c r="W466" s="16"/>
      <c r="X466" s="73" t="e">
        <f>W466/J465*100</f>
        <v>#DIV/0!</v>
      </c>
      <c r="Y466" s="470"/>
      <c r="Z466" s="471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152">+C467+D467</f>
        <v>0</v>
      </c>
      <c r="F467" s="63"/>
      <c r="G467" s="64"/>
      <c r="H467" s="64"/>
      <c r="I467" s="65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470" t="e">
        <f t="shared" si="1130"/>
        <v>#DIV/0!</v>
      </c>
      <c r="N467" s="471"/>
      <c r="O467" s="67">
        <f>G467+F467+0</f>
        <v>0</v>
      </c>
      <c r="P467" s="69" t="e">
        <f t="shared" ref="P467" si="1153">O467/J467*100</f>
        <v>#DIV/0!</v>
      </c>
      <c r="Q467" s="470" t="e">
        <f t="shared" si="1132"/>
        <v>#DIV/0!</v>
      </c>
      <c r="R467" s="471"/>
      <c r="S467" s="70">
        <f>H467+F467+G467+0</f>
        <v>0</v>
      </c>
      <c r="T467" s="69" t="e">
        <f t="shared" ref="T467" si="1154">S467/J467*100</f>
        <v>#DIV/0!</v>
      </c>
      <c r="U467" s="470" t="e">
        <f t="shared" si="1134"/>
        <v>#DIV/0!</v>
      </c>
      <c r="V467" s="472"/>
      <c r="W467" s="67">
        <f>H467+F467+G467+I467+0</f>
        <v>0</v>
      </c>
      <c r="X467" s="69" t="e">
        <f>W467/J467*100</f>
        <v>#DIV/0!</v>
      </c>
      <c r="Y467" s="470" t="e">
        <f t="shared" si="1136"/>
        <v>#DIV/0!</v>
      </c>
      <c r="Z467" s="471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38"/>
      <c r="G468" s="36"/>
      <c r="H468" s="36"/>
      <c r="I468" s="39"/>
      <c r="J468" s="40"/>
      <c r="K468" s="16"/>
      <c r="L468" s="17" t="e">
        <f>K468/J467*100</f>
        <v>#DIV/0!</v>
      </c>
      <c r="M468" s="470"/>
      <c r="N468" s="471"/>
      <c r="O468" s="16"/>
      <c r="P468" s="73" t="e">
        <f>O468/J467*100</f>
        <v>#DIV/0!</v>
      </c>
      <c r="Q468" s="470"/>
      <c r="R468" s="471"/>
      <c r="S468" s="19"/>
      <c r="T468" s="73" t="e">
        <f>S468/J467*100</f>
        <v>#DIV/0!</v>
      </c>
      <c r="U468" s="470"/>
      <c r="V468" s="472"/>
      <c r="W468" s="16"/>
      <c r="X468" s="73" t="e">
        <f>W468/J467*100</f>
        <v>#DIV/0!</v>
      </c>
      <c r="Y468" s="470"/>
      <c r="Z468" s="471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27">
        <f>SUM(F471,F473,F475,F477)</f>
        <v>0</v>
      </c>
      <c r="G469" s="25">
        <f t="shared" ref="G469:I469" si="1155">SUM(G471,G473,G475,G477)</f>
        <v>0</v>
      </c>
      <c r="H469" s="25">
        <f t="shared" si="1155"/>
        <v>0</v>
      </c>
      <c r="I469" s="28">
        <f t="shared" si="1155"/>
        <v>0</v>
      </c>
      <c r="J469" s="29">
        <f t="shared" ref="J469" si="1156">+E469+I469+F469+G469+H469</f>
        <v>0</v>
      </c>
      <c r="K469" s="30">
        <f>SUM(K471,K473,K475,K477)</f>
        <v>0</v>
      </c>
      <c r="L469" s="31" t="e">
        <f t="shared" ref="L469" si="1157">K469/J469*100</f>
        <v>#DIV/0!</v>
      </c>
      <c r="M469" s="473" t="e">
        <f t="shared" si="1130"/>
        <v>#DIV/0!</v>
      </c>
      <c r="N469" s="474"/>
      <c r="O469" s="30">
        <f>SUM(O471,O473,O475,O477)</f>
        <v>0</v>
      </c>
      <c r="P469" s="31" t="e">
        <f t="shared" ref="P469" si="1158">O469/J469*100</f>
        <v>#DIV/0!</v>
      </c>
      <c r="Q469" s="473" t="e">
        <f t="shared" si="1132"/>
        <v>#DIV/0!</v>
      </c>
      <c r="R469" s="474"/>
      <c r="S469" s="32">
        <f>SUM(S471,S473,S475,S477)</f>
        <v>0</v>
      </c>
      <c r="T469" s="31" t="e">
        <f t="shared" ref="T469" si="1159">S469/J469*100</f>
        <v>#DIV/0!</v>
      </c>
      <c r="U469" s="473" t="e">
        <f t="shared" si="1134"/>
        <v>#DIV/0!</v>
      </c>
      <c r="V469" s="475"/>
      <c r="W469" s="30">
        <f>SUM(W471,W473,W475,W477)</f>
        <v>0</v>
      </c>
      <c r="X469" s="31" t="e">
        <f t="shared" ref="X469" si="1160">W469/J469*100</f>
        <v>#DIV/0!</v>
      </c>
      <c r="Y469" s="473" t="e">
        <f t="shared" si="1136"/>
        <v>#DIV/0!</v>
      </c>
      <c r="Z469" s="474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38"/>
      <c r="G470" s="36"/>
      <c r="H470" s="36"/>
      <c r="I470" s="37"/>
      <c r="J470" s="40"/>
      <c r="K470" s="30">
        <f>SUM(K472,K474,K476,K478)</f>
        <v>0</v>
      </c>
      <c r="L470" s="31" t="e">
        <f t="shared" ref="L470" si="1161">K470/J469*100</f>
        <v>#DIV/0!</v>
      </c>
      <c r="M470" s="473"/>
      <c r="N470" s="474"/>
      <c r="O470" s="30">
        <f>SUM(O472,O474,O476,O478)</f>
        <v>0</v>
      </c>
      <c r="P470" s="31" t="e">
        <f t="shared" ref="P470" si="1162">O470/J469*100</f>
        <v>#DIV/0!</v>
      </c>
      <c r="Q470" s="473"/>
      <c r="R470" s="474"/>
      <c r="S470" s="32">
        <f>SUM(S472,S474,S476,S478)</f>
        <v>0</v>
      </c>
      <c r="T470" s="31" t="e">
        <f t="shared" ref="T470" si="1163">S470/J469*100</f>
        <v>#DIV/0!</v>
      </c>
      <c r="U470" s="473"/>
      <c r="V470" s="475"/>
      <c r="W470" s="30">
        <f>SUM(W472,W474,W476,W478)</f>
        <v>0</v>
      </c>
      <c r="X470" s="31" t="e">
        <f t="shared" ref="X470" si="1164">W470/J469*100</f>
        <v>#DIV/0!</v>
      </c>
      <c r="Y470" s="473"/>
      <c r="Z470" s="474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165">+C471+D471</f>
        <v>0</v>
      </c>
      <c r="F471" s="63"/>
      <c r="G471" s="64"/>
      <c r="H471" s="64"/>
      <c r="I471" s="65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470" t="e">
        <f t="shared" si="1130"/>
        <v>#DIV/0!</v>
      </c>
      <c r="N471" s="471"/>
      <c r="O471" s="67">
        <f>G471+F471+0</f>
        <v>0</v>
      </c>
      <c r="P471" s="68" t="e">
        <f t="shared" ref="P471" si="1166">O471/J471*100</f>
        <v>#DIV/0!</v>
      </c>
      <c r="Q471" s="470" t="e">
        <f t="shared" si="1132"/>
        <v>#DIV/0!</v>
      </c>
      <c r="R471" s="471"/>
      <c r="S471" s="70">
        <f>H471+F471+G471+0</f>
        <v>0</v>
      </c>
      <c r="T471" s="68" t="e">
        <f t="shared" ref="T471" si="1167">S471/J471*100</f>
        <v>#DIV/0!</v>
      </c>
      <c r="U471" s="470" t="e">
        <f t="shared" si="1134"/>
        <v>#DIV/0!</v>
      </c>
      <c r="V471" s="472"/>
      <c r="W471" s="67">
        <f>H471+F471+G471+I471+0</f>
        <v>0</v>
      </c>
      <c r="X471" s="68" t="e">
        <f>W471/J471*100</f>
        <v>#DIV/0!</v>
      </c>
      <c r="Y471" s="470" t="e">
        <f t="shared" si="1136"/>
        <v>#DIV/0!</v>
      </c>
      <c r="Z471" s="471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38"/>
      <c r="G472" s="36"/>
      <c r="H472" s="36"/>
      <c r="I472" s="39"/>
      <c r="J472" s="40"/>
      <c r="K472" s="16"/>
      <c r="L472" s="17" t="e">
        <f>K472/J471*100</f>
        <v>#DIV/0!</v>
      </c>
      <c r="M472" s="470"/>
      <c r="N472" s="471"/>
      <c r="O472" s="16"/>
      <c r="P472" s="17" t="e">
        <f>O472/J471*100</f>
        <v>#DIV/0!</v>
      </c>
      <c r="Q472" s="470"/>
      <c r="R472" s="471"/>
      <c r="S472" s="19"/>
      <c r="T472" s="17" t="e">
        <f>S472/J471*100</f>
        <v>#DIV/0!</v>
      </c>
      <c r="U472" s="470"/>
      <c r="V472" s="472"/>
      <c r="W472" s="16"/>
      <c r="X472" s="17" t="e">
        <f>W472/J471*100</f>
        <v>#DIV/0!</v>
      </c>
      <c r="Y472" s="470"/>
      <c r="Z472" s="471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168">+C473+D473</f>
        <v>0</v>
      </c>
      <c r="F473" s="63"/>
      <c r="G473" s="64"/>
      <c r="H473" s="64"/>
      <c r="I473" s="65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470" t="e">
        <f t="shared" si="1130"/>
        <v>#DIV/0!</v>
      </c>
      <c r="N473" s="471"/>
      <c r="O473" s="67">
        <f>G473+F473+0</f>
        <v>0</v>
      </c>
      <c r="P473" s="68" t="e">
        <f t="shared" ref="P473" si="1169">O473/J473*100</f>
        <v>#DIV/0!</v>
      </c>
      <c r="Q473" s="470" t="e">
        <f t="shared" si="1132"/>
        <v>#DIV/0!</v>
      </c>
      <c r="R473" s="471"/>
      <c r="S473" s="70">
        <f>H473+F473+G473+0</f>
        <v>0</v>
      </c>
      <c r="T473" s="68" t="e">
        <f t="shared" ref="T473" si="1170">S473/J473*100</f>
        <v>#DIV/0!</v>
      </c>
      <c r="U473" s="470" t="e">
        <f t="shared" si="1134"/>
        <v>#DIV/0!</v>
      </c>
      <c r="V473" s="472"/>
      <c r="W473" s="67">
        <f>H473+F473+G473+I473+0</f>
        <v>0</v>
      </c>
      <c r="X473" s="68" t="e">
        <f>W473/J473*100</f>
        <v>#DIV/0!</v>
      </c>
      <c r="Y473" s="470" t="e">
        <f t="shared" si="1136"/>
        <v>#DIV/0!</v>
      </c>
      <c r="Z473" s="471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38"/>
      <c r="G474" s="36"/>
      <c r="H474" s="36"/>
      <c r="I474" s="39"/>
      <c r="J474" s="40"/>
      <c r="K474" s="16"/>
      <c r="L474" s="17" t="e">
        <f>K474/J473*100</f>
        <v>#DIV/0!</v>
      </c>
      <c r="M474" s="470"/>
      <c r="N474" s="471"/>
      <c r="O474" s="16"/>
      <c r="P474" s="17" t="e">
        <f>O474/J473*100</f>
        <v>#DIV/0!</v>
      </c>
      <c r="Q474" s="470"/>
      <c r="R474" s="471"/>
      <c r="S474" s="19"/>
      <c r="T474" s="17" t="e">
        <f>S474/J473*100</f>
        <v>#DIV/0!</v>
      </c>
      <c r="U474" s="470"/>
      <c r="V474" s="472"/>
      <c r="W474" s="16"/>
      <c r="X474" s="17" t="e">
        <f>W474/J473*100</f>
        <v>#DIV/0!</v>
      </c>
      <c r="Y474" s="470"/>
      <c r="Z474" s="471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171">+C475+D475</f>
        <v>0</v>
      </c>
      <c r="F475" s="63"/>
      <c r="G475" s="64"/>
      <c r="H475" s="64"/>
      <c r="I475" s="65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470" t="e">
        <f t="shared" si="1130"/>
        <v>#DIV/0!</v>
      </c>
      <c r="N475" s="471"/>
      <c r="O475" s="67">
        <f>G475+F475+0</f>
        <v>0</v>
      </c>
      <c r="P475" s="68" t="e">
        <f t="shared" ref="P475" si="1172">O475/J475*100</f>
        <v>#DIV/0!</v>
      </c>
      <c r="Q475" s="470" t="e">
        <f t="shared" si="1132"/>
        <v>#DIV/0!</v>
      </c>
      <c r="R475" s="471"/>
      <c r="S475" s="70">
        <f>H475+F475+G475+0</f>
        <v>0</v>
      </c>
      <c r="T475" s="68" t="e">
        <f t="shared" ref="T475" si="1173">S475/J475*100</f>
        <v>#DIV/0!</v>
      </c>
      <c r="U475" s="470" t="e">
        <f t="shared" si="1134"/>
        <v>#DIV/0!</v>
      </c>
      <c r="V475" s="472"/>
      <c r="W475" s="67">
        <f>H475+F475+G475+I475+0</f>
        <v>0</v>
      </c>
      <c r="X475" s="68" t="e">
        <f>W475/J475*100</f>
        <v>#DIV/0!</v>
      </c>
      <c r="Y475" s="470" t="e">
        <f t="shared" si="1136"/>
        <v>#DIV/0!</v>
      </c>
      <c r="Z475" s="471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38"/>
      <c r="G476" s="36"/>
      <c r="H476" s="36"/>
      <c r="I476" s="39"/>
      <c r="J476" s="40"/>
      <c r="K476" s="16"/>
      <c r="L476" s="17" t="e">
        <f>K476/J475*100</f>
        <v>#DIV/0!</v>
      </c>
      <c r="M476" s="470"/>
      <c r="N476" s="471"/>
      <c r="O476" s="16"/>
      <c r="P476" s="17" t="e">
        <f>O476/J475*100</f>
        <v>#DIV/0!</v>
      </c>
      <c r="Q476" s="470"/>
      <c r="R476" s="471"/>
      <c r="S476" s="19"/>
      <c r="T476" s="17" t="e">
        <f>S476/J475*100</f>
        <v>#DIV/0!</v>
      </c>
      <c r="U476" s="470"/>
      <c r="V476" s="472"/>
      <c r="W476" s="16"/>
      <c r="X476" s="17" t="e">
        <f>W476/J475*100</f>
        <v>#DIV/0!</v>
      </c>
      <c r="Y476" s="470"/>
      <c r="Z476" s="471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174">+C477+D477</f>
        <v>0</v>
      </c>
      <c r="F477" s="63"/>
      <c r="G477" s="64"/>
      <c r="H477" s="64"/>
      <c r="I477" s="65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470" t="e">
        <f t="shared" si="1130"/>
        <v>#DIV/0!</v>
      </c>
      <c r="N477" s="471"/>
      <c r="O477" s="67">
        <f>G477+F477+0</f>
        <v>0</v>
      </c>
      <c r="P477" s="68" t="e">
        <f t="shared" ref="P477" si="1175">O477/J477*100</f>
        <v>#DIV/0!</v>
      </c>
      <c r="Q477" s="470" t="e">
        <f t="shared" si="1132"/>
        <v>#DIV/0!</v>
      </c>
      <c r="R477" s="471"/>
      <c r="S477" s="70">
        <f>H477+F477+G477+0</f>
        <v>0</v>
      </c>
      <c r="T477" s="68" t="e">
        <f t="shared" ref="T477" si="1176">S477/J477*100</f>
        <v>#DIV/0!</v>
      </c>
      <c r="U477" s="470" t="e">
        <f t="shared" si="1134"/>
        <v>#DIV/0!</v>
      </c>
      <c r="V477" s="472"/>
      <c r="W477" s="67">
        <f>H477+F477+G477+I477+0</f>
        <v>0</v>
      </c>
      <c r="X477" s="68" t="e">
        <f>W477/J477*100</f>
        <v>#DIV/0!</v>
      </c>
      <c r="Y477" s="470" t="e">
        <f t="shared" si="1136"/>
        <v>#DIV/0!</v>
      </c>
      <c r="Z477" s="471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38"/>
      <c r="G478" s="36"/>
      <c r="H478" s="36"/>
      <c r="I478" s="39"/>
      <c r="J478" s="40"/>
      <c r="K478" s="16"/>
      <c r="L478" s="17" t="e">
        <f>K478/J477*100</f>
        <v>#DIV/0!</v>
      </c>
      <c r="M478" s="470"/>
      <c r="N478" s="471"/>
      <c r="O478" s="16"/>
      <c r="P478" s="17" t="e">
        <f>O478/J477*100</f>
        <v>#DIV/0!</v>
      </c>
      <c r="Q478" s="470"/>
      <c r="R478" s="471"/>
      <c r="S478" s="19"/>
      <c r="T478" s="17" t="e">
        <f>S478/J477*100</f>
        <v>#DIV/0!</v>
      </c>
      <c r="U478" s="470"/>
      <c r="V478" s="472"/>
      <c r="W478" s="16"/>
      <c r="X478" s="17" t="e">
        <f>W478/J477*100</f>
        <v>#DIV/0!</v>
      </c>
      <c r="Y478" s="470"/>
      <c r="Z478" s="471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27">
        <f>SUM(F481,F483)</f>
        <v>0</v>
      </c>
      <c r="G479" s="25">
        <f t="shared" ref="G479:I479" si="1177">SUM(G481,G483)</f>
        <v>0</v>
      </c>
      <c r="H479" s="25">
        <f t="shared" si="1177"/>
        <v>0</v>
      </c>
      <c r="I479" s="28">
        <f t="shared" si="1177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178">K479/J479*100</f>
        <v>#DIV/0!</v>
      </c>
      <c r="M479" s="473" t="e">
        <f t="shared" si="1130"/>
        <v>#DIV/0!</v>
      </c>
      <c r="N479" s="474"/>
      <c r="O479" s="30">
        <f>SUM(O481,O483)</f>
        <v>0</v>
      </c>
      <c r="P479" s="31" t="e">
        <f t="shared" ref="P479" si="1179">O479/J479*100</f>
        <v>#DIV/0!</v>
      </c>
      <c r="Q479" s="473" t="e">
        <f t="shared" si="1132"/>
        <v>#DIV/0!</v>
      </c>
      <c r="R479" s="474"/>
      <c r="S479" s="32">
        <f>SUM(S481,S483)</f>
        <v>0</v>
      </c>
      <c r="T479" s="31" t="e">
        <f t="shared" ref="T479" si="1180">S479/J479*100</f>
        <v>#DIV/0!</v>
      </c>
      <c r="U479" s="473" t="e">
        <f t="shared" si="1134"/>
        <v>#DIV/0!</v>
      </c>
      <c r="V479" s="475"/>
      <c r="W479" s="30">
        <f>SUM(W481,W483)</f>
        <v>0</v>
      </c>
      <c r="X479" s="31" t="e">
        <f t="shared" ref="X479" si="1181">W479/J479*100</f>
        <v>#DIV/0!</v>
      </c>
      <c r="Y479" s="473" t="e">
        <f t="shared" si="1136"/>
        <v>#DIV/0!</v>
      </c>
      <c r="Z479" s="474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38"/>
      <c r="G480" s="36"/>
      <c r="H480" s="36"/>
      <c r="I480" s="37"/>
      <c r="J480" s="40"/>
      <c r="K480" s="30">
        <f>SUM(K482,K484)</f>
        <v>0</v>
      </c>
      <c r="L480" s="31" t="e">
        <f t="shared" ref="L480" si="1182">K480/J479*100</f>
        <v>#DIV/0!</v>
      </c>
      <c r="M480" s="473"/>
      <c r="N480" s="474"/>
      <c r="O480" s="30">
        <f>SUM(O482,O484)</f>
        <v>0</v>
      </c>
      <c r="P480" s="31" t="e">
        <f t="shared" ref="P480" si="1183">O480/J479*100</f>
        <v>#DIV/0!</v>
      </c>
      <c r="Q480" s="473"/>
      <c r="R480" s="474"/>
      <c r="S480" s="32">
        <f>SUM(S482,S484)</f>
        <v>0</v>
      </c>
      <c r="T480" s="31" t="e">
        <f t="shared" ref="T480" si="1184">S480/J479*100</f>
        <v>#DIV/0!</v>
      </c>
      <c r="U480" s="473"/>
      <c r="V480" s="475"/>
      <c r="W480" s="30">
        <f>SUM(W482,W484)</f>
        <v>0</v>
      </c>
      <c r="X480" s="31" t="e">
        <f t="shared" ref="X480" si="1185">W480/J479*100</f>
        <v>#DIV/0!</v>
      </c>
      <c r="Y480" s="473"/>
      <c r="Z480" s="474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186">+C481+D481</f>
        <v>0</v>
      </c>
      <c r="F481" s="63"/>
      <c r="G481" s="64"/>
      <c r="H481" s="64"/>
      <c r="I481" s="65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470" t="e">
        <f t="shared" si="1130"/>
        <v>#DIV/0!</v>
      </c>
      <c r="N481" s="471"/>
      <c r="O481" s="67">
        <f>G481+F481+0</f>
        <v>0</v>
      </c>
      <c r="P481" s="68" t="e">
        <f t="shared" ref="P481" si="1187">O481/J481*100</f>
        <v>#DIV/0!</v>
      </c>
      <c r="Q481" s="470" t="e">
        <f t="shared" si="1132"/>
        <v>#DIV/0!</v>
      </c>
      <c r="R481" s="471"/>
      <c r="S481" s="70">
        <f>H481+F481+G481+0</f>
        <v>0</v>
      </c>
      <c r="T481" s="68" t="e">
        <f t="shared" ref="T481" si="1188">S481/J481*100</f>
        <v>#DIV/0!</v>
      </c>
      <c r="U481" s="470" t="e">
        <f t="shared" si="1134"/>
        <v>#DIV/0!</v>
      </c>
      <c r="V481" s="472"/>
      <c r="W481" s="67">
        <f>H481+F481+G481+I481+0</f>
        <v>0</v>
      </c>
      <c r="X481" s="68" t="e">
        <f>W481/J481*100</f>
        <v>#DIV/0!</v>
      </c>
      <c r="Y481" s="470" t="e">
        <f t="shared" si="1136"/>
        <v>#DIV/0!</v>
      </c>
      <c r="Z481" s="471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38"/>
      <c r="G482" s="36"/>
      <c r="H482" s="36"/>
      <c r="I482" s="39"/>
      <c r="J482" s="40"/>
      <c r="K482" s="16"/>
      <c r="L482" s="17" t="e">
        <f>K482/J481*100</f>
        <v>#DIV/0!</v>
      </c>
      <c r="M482" s="470"/>
      <c r="N482" s="471"/>
      <c r="O482" s="16"/>
      <c r="P482" s="17" t="e">
        <f>O482/J481*100</f>
        <v>#DIV/0!</v>
      </c>
      <c r="Q482" s="470"/>
      <c r="R482" s="471"/>
      <c r="S482" s="19"/>
      <c r="T482" s="17" t="e">
        <f>S482/J481*100</f>
        <v>#DIV/0!</v>
      </c>
      <c r="U482" s="470"/>
      <c r="V482" s="472"/>
      <c r="W482" s="16"/>
      <c r="X482" s="17" t="e">
        <f>W482/J481*100</f>
        <v>#DIV/0!</v>
      </c>
      <c r="Y482" s="470"/>
      <c r="Z482" s="471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189">+C483+D483</f>
        <v>0</v>
      </c>
      <c r="F483" s="63"/>
      <c r="G483" s="64"/>
      <c r="H483" s="64"/>
      <c r="I483" s="65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470" t="e">
        <f t="shared" si="1130"/>
        <v>#DIV/0!</v>
      </c>
      <c r="N483" s="471"/>
      <c r="O483" s="67">
        <f>G483+F483+0</f>
        <v>0</v>
      </c>
      <c r="P483" s="68" t="e">
        <f t="shared" ref="P483" si="1190">O483/J483*100</f>
        <v>#DIV/0!</v>
      </c>
      <c r="Q483" s="470" t="e">
        <f t="shared" si="1132"/>
        <v>#DIV/0!</v>
      </c>
      <c r="R483" s="471"/>
      <c r="S483" s="70">
        <f>H483+F483+G483+0</f>
        <v>0</v>
      </c>
      <c r="T483" s="68" t="e">
        <f t="shared" ref="T483" si="1191">S483/J483*100</f>
        <v>#DIV/0!</v>
      </c>
      <c r="U483" s="470" t="e">
        <f t="shared" si="1134"/>
        <v>#DIV/0!</v>
      </c>
      <c r="V483" s="472"/>
      <c r="W483" s="67">
        <f>H483+F483+G483+I483+0</f>
        <v>0</v>
      </c>
      <c r="X483" s="68" t="e">
        <f>W483/J483*100</f>
        <v>#DIV/0!</v>
      </c>
      <c r="Y483" s="470" t="e">
        <f t="shared" si="1136"/>
        <v>#DIV/0!</v>
      </c>
      <c r="Z483" s="471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38"/>
      <c r="G484" s="36"/>
      <c r="H484" s="36"/>
      <c r="I484" s="39"/>
      <c r="J484" s="40"/>
      <c r="K484" s="16"/>
      <c r="L484" s="17" t="e">
        <f>K484/J483*100</f>
        <v>#DIV/0!</v>
      </c>
      <c r="M484" s="470"/>
      <c r="N484" s="471"/>
      <c r="O484" s="16"/>
      <c r="P484" s="17" t="e">
        <f>O484/J483*100</f>
        <v>#DIV/0!</v>
      </c>
      <c r="Q484" s="470"/>
      <c r="R484" s="471"/>
      <c r="S484" s="19"/>
      <c r="T484" s="17" t="e">
        <f>S484/J483*100</f>
        <v>#DIV/0!</v>
      </c>
      <c r="U484" s="470"/>
      <c r="V484" s="472"/>
      <c r="W484" s="16"/>
      <c r="X484" s="17" t="e">
        <f>W484/J483*100</f>
        <v>#DIV/0!</v>
      </c>
      <c r="Y484" s="470"/>
      <c r="Z484" s="471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192">+C485+D485</f>
        <v>0</v>
      </c>
      <c r="F485" s="63"/>
      <c r="G485" s="64"/>
      <c r="H485" s="64"/>
      <c r="I485" s="65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470" t="e">
        <f t="shared" si="1130"/>
        <v>#DIV/0!</v>
      </c>
      <c r="N485" s="471"/>
      <c r="O485" s="67">
        <f>G485+F485+0</f>
        <v>0</v>
      </c>
      <c r="P485" s="68" t="e">
        <f t="shared" ref="P485" si="1193">O485/J485*100</f>
        <v>#DIV/0!</v>
      </c>
      <c r="Q485" s="470" t="e">
        <f t="shared" si="1132"/>
        <v>#DIV/0!</v>
      </c>
      <c r="R485" s="471"/>
      <c r="S485" s="70">
        <f>H485+F485+G485+0</f>
        <v>0</v>
      </c>
      <c r="T485" s="68" t="e">
        <f t="shared" ref="T485" si="1194">S485/J485*100</f>
        <v>#DIV/0!</v>
      </c>
      <c r="U485" s="470" t="e">
        <f t="shared" si="1134"/>
        <v>#DIV/0!</v>
      </c>
      <c r="V485" s="472"/>
      <c r="W485" s="67">
        <f>H485+F485+G485+I485+0</f>
        <v>0</v>
      </c>
      <c r="X485" s="68" t="e">
        <f>W485/J485*100</f>
        <v>#DIV/0!</v>
      </c>
      <c r="Y485" s="470" t="e">
        <f t="shared" si="1136"/>
        <v>#DIV/0!</v>
      </c>
      <c r="Z485" s="471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38"/>
      <c r="G486" s="36"/>
      <c r="H486" s="36"/>
      <c r="I486" s="37"/>
      <c r="J486" s="40"/>
      <c r="K486" s="16"/>
      <c r="L486" s="17" t="e">
        <f>K486/J485*100</f>
        <v>#DIV/0!</v>
      </c>
      <c r="M486" s="470"/>
      <c r="N486" s="471"/>
      <c r="O486" s="16"/>
      <c r="P486" s="17" t="e">
        <f>O486/J485*100</f>
        <v>#DIV/0!</v>
      </c>
      <c r="Q486" s="470"/>
      <c r="R486" s="471"/>
      <c r="S486" s="19"/>
      <c r="T486" s="17" t="e">
        <f>S486/J485*100</f>
        <v>#DIV/0!</v>
      </c>
      <c r="U486" s="470"/>
      <c r="V486" s="472"/>
      <c r="W486" s="16"/>
      <c r="X486" s="17" t="e">
        <f>W486/J485*100</f>
        <v>#DIV/0!</v>
      </c>
      <c r="Y486" s="470"/>
      <c r="Z486" s="471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195">+C487+D487</f>
        <v>0</v>
      </c>
      <c r="F487" s="63"/>
      <c r="G487" s="64"/>
      <c r="H487" s="64"/>
      <c r="I487" s="65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470" t="e">
        <f t="shared" si="1130"/>
        <v>#DIV/0!</v>
      </c>
      <c r="N487" s="471"/>
      <c r="O487" s="67">
        <f>G487+F487+0</f>
        <v>0</v>
      </c>
      <c r="P487" s="68" t="e">
        <f t="shared" ref="P487" si="1196">O487/J487*100</f>
        <v>#DIV/0!</v>
      </c>
      <c r="Q487" s="470" t="e">
        <f t="shared" si="1132"/>
        <v>#DIV/0!</v>
      </c>
      <c r="R487" s="471"/>
      <c r="S487" s="70">
        <f>H487+F487+G487+0</f>
        <v>0</v>
      </c>
      <c r="T487" s="68" t="e">
        <f t="shared" ref="T487" si="1197">S487/J487*100</f>
        <v>#DIV/0!</v>
      </c>
      <c r="U487" s="470" t="e">
        <f t="shared" si="1134"/>
        <v>#DIV/0!</v>
      </c>
      <c r="V487" s="472"/>
      <c r="W487" s="67">
        <f>H487+F487+G487+I487+0</f>
        <v>0</v>
      </c>
      <c r="X487" s="68" t="e">
        <f>W487/J487*100</f>
        <v>#DIV/0!</v>
      </c>
      <c r="Y487" s="470" t="e">
        <f t="shared" si="1136"/>
        <v>#DIV/0!</v>
      </c>
      <c r="Z487" s="471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38"/>
      <c r="G488" s="36"/>
      <c r="H488" s="36"/>
      <c r="I488" s="37"/>
      <c r="J488" s="40"/>
      <c r="K488" s="16"/>
      <c r="L488" s="17" t="e">
        <f>K488/J487*100</f>
        <v>#DIV/0!</v>
      </c>
      <c r="M488" s="470"/>
      <c r="N488" s="471"/>
      <c r="O488" s="16"/>
      <c r="P488" s="17" t="e">
        <f>O488/J487*100</f>
        <v>#DIV/0!</v>
      </c>
      <c r="Q488" s="470"/>
      <c r="R488" s="471"/>
      <c r="S488" s="19"/>
      <c r="T488" s="17" t="e">
        <f>S488/J487*100</f>
        <v>#DIV/0!</v>
      </c>
      <c r="U488" s="470"/>
      <c r="V488" s="472"/>
      <c r="W488" s="16"/>
      <c r="X488" s="17" t="e">
        <f>W488/J487*100</f>
        <v>#DIV/0!</v>
      </c>
      <c r="Y488" s="470"/>
      <c r="Z488" s="471"/>
      <c r="AA488" s="74"/>
      <c r="AB488" s="74"/>
    </row>
    <row r="489" spans="1:28" s="251" customFormat="1" ht="21.75" hidden="1" customHeight="1" x14ac:dyDescent="0.2">
      <c r="A489" s="480" t="s">
        <v>45</v>
      </c>
      <c r="B489" s="54" t="s">
        <v>29</v>
      </c>
      <c r="C489" s="55">
        <f t="shared" ref="C489:K490" si="1198">SUM(C491,C497,C507,C513,C515)</f>
        <v>0</v>
      </c>
      <c r="D489" s="56">
        <f t="shared" si="1198"/>
        <v>0</v>
      </c>
      <c r="E489" s="57">
        <f t="shared" si="1198"/>
        <v>0</v>
      </c>
      <c r="F489" s="58">
        <f t="shared" si="1198"/>
        <v>0</v>
      </c>
      <c r="G489" s="56">
        <f t="shared" si="1198"/>
        <v>0</v>
      </c>
      <c r="H489" s="56">
        <f t="shared" si="1198"/>
        <v>0</v>
      </c>
      <c r="I489" s="59">
        <f t="shared" si="1198"/>
        <v>0</v>
      </c>
      <c r="J489" s="60">
        <f t="shared" si="1198"/>
        <v>0</v>
      </c>
      <c r="K489" s="55">
        <f t="shared" si="1198"/>
        <v>0</v>
      </c>
      <c r="L489" s="56" t="e">
        <f>K489/J489*100</f>
        <v>#DIV/0!</v>
      </c>
      <c r="M489" s="482" t="e">
        <f t="shared" si="1130"/>
        <v>#DIV/0!</v>
      </c>
      <c r="N489" s="476"/>
      <c r="O489" s="55">
        <f>SUM(O491,O497,O507,O513,O515)</f>
        <v>0</v>
      </c>
      <c r="P489" s="56" t="e">
        <f t="shared" ref="P489" si="1199">O489/J489*100</f>
        <v>#DIV/0!</v>
      </c>
      <c r="Q489" s="482" t="e">
        <f t="shared" si="1132"/>
        <v>#DIV/0!</v>
      </c>
      <c r="R489" s="476"/>
      <c r="S489" s="58">
        <f>SUM(S491,S497,S507,S513,S515)</f>
        <v>0</v>
      </c>
      <c r="T489" s="56" t="e">
        <f t="shared" ref="T489" si="1200">S489/J489*100</f>
        <v>#DIV/0!</v>
      </c>
      <c r="U489" s="482" t="e">
        <f t="shared" si="1134"/>
        <v>#DIV/0!</v>
      </c>
      <c r="V489" s="484"/>
      <c r="W489" s="55">
        <f>SUM(W491,W497,W507,W513,W515)</f>
        <v>0</v>
      </c>
      <c r="X489" s="56" t="e">
        <f t="shared" ref="X489" si="1201">W489/J489*100</f>
        <v>#DIV/0!</v>
      </c>
      <c r="Y489" s="482" t="e">
        <f t="shared" si="1136"/>
        <v>#DIV/0!</v>
      </c>
      <c r="Z489" s="476"/>
      <c r="AA489" s="250"/>
      <c r="AB489" s="250"/>
    </row>
    <row r="490" spans="1:28" s="251" customFormat="1" ht="21.75" hidden="1" customHeight="1" x14ac:dyDescent="0.2">
      <c r="A490" s="481"/>
      <c r="B490" s="54" t="s">
        <v>30</v>
      </c>
      <c r="C490" s="16"/>
      <c r="D490" s="17"/>
      <c r="E490" s="18"/>
      <c r="F490" s="19"/>
      <c r="G490" s="17"/>
      <c r="H490" s="17"/>
      <c r="I490" s="20"/>
      <c r="J490" s="21"/>
      <c r="K490" s="55">
        <f t="shared" si="1198"/>
        <v>0</v>
      </c>
      <c r="L490" s="56" t="e">
        <f t="shared" ref="L490" si="1202">K490/J489*100</f>
        <v>#DIV/0!</v>
      </c>
      <c r="M490" s="483"/>
      <c r="N490" s="477"/>
      <c r="O490" s="55">
        <f>SUM(O492,O498,O508,O514,O516)</f>
        <v>0</v>
      </c>
      <c r="P490" s="56" t="e">
        <f t="shared" ref="P490" si="1203">O490/J489*100</f>
        <v>#DIV/0!</v>
      </c>
      <c r="Q490" s="483"/>
      <c r="R490" s="477"/>
      <c r="S490" s="58">
        <f>SUM(S492,S498,S508,S514,S516)</f>
        <v>0</v>
      </c>
      <c r="T490" s="56" t="e">
        <f t="shared" ref="T490" si="1204">S490/J489*100</f>
        <v>#DIV/0!</v>
      </c>
      <c r="U490" s="483"/>
      <c r="V490" s="485"/>
      <c r="W490" s="55">
        <f>SUM(W492,W498,W508,W514,W516)</f>
        <v>0</v>
      </c>
      <c r="X490" s="56" t="e">
        <f t="shared" ref="X490" si="1205">W490/J489*100</f>
        <v>#DIV/0!</v>
      </c>
      <c r="Y490" s="483"/>
      <c r="Z490" s="477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27">
        <f>SUM(F493,F495)</f>
        <v>0</v>
      </c>
      <c r="G491" s="25">
        <f>SUM(G493,G495)</f>
        <v>0</v>
      </c>
      <c r="H491" s="25">
        <f t="shared" ref="H491:I491" si="1206">SUM(H493,H495)</f>
        <v>0</v>
      </c>
      <c r="I491" s="28">
        <f t="shared" si="1206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07">K491/J491*100</f>
        <v>#DIV/0!</v>
      </c>
      <c r="M491" s="478" t="e">
        <f t="shared" si="1130"/>
        <v>#DIV/0!</v>
      </c>
      <c r="N491" s="474"/>
      <c r="O491" s="30">
        <f>SUM(O493,O495)</f>
        <v>0</v>
      </c>
      <c r="P491" s="31" t="e">
        <f t="shared" ref="P491" si="1208">O491/J491*100</f>
        <v>#DIV/0!</v>
      </c>
      <c r="Q491" s="478" t="e">
        <f t="shared" si="1132"/>
        <v>#DIV/0!</v>
      </c>
      <c r="R491" s="474"/>
      <c r="S491" s="32">
        <f>SUM(S493,S495)</f>
        <v>0</v>
      </c>
      <c r="T491" s="31" t="e">
        <f t="shared" ref="T491" si="1209">S491/J491*100</f>
        <v>#DIV/0!</v>
      </c>
      <c r="U491" s="478" t="e">
        <f t="shared" si="1134"/>
        <v>#DIV/0!</v>
      </c>
      <c r="V491" s="475"/>
      <c r="W491" s="30">
        <f>SUM(W493,W495)</f>
        <v>0</v>
      </c>
      <c r="X491" s="31" t="e">
        <f t="shared" ref="X491" si="1210">W491/J491*100</f>
        <v>#DIV/0!</v>
      </c>
      <c r="Y491" s="478" t="e">
        <f t="shared" si="1136"/>
        <v>#DIV/0!</v>
      </c>
      <c r="Z491" s="474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38"/>
      <c r="G492" s="36"/>
      <c r="H492" s="36"/>
      <c r="I492" s="37"/>
      <c r="J492" s="40"/>
      <c r="K492" s="30">
        <f>SUM(K494,K496)</f>
        <v>0</v>
      </c>
      <c r="L492" s="31" t="e">
        <f>K492/J491*100</f>
        <v>#DIV/0!</v>
      </c>
      <c r="M492" s="479"/>
      <c r="N492" s="474"/>
      <c r="O492" s="30">
        <f>SUM(O494,O496)</f>
        <v>0</v>
      </c>
      <c r="P492" s="31" t="e">
        <f t="shared" ref="P492" si="1211">O492/J491*100</f>
        <v>#DIV/0!</v>
      </c>
      <c r="Q492" s="479"/>
      <c r="R492" s="474"/>
      <c r="S492" s="32">
        <f>SUM(S494,S496)</f>
        <v>0</v>
      </c>
      <c r="T492" s="31" t="e">
        <f t="shared" ref="T492" si="1212">S492/J491*100</f>
        <v>#DIV/0!</v>
      </c>
      <c r="U492" s="479"/>
      <c r="V492" s="475"/>
      <c r="W492" s="30">
        <f>SUM(W494,W496)</f>
        <v>0</v>
      </c>
      <c r="X492" s="31" t="e">
        <f t="shared" ref="X492" si="1213">W492/J491*100</f>
        <v>#DIV/0!</v>
      </c>
      <c r="Y492" s="479"/>
      <c r="Z492" s="474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14">+C493+D493</f>
        <v>0</v>
      </c>
      <c r="F493" s="63"/>
      <c r="G493" s="64"/>
      <c r="H493" s="64"/>
      <c r="I493" s="65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470" t="e">
        <f t="shared" si="1130"/>
        <v>#DIV/0!</v>
      </c>
      <c r="N493" s="471"/>
      <c r="O493" s="67">
        <f>G493+F493+0</f>
        <v>0</v>
      </c>
      <c r="P493" s="69" t="e">
        <f t="shared" ref="P493" si="1215">O493/J493*100</f>
        <v>#DIV/0!</v>
      </c>
      <c r="Q493" s="470" t="e">
        <f t="shared" si="1132"/>
        <v>#DIV/0!</v>
      </c>
      <c r="R493" s="471"/>
      <c r="S493" s="70">
        <f>H493+F493+G493+0</f>
        <v>0</v>
      </c>
      <c r="T493" s="69" t="e">
        <f t="shared" ref="T493" si="1216">S493/J493*100</f>
        <v>#DIV/0!</v>
      </c>
      <c r="U493" s="470" t="e">
        <f t="shared" si="1134"/>
        <v>#DIV/0!</v>
      </c>
      <c r="V493" s="472"/>
      <c r="W493" s="67">
        <f>H493+F493+G493+I493+0</f>
        <v>0</v>
      </c>
      <c r="X493" s="69" t="e">
        <f>W493/J493*100</f>
        <v>#DIV/0!</v>
      </c>
      <c r="Y493" s="470" t="e">
        <f t="shared" si="1136"/>
        <v>#DIV/0!</v>
      </c>
      <c r="Z493" s="471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38"/>
      <c r="G494" s="36"/>
      <c r="H494" s="36"/>
      <c r="I494" s="39"/>
      <c r="J494" s="40"/>
      <c r="K494" s="16"/>
      <c r="L494" s="17" t="e">
        <f>K494/J493*100</f>
        <v>#DIV/0!</v>
      </c>
      <c r="M494" s="470"/>
      <c r="N494" s="471"/>
      <c r="O494" s="16"/>
      <c r="P494" s="73" t="e">
        <f>O494/J493*100</f>
        <v>#DIV/0!</v>
      </c>
      <c r="Q494" s="470"/>
      <c r="R494" s="471"/>
      <c r="S494" s="19"/>
      <c r="T494" s="73" t="e">
        <f>S494/J493*100</f>
        <v>#DIV/0!</v>
      </c>
      <c r="U494" s="470"/>
      <c r="V494" s="472"/>
      <c r="W494" s="16"/>
      <c r="X494" s="73" t="e">
        <f>W494/J493*100</f>
        <v>#DIV/0!</v>
      </c>
      <c r="Y494" s="470"/>
      <c r="Z494" s="471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17">+C495+D495</f>
        <v>0</v>
      </c>
      <c r="F495" s="63"/>
      <c r="G495" s="64"/>
      <c r="H495" s="64"/>
      <c r="I495" s="65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470" t="e">
        <f t="shared" si="1130"/>
        <v>#DIV/0!</v>
      </c>
      <c r="N495" s="471"/>
      <c r="O495" s="67">
        <f>G495+F495+0</f>
        <v>0</v>
      </c>
      <c r="P495" s="69" t="e">
        <f t="shared" ref="P495" si="1218">O495/J495*100</f>
        <v>#DIV/0!</v>
      </c>
      <c r="Q495" s="470" t="e">
        <f t="shared" si="1132"/>
        <v>#DIV/0!</v>
      </c>
      <c r="R495" s="471"/>
      <c r="S495" s="70">
        <f>H495+F495+G495+0</f>
        <v>0</v>
      </c>
      <c r="T495" s="69" t="e">
        <f t="shared" ref="T495" si="1219">S495/J495*100</f>
        <v>#DIV/0!</v>
      </c>
      <c r="U495" s="470" t="e">
        <f t="shared" si="1134"/>
        <v>#DIV/0!</v>
      </c>
      <c r="V495" s="472"/>
      <c r="W495" s="67">
        <f>H495+F495+G495+I495+0</f>
        <v>0</v>
      </c>
      <c r="X495" s="69" t="e">
        <f>W495/J495*100</f>
        <v>#DIV/0!</v>
      </c>
      <c r="Y495" s="470" t="e">
        <f t="shared" si="1136"/>
        <v>#DIV/0!</v>
      </c>
      <c r="Z495" s="471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38"/>
      <c r="G496" s="36"/>
      <c r="H496" s="36"/>
      <c r="I496" s="39"/>
      <c r="J496" s="40"/>
      <c r="K496" s="16"/>
      <c r="L496" s="17" t="e">
        <f>K496/J495*100</f>
        <v>#DIV/0!</v>
      </c>
      <c r="M496" s="470"/>
      <c r="N496" s="471"/>
      <c r="O496" s="16"/>
      <c r="P496" s="73" t="e">
        <f>O496/J495*100</f>
        <v>#DIV/0!</v>
      </c>
      <c r="Q496" s="470"/>
      <c r="R496" s="471"/>
      <c r="S496" s="19"/>
      <c r="T496" s="73" t="e">
        <f>S496/J495*100</f>
        <v>#DIV/0!</v>
      </c>
      <c r="U496" s="470"/>
      <c r="V496" s="472"/>
      <c r="W496" s="16"/>
      <c r="X496" s="73" t="e">
        <f>W496/J495*100</f>
        <v>#DIV/0!</v>
      </c>
      <c r="Y496" s="470"/>
      <c r="Z496" s="471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27">
        <f>SUM(F499,F501,F503,F505)</f>
        <v>0</v>
      </c>
      <c r="G497" s="25">
        <f t="shared" ref="G497:I497" si="1220">SUM(G499,G501,G503,G505)</f>
        <v>0</v>
      </c>
      <c r="H497" s="25">
        <f t="shared" si="1220"/>
        <v>0</v>
      </c>
      <c r="I497" s="28">
        <f t="shared" si="1220"/>
        <v>0</v>
      </c>
      <c r="J497" s="29">
        <f t="shared" ref="J497" si="1221">+E497+I497+F497+G497+H497</f>
        <v>0</v>
      </c>
      <c r="K497" s="30">
        <f>SUM(K499,K501,K503,K505)</f>
        <v>0</v>
      </c>
      <c r="L497" s="31" t="e">
        <f t="shared" ref="L497" si="1222">K497/J497*100</f>
        <v>#DIV/0!</v>
      </c>
      <c r="M497" s="473" t="e">
        <f t="shared" si="1130"/>
        <v>#DIV/0!</v>
      </c>
      <c r="N497" s="474"/>
      <c r="O497" s="30">
        <f>SUM(O499,O501,O503,O505)</f>
        <v>0</v>
      </c>
      <c r="P497" s="31" t="e">
        <f t="shared" ref="P497" si="1223">O497/J497*100</f>
        <v>#DIV/0!</v>
      </c>
      <c r="Q497" s="473" t="e">
        <f t="shared" si="1132"/>
        <v>#DIV/0!</v>
      </c>
      <c r="R497" s="474"/>
      <c r="S497" s="32">
        <f>SUM(S499,S501,S503,S505)</f>
        <v>0</v>
      </c>
      <c r="T497" s="31" t="e">
        <f t="shared" ref="T497" si="1224">S497/J497*100</f>
        <v>#DIV/0!</v>
      </c>
      <c r="U497" s="473" t="e">
        <f t="shared" si="1134"/>
        <v>#DIV/0!</v>
      </c>
      <c r="V497" s="475"/>
      <c r="W497" s="30">
        <f>SUM(W499,W501,W503,W505)</f>
        <v>0</v>
      </c>
      <c r="X497" s="31" t="e">
        <f t="shared" ref="X497" si="1225">W497/J497*100</f>
        <v>#DIV/0!</v>
      </c>
      <c r="Y497" s="473" t="e">
        <f t="shared" si="1136"/>
        <v>#DIV/0!</v>
      </c>
      <c r="Z497" s="474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38"/>
      <c r="G498" s="36"/>
      <c r="H498" s="36"/>
      <c r="I498" s="37"/>
      <c r="J498" s="40"/>
      <c r="K498" s="30">
        <f>SUM(K500,K502,K504,K506)</f>
        <v>0</v>
      </c>
      <c r="L498" s="31" t="e">
        <f t="shared" ref="L498" si="1226">K498/J497*100</f>
        <v>#DIV/0!</v>
      </c>
      <c r="M498" s="473"/>
      <c r="N498" s="474"/>
      <c r="O498" s="30">
        <f>SUM(O500,O502,O504,O506)</f>
        <v>0</v>
      </c>
      <c r="P498" s="31" t="e">
        <f t="shared" ref="P498" si="1227">O498/J497*100</f>
        <v>#DIV/0!</v>
      </c>
      <c r="Q498" s="473"/>
      <c r="R498" s="474"/>
      <c r="S498" s="32">
        <f>SUM(S500,S502,S504,S506)</f>
        <v>0</v>
      </c>
      <c r="T498" s="31" t="e">
        <f t="shared" ref="T498" si="1228">S498/J497*100</f>
        <v>#DIV/0!</v>
      </c>
      <c r="U498" s="473"/>
      <c r="V498" s="475"/>
      <c r="W498" s="30">
        <f>SUM(W500,W502,W504,W506)</f>
        <v>0</v>
      </c>
      <c r="X498" s="31" t="e">
        <f t="shared" ref="X498" si="1229">W498/J497*100</f>
        <v>#DIV/0!</v>
      </c>
      <c r="Y498" s="473"/>
      <c r="Z498" s="474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30">+C499+D499</f>
        <v>0</v>
      </c>
      <c r="F499" s="63"/>
      <c r="G499" s="64"/>
      <c r="H499" s="64"/>
      <c r="I499" s="65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470" t="e">
        <f t="shared" si="1130"/>
        <v>#DIV/0!</v>
      </c>
      <c r="N499" s="471"/>
      <c r="O499" s="67">
        <f>G499+F499+0</f>
        <v>0</v>
      </c>
      <c r="P499" s="68" t="e">
        <f t="shared" ref="P499" si="1231">O499/J499*100</f>
        <v>#DIV/0!</v>
      </c>
      <c r="Q499" s="470" t="e">
        <f t="shared" si="1132"/>
        <v>#DIV/0!</v>
      </c>
      <c r="R499" s="471"/>
      <c r="S499" s="70">
        <f>H499+F499+G499+0</f>
        <v>0</v>
      </c>
      <c r="T499" s="68" t="e">
        <f t="shared" ref="T499" si="1232">S499/J499*100</f>
        <v>#DIV/0!</v>
      </c>
      <c r="U499" s="470" t="e">
        <f t="shared" si="1134"/>
        <v>#DIV/0!</v>
      </c>
      <c r="V499" s="472"/>
      <c r="W499" s="67">
        <f>H499+F499+G499+I499+0</f>
        <v>0</v>
      </c>
      <c r="X499" s="68" t="e">
        <f>W499/J499*100</f>
        <v>#DIV/0!</v>
      </c>
      <c r="Y499" s="470" t="e">
        <f t="shared" si="1136"/>
        <v>#DIV/0!</v>
      </c>
      <c r="Z499" s="471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38"/>
      <c r="G500" s="36"/>
      <c r="H500" s="36"/>
      <c r="I500" s="39"/>
      <c r="J500" s="40"/>
      <c r="K500" s="16"/>
      <c r="L500" s="17" t="e">
        <f>K500/J499*100</f>
        <v>#DIV/0!</v>
      </c>
      <c r="M500" s="470"/>
      <c r="N500" s="471"/>
      <c r="O500" s="16"/>
      <c r="P500" s="17" t="e">
        <f>O500/J499*100</f>
        <v>#DIV/0!</v>
      </c>
      <c r="Q500" s="470"/>
      <c r="R500" s="471"/>
      <c r="S500" s="19"/>
      <c r="T500" s="17" t="e">
        <f>S500/J499*100</f>
        <v>#DIV/0!</v>
      </c>
      <c r="U500" s="470"/>
      <c r="V500" s="472"/>
      <c r="W500" s="16"/>
      <c r="X500" s="17" t="e">
        <f>W500/J499*100</f>
        <v>#DIV/0!</v>
      </c>
      <c r="Y500" s="470"/>
      <c r="Z500" s="471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33">+C501+D501</f>
        <v>0</v>
      </c>
      <c r="F501" s="63"/>
      <c r="G501" s="64"/>
      <c r="H501" s="64"/>
      <c r="I501" s="65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470" t="e">
        <f t="shared" si="1130"/>
        <v>#DIV/0!</v>
      </c>
      <c r="N501" s="471"/>
      <c r="O501" s="67">
        <f>G501+F501+0</f>
        <v>0</v>
      </c>
      <c r="P501" s="68" t="e">
        <f t="shared" ref="P501" si="1234">O501/J501*100</f>
        <v>#DIV/0!</v>
      </c>
      <c r="Q501" s="470" t="e">
        <f t="shared" si="1132"/>
        <v>#DIV/0!</v>
      </c>
      <c r="R501" s="471"/>
      <c r="S501" s="70">
        <f>H501+F501+G501+0</f>
        <v>0</v>
      </c>
      <c r="T501" s="68" t="e">
        <f t="shared" ref="T501" si="1235">S501/J501*100</f>
        <v>#DIV/0!</v>
      </c>
      <c r="U501" s="470" t="e">
        <f t="shared" si="1134"/>
        <v>#DIV/0!</v>
      </c>
      <c r="V501" s="472"/>
      <c r="W501" s="67">
        <f>H501+F501+G501+I501+0</f>
        <v>0</v>
      </c>
      <c r="X501" s="68" t="e">
        <f>W501/J501*100</f>
        <v>#DIV/0!</v>
      </c>
      <c r="Y501" s="470" t="e">
        <f t="shared" si="1136"/>
        <v>#DIV/0!</v>
      </c>
      <c r="Z501" s="471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38"/>
      <c r="G502" s="36"/>
      <c r="H502" s="36"/>
      <c r="I502" s="39"/>
      <c r="J502" s="40"/>
      <c r="K502" s="16"/>
      <c r="L502" s="17" t="e">
        <f>K502/J501*100</f>
        <v>#DIV/0!</v>
      </c>
      <c r="M502" s="470"/>
      <c r="N502" s="471"/>
      <c r="O502" s="16"/>
      <c r="P502" s="17" t="e">
        <f>O502/J501*100</f>
        <v>#DIV/0!</v>
      </c>
      <c r="Q502" s="470"/>
      <c r="R502" s="471"/>
      <c r="S502" s="19"/>
      <c r="T502" s="17" t="e">
        <f>S502/J501*100</f>
        <v>#DIV/0!</v>
      </c>
      <c r="U502" s="470"/>
      <c r="V502" s="472"/>
      <c r="W502" s="16"/>
      <c r="X502" s="17" t="e">
        <f>W502/J501*100</f>
        <v>#DIV/0!</v>
      </c>
      <c r="Y502" s="470"/>
      <c r="Z502" s="471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36">+C503+D503</f>
        <v>0</v>
      </c>
      <c r="F503" s="63"/>
      <c r="G503" s="64"/>
      <c r="H503" s="64"/>
      <c r="I503" s="65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470" t="e">
        <f t="shared" si="1130"/>
        <v>#DIV/0!</v>
      </c>
      <c r="N503" s="471"/>
      <c r="O503" s="67">
        <f>G503+F503+0</f>
        <v>0</v>
      </c>
      <c r="P503" s="68" t="e">
        <f t="shared" ref="P503" si="1237">O503/J503*100</f>
        <v>#DIV/0!</v>
      </c>
      <c r="Q503" s="470" t="e">
        <f t="shared" si="1132"/>
        <v>#DIV/0!</v>
      </c>
      <c r="R503" s="471"/>
      <c r="S503" s="70">
        <f>H503+F503+G503+0</f>
        <v>0</v>
      </c>
      <c r="T503" s="68" t="e">
        <f t="shared" ref="T503" si="1238">S503/J503*100</f>
        <v>#DIV/0!</v>
      </c>
      <c r="U503" s="470" t="e">
        <f t="shared" si="1134"/>
        <v>#DIV/0!</v>
      </c>
      <c r="V503" s="472"/>
      <c r="W503" s="67">
        <f>H503+F503+G503+I503+0</f>
        <v>0</v>
      </c>
      <c r="X503" s="68" t="e">
        <f>W503/J503*100</f>
        <v>#DIV/0!</v>
      </c>
      <c r="Y503" s="470" t="e">
        <f t="shared" si="1136"/>
        <v>#DIV/0!</v>
      </c>
      <c r="Z503" s="471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38"/>
      <c r="G504" s="36"/>
      <c r="H504" s="36"/>
      <c r="I504" s="39"/>
      <c r="J504" s="40"/>
      <c r="K504" s="16"/>
      <c r="L504" s="17" t="e">
        <f>K504/J503*100</f>
        <v>#DIV/0!</v>
      </c>
      <c r="M504" s="470"/>
      <c r="N504" s="471"/>
      <c r="O504" s="16"/>
      <c r="P504" s="17" t="e">
        <f>O504/J503*100</f>
        <v>#DIV/0!</v>
      </c>
      <c r="Q504" s="470"/>
      <c r="R504" s="471"/>
      <c r="S504" s="19"/>
      <c r="T504" s="17" t="e">
        <f>S504/J503*100</f>
        <v>#DIV/0!</v>
      </c>
      <c r="U504" s="470"/>
      <c r="V504" s="472"/>
      <c r="W504" s="16"/>
      <c r="X504" s="17" t="e">
        <f>W504/J503*100</f>
        <v>#DIV/0!</v>
      </c>
      <c r="Y504" s="470"/>
      <c r="Z504" s="471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39">+C505+D505</f>
        <v>0</v>
      </c>
      <c r="F505" s="63"/>
      <c r="G505" s="64"/>
      <c r="H505" s="64"/>
      <c r="I505" s="65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470" t="e">
        <f t="shared" si="1130"/>
        <v>#DIV/0!</v>
      </c>
      <c r="N505" s="471"/>
      <c r="O505" s="67">
        <f>G505+F505+0</f>
        <v>0</v>
      </c>
      <c r="P505" s="68" t="e">
        <f t="shared" ref="P505" si="1240">O505/J505*100</f>
        <v>#DIV/0!</v>
      </c>
      <c r="Q505" s="470" t="e">
        <f t="shared" si="1132"/>
        <v>#DIV/0!</v>
      </c>
      <c r="R505" s="471"/>
      <c r="S505" s="70">
        <f>H505+F505+G505+0</f>
        <v>0</v>
      </c>
      <c r="T505" s="68" t="e">
        <f t="shared" ref="T505" si="1241">S505/J505*100</f>
        <v>#DIV/0!</v>
      </c>
      <c r="U505" s="470" t="e">
        <f t="shared" si="1134"/>
        <v>#DIV/0!</v>
      </c>
      <c r="V505" s="472"/>
      <c r="W505" s="67">
        <f>H505+F505+G505+I505+0</f>
        <v>0</v>
      </c>
      <c r="X505" s="68" t="e">
        <f>W505/J505*100</f>
        <v>#DIV/0!</v>
      </c>
      <c r="Y505" s="470" t="e">
        <f t="shared" si="1136"/>
        <v>#DIV/0!</v>
      </c>
      <c r="Z505" s="471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38"/>
      <c r="G506" s="36"/>
      <c r="H506" s="36"/>
      <c r="I506" s="39"/>
      <c r="J506" s="40"/>
      <c r="K506" s="16"/>
      <c r="L506" s="17" t="e">
        <f>K506/J505*100</f>
        <v>#DIV/0!</v>
      </c>
      <c r="M506" s="470"/>
      <c r="N506" s="471"/>
      <c r="O506" s="16"/>
      <c r="P506" s="17" t="e">
        <f>O506/J505*100</f>
        <v>#DIV/0!</v>
      </c>
      <c r="Q506" s="470"/>
      <c r="R506" s="471"/>
      <c r="S506" s="19"/>
      <c r="T506" s="17" t="e">
        <f>S506/J505*100</f>
        <v>#DIV/0!</v>
      </c>
      <c r="U506" s="470"/>
      <c r="V506" s="472"/>
      <c r="W506" s="16"/>
      <c r="X506" s="17" t="e">
        <f>W506/J505*100</f>
        <v>#DIV/0!</v>
      </c>
      <c r="Y506" s="470"/>
      <c r="Z506" s="471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27">
        <f>SUM(F509,F511)</f>
        <v>0</v>
      </c>
      <c r="G507" s="25">
        <f t="shared" ref="G507:I507" si="1242">SUM(G509,G511)</f>
        <v>0</v>
      </c>
      <c r="H507" s="25">
        <f t="shared" si="1242"/>
        <v>0</v>
      </c>
      <c r="I507" s="28">
        <f t="shared" si="1242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43">K507/J507*100</f>
        <v>#DIV/0!</v>
      </c>
      <c r="M507" s="473" t="e">
        <f t="shared" si="1130"/>
        <v>#DIV/0!</v>
      </c>
      <c r="N507" s="474"/>
      <c r="O507" s="30">
        <f>SUM(O509,O511)</f>
        <v>0</v>
      </c>
      <c r="P507" s="31" t="e">
        <f t="shared" ref="P507" si="1244">O507/J507*100</f>
        <v>#DIV/0!</v>
      </c>
      <c r="Q507" s="473" t="e">
        <f t="shared" si="1132"/>
        <v>#DIV/0!</v>
      </c>
      <c r="R507" s="474"/>
      <c r="S507" s="32">
        <f>SUM(S509,S511)</f>
        <v>0</v>
      </c>
      <c r="T507" s="31" t="e">
        <f t="shared" ref="T507" si="1245">S507/J507*100</f>
        <v>#DIV/0!</v>
      </c>
      <c r="U507" s="473" t="e">
        <f t="shared" si="1134"/>
        <v>#DIV/0!</v>
      </c>
      <c r="V507" s="475"/>
      <c r="W507" s="30">
        <f>SUM(W509,W511)</f>
        <v>0</v>
      </c>
      <c r="X507" s="31" t="e">
        <f t="shared" ref="X507" si="1246">W507/J507*100</f>
        <v>#DIV/0!</v>
      </c>
      <c r="Y507" s="473" t="e">
        <f t="shared" si="1136"/>
        <v>#DIV/0!</v>
      </c>
      <c r="Z507" s="474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38"/>
      <c r="G508" s="36"/>
      <c r="H508" s="36"/>
      <c r="I508" s="37"/>
      <c r="J508" s="40"/>
      <c r="K508" s="30">
        <f>SUM(K510,K512)</f>
        <v>0</v>
      </c>
      <c r="L508" s="31" t="e">
        <f t="shared" ref="L508" si="1247">K508/J507*100</f>
        <v>#DIV/0!</v>
      </c>
      <c r="M508" s="473"/>
      <c r="N508" s="474"/>
      <c r="O508" s="30">
        <f>SUM(O510,O512)</f>
        <v>0</v>
      </c>
      <c r="P508" s="31" t="e">
        <f t="shared" ref="P508" si="1248">O508/J507*100</f>
        <v>#DIV/0!</v>
      </c>
      <c r="Q508" s="473"/>
      <c r="R508" s="474"/>
      <c r="S508" s="32">
        <f>SUM(S510,S512)</f>
        <v>0</v>
      </c>
      <c r="T508" s="31" t="e">
        <f t="shared" ref="T508" si="1249">S508/J507*100</f>
        <v>#DIV/0!</v>
      </c>
      <c r="U508" s="473"/>
      <c r="V508" s="475"/>
      <c r="W508" s="30">
        <f>SUM(W510,W512)</f>
        <v>0</v>
      </c>
      <c r="X508" s="31" t="e">
        <f t="shared" ref="X508" si="1250">W508/J507*100</f>
        <v>#DIV/0!</v>
      </c>
      <c r="Y508" s="473"/>
      <c r="Z508" s="474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251">+C509+D509</f>
        <v>0</v>
      </c>
      <c r="F509" s="63"/>
      <c r="G509" s="64"/>
      <c r="H509" s="64"/>
      <c r="I509" s="65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470" t="e">
        <f t="shared" si="1130"/>
        <v>#DIV/0!</v>
      </c>
      <c r="N509" s="471"/>
      <c r="O509" s="67">
        <f>G509+F509+0</f>
        <v>0</v>
      </c>
      <c r="P509" s="68" t="e">
        <f t="shared" ref="P509" si="1252">O509/J509*100</f>
        <v>#DIV/0!</v>
      </c>
      <c r="Q509" s="470" t="e">
        <f t="shared" si="1132"/>
        <v>#DIV/0!</v>
      </c>
      <c r="R509" s="471"/>
      <c r="S509" s="70">
        <f>H509+F509+G509+0</f>
        <v>0</v>
      </c>
      <c r="T509" s="68" t="e">
        <f t="shared" ref="T509" si="1253">S509/J509*100</f>
        <v>#DIV/0!</v>
      </c>
      <c r="U509" s="470" t="e">
        <f t="shared" si="1134"/>
        <v>#DIV/0!</v>
      </c>
      <c r="V509" s="472"/>
      <c r="W509" s="67">
        <f>H509+F509+G509+I509+0</f>
        <v>0</v>
      </c>
      <c r="X509" s="68" t="e">
        <f>W509/J509*100</f>
        <v>#DIV/0!</v>
      </c>
      <c r="Y509" s="470" t="e">
        <f t="shared" si="1136"/>
        <v>#DIV/0!</v>
      </c>
      <c r="Z509" s="471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38"/>
      <c r="G510" s="36"/>
      <c r="H510" s="36"/>
      <c r="I510" s="39"/>
      <c r="J510" s="40"/>
      <c r="K510" s="16"/>
      <c r="L510" s="17" t="e">
        <f>K510/J509*100</f>
        <v>#DIV/0!</v>
      </c>
      <c r="M510" s="470"/>
      <c r="N510" s="471"/>
      <c r="O510" s="16"/>
      <c r="P510" s="17" t="e">
        <f>O510/J509*100</f>
        <v>#DIV/0!</v>
      </c>
      <c r="Q510" s="470"/>
      <c r="R510" s="471"/>
      <c r="S510" s="19"/>
      <c r="T510" s="17" t="e">
        <f>S510/J509*100</f>
        <v>#DIV/0!</v>
      </c>
      <c r="U510" s="470"/>
      <c r="V510" s="472"/>
      <c r="W510" s="16"/>
      <c r="X510" s="17" t="e">
        <f>W510/J509*100</f>
        <v>#DIV/0!</v>
      </c>
      <c r="Y510" s="470"/>
      <c r="Z510" s="471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254">+C511+D511</f>
        <v>0</v>
      </c>
      <c r="F511" s="63"/>
      <c r="G511" s="64"/>
      <c r="H511" s="64"/>
      <c r="I511" s="65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470" t="e">
        <f t="shared" si="1130"/>
        <v>#DIV/0!</v>
      </c>
      <c r="N511" s="471"/>
      <c r="O511" s="67">
        <f>G511+F511+0</f>
        <v>0</v>
      </c>
      <c r="P511" s="68" t="e">
        <f t="shared" ref="P511" si="1255">O511/J511*100</f>
        <v>#DIV/0!</v>
      </c>
      <c r="Q511" s="470" t="e">
        <f t="shared" si="1132"/>
        <v>#DIV/0!</v>
      </c>
      <c r="R511" s="471"/>
      <c r="S511" s="70">
        <f>H511+F511+G511+0</f>
        <v>0</v>
      </c>
      <c r="T511" s="68" t="e">
        <f t="shared" ref="T511" si="1256">S511/J511*100</f>
        <v>#DIV/0!</v>
      </c>
      <c r="U511" s="470" t="e">
        <f t="shared" si="1134"/>
        <v>#DIV/0!</v>
      </c>
      <c r="V511" s="472"/>
      <c r="W511" s="67">
        <f>H511+F511+G511+I511+0</f>
        <v>0</v>
      </c>
      <c r="X511" s="68" t="e">
        <f>W511/J511*100</f>
        <v>#DIV/0!</v>
      </c>
      <c r="Y511" s="470" t="e">
        <f t="shared" si="1136"/>
        <v>#DIV/0!</v>
      </c>
      <c r="Z511" s="471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38"/>
      <c r="G512" s="36"/>
      <c r="H512" s="36"/>
      <c r="I512" s="39"/>
      <c r="J512" s="40"/>
      <c r="K512" s="16"/>
      <c r="L512" s="17" t="e">
        <f>K512/J511*100</f>
        <v>#DIV/0!</v>
      </c>
      <c r="M512" s="470"/>
      <c r="N512" s="471"/>
      <c r="O512" s="16"/>
      <c r="P512" s="17" t="e">
        <f>O512/J511*100</f>
        <v>#DIV/0!</v>
      </c>
      <c r="Q512" s="470"/>
      <c r="R512" s="471"/>
      <c r="S512" s="19"/>
      <c r="T512" s="17" t="e">
        <f>S512/J511*100</f>
        <v>#DIV/0!</v>
      </c>
      <c r="U512" s="470"/>
      <c r="V512" s="472"/>
      <c r="W512" s="16"/>
      <c r="X512" s="17" t="e">
        <f>W512/J511*100</f>
        <v>#DIV/0!</v>
      </c>
      <c r="Y512" s="470"/>
      <c r="Z512" s="471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257">+C513+D513</f>
        <v>0</v>
      </c>
      <c r="F513" s="63"/>
      <c r="G513" s="64"/>
      <c r="H513" s="64"/>
      <c r="I513" s="65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470" t="e">
        <f t="shared" si="1130"/>
        <v>#DIV/0!</v>
      </c>
      <c r="N513" s="471"/>
      <c r="O513" s="67">
        <f>G513+F513+0</f>
        <v>0</v>
      </c>
      <c r="P513" s="68" t="e">
        <f t="shared" ref="P513" si="1258">O513/J513*100</f>
        <v>#DIV/0!</v>
      </c>
      <c r="Q513" s="470" t="e">
        <f t="shared" si="1132"/>
        <v>#DIV/0!</v>
      </c>
      <c r="R513" s="471"/>
      <c r="S513" s="70">
        <f>H513+F513+G513+0</f>
        <v>0</v>
      </c>
      <c r="T513" s="68" t="e">
        <f t="shared" ref="T513" si="1259">S513/J513*100</f>
        <v>#DIV/0!</v>
      </c>
      <c r="U513" s="470" t="e">
        <f t="shared" si="1134"/>
        <v>#DIV/0!</v>
      </c>
      <c r="V513" s="472"/>
      <c r="W513" s="67">
        <f>H513+F513+G513+I513+0</f>
        <v>0</v>
      </c>
      <c r="X513" s="68" t="e">
        <f>W513/J513*100</f>
        <v>#DIV/0!</v>
      </c>
      <c r="Y513" s="470" t="e">
        <f t="shared" si="1136"/>
        <v>#DIV/0!</v>
      </c>
      <c r="Z513" s="471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38"/>
      <c r="G514" s="36"/>
      <c r="H514" s="36"/>
      <c r="I514" s="37"/>
      <c r="J514" s="40"/>
      <c r="K514" s="16"/>
      <c r="L514" s="17" t="e">
        <f>K514/J513*100</f>
        <v>#DIV/0!</v>
      </c>
      <c r="M514" s="470"/>
      <c r="N514" s="471"/>
      <c r="O514" s="16"/>
      <c r="P514" s="17" t="e">
        <f>O514/J513*100</f>
        <v>#DIV/0!</v>
      </c>
      <c r="Q514" s="470"/>
      <c r="R514" s="471"/>
      <c r="S514" s="19"/>
      <c r="T514" s="17" t="e">
        <f>S514/J513*100</f>
        <v>#DIV/0!</v>
      </c>
      <c r="U514" s="470"/>
      <c r="V514" s="472"/>
      <c r="W514" s="16"/>
      <c r="X514" s="17" t="e">
        <f>W514/J513*100</f>
        <v>#DIV/0!</v>
      </c>
      <c r="Y514" s="470"/>
      <c r="Z514" s="471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260">+C515+D515</f>
        <v>0</v>
      </c>
      <c r="F515" s="63"/>
      <c r="G515" s="64"/>
      <c r="H515" s="64"/>
      <c r="I515" s="65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470" t="e">
        <f t="shared" si="1130"/>
        <v>#DIV/0!</v>
      </c>
      <c r="N515" s="471"/>
      <c r="O515" s="67">
        <f>G515+F515+0</f>
        <v>0</v>
      </c>
      <c r="P515" s="68" t="e">
        <f t="shared" ref="P515" si="1261">O515/J515*100</f>
        <v>#DIV/0!</v>
      </c>
      <c r="Q515" s="470" t="e">
        <f t="shared" si="1132"/>
        <v>#DIV/0!</v>
      </c>
      <c r="R515" s="471"/>
      <c r="S515" s="70">
        <f>H515+F515+G515+0</f>
        <v>0</v>
      </c>
      <c r="T515" s="68" t="e">
        <f t="shared" ref="T515" si="1262">S515/J515*100</f>
        <v>#DIV/0!</v>
      </c>
      <c r="U515" s="470" t="e">
        <f t="shared" si="1134"/>
        <v>#DIV/0!</v>
      </c>
      <c r="V515" s="472"/>
      <c r="W515" s="67">
        <f>H515+F515+G515+I515+0</f>
        <v>0</v>
      </c>
      <c r="X515" s="68" t="e">
        <f>W515/J515*100</f>
        <v>#DIV/0!</v>
      </c>
      <c r="Y515" s="470" t="e">
        <f t="shared" si="1136"/>
        <v>#DIV/0!</v>
      </c>
      <c r="Z515" s="471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38"/>
      <c r="G516" s="36"/>
      <c r="H516" s="36"/>
      <c r="I516" s="37"/>
      <c r="J516" s="40"/>
      <c r="K516" s="16"/>
      <c r="L516" s="17" t="e">
        <f>K516/J515*100</f>
        <v>#DIV/0!</v>
      </c>
      <c r="M516" s="470"/>
      <c r="N516" s="471"/>
      <c r="O516" s="16"/>
      <c r="P516" s="17" t="e">
        <f>O516/J515*100</f>
        <v>#DIV/0!</v>
      </c>
      <c r="Q516" s="470"/>
      <c r="R516" s="471"/>
      <c r="S516" s="19"/>
      <c r="T516" s="17" t="e">
        <f>S516/J515*100</f>
        <v>#DIV/0!</v>
      </c>
      <c r="U516" s="470"/>
      <c r="V516" s="472"/>
      <c r="W516" s="16"/>
      <c r="X516" s="17" t="e">
        <f>W516/J515*100</f>
        <v>#DIV/0!</v>
      </c>
      <c r="Y516" s="470"/>
      <c r="Z516" s="471"/>
      <c r="AA516" s="74"/>
      <c r="AB516" s="74"/>
    </row>
    <row r="517" spans="1:28" s="251" customFormat="1" ht="21.75" hidden="1" customHeight="1" x14ac:dyDescent="0.2">
      <c r="A517" s="480" t="s">
        <v>45</v>
      </c>
      <c r="B517" s="54" t="s">
        <v>29</v>
      </c>
      <c r="C517" s="55">
        <f t="shared" ref="C517:K518" si="1263">SUM(C519,C525,C535,C541,C543)</f>
        <v>0</v>
      </c>
      <c r="D517" s="56">
        <f t="shared" si="1263"/>
        <v>0</v>
      </c>
      <c r="E517" s="57">
        <f t="shared" si="1263"/>
        <v>0</v>
      </c>
      <c r="F517" s="58">
        <f t="shared" si="1263"/>
        <v>0</v>
      </c>
      <c r="G517" s="56">
        <f t="shared" si="1263"/>
        <v>0</v>
      </c>
      <c r="H517" s="56">
        <f t="shared" si="1263"/>
        <v>0</v>
      </c>
      <c r="I517" s="59">
        <f t="shared" si="1263"/>
        <v>0</v>
      </c>
      <c r="J517" s="60">
        <f t="shared" si="1263"/>
        <v>0</v>
      </c>
      <c r="K517" s="55">
        <f t="shared" si="1263"/>
        <v>0</v>
      </c>
      <c r="L517" s="56" t="e">
        <f>K517/J517*100</f>
        <v>#DIV/0!</v>
      </c>
      <c r="M517" s="482" t="e">
        <f t="shared" si="1130"/>
        <v>#DIV/0!</v>
      </c>
      <c r="N517" s="476"/>
      <c r="O517" s="55">
        <f>SUM(O519,O525,O535,O541,O543)</f>
        <v>0</v>
      </c>
      <c r="P517" s="56" t="e">
        <f t="shared" ref="P517" si="1264">O517/J517*100</f>
        <v>#DIV/0!</v>
      </c>
      <c r="Q517" s="482" t="e">
        <f t="shared" si="1132"/>
        <v>#DIV/0!</v>
      </c>
      <c r="R517" s="476"/>
      <c r="S517" s="58">
        <f>SUM(S519,S525,S535,S541,S543)</f>
        <v>0</v>
      </c>
      <c r="T517" s="56" t="e">
        <f t="shared" ref="T517" si="1265">S517/J517*100</f>
        <v>#DIV/0!</v>
      </c>
      <c r="U517" s="482" t="e">
        <f t="shared" si="1134"/>
        <v>#DIV/0!</v>
      </c>
      <c r="V517" s="484"/>
      <c r="W517" s="55">
        <f>SUM(W519,W525,W535,W541,W543)</f>
        <v>0</v>
      </c>
      <c r="X517" s="56" t="e">
        <f t="shared" ref="X517" si="1266">W517/J517*100</f>
        <v>#DIV/0!</v>
      </c>
      <c r="Y517" s="482" t="e">
        <f t="shared" si="1136"/>
        <v>#DIV/0!</v>
      </c>
      <c r="Z517" s="476"/>
      <c r="AA517" s="250"/>
      <c r="AB517" s="250"/>
    </row>
    <row r="518" spans="1:28" s="251" customFormat="1" ht="21.75" hidden="1" customHeight="1" x14ac:dyDescent="0.2">
      <c r="A518" s="481"/>
      <c r="B518" s="54" t="s">
        <v>30</v>
      </c>
      <c r="C518" s="16"/>
      <c r="D518" s="17"/>
      <c r="E518" s="18"/>
      <c r="F518" s="19"/>
      <c r="G518" s="17"/>
      <c r="H518" s="17"/>
      <c r="I518" s="20"/>
      <c r="J518" s="21"/>
      <c r="K518" s="55">
        <f t="shared" si="1263"/>
        <v>0</v>
      </c>
      <c r="L518" s="56" t="e">
        <f t="shared" ref="L518" si="1267">K518/J517*100</f>
        <v>#DIV/0!</v>
      </c>
      <c r="M518" s="483"/>
      <c r="N518" s="477"/>
      <c r="O518" s="55">
        <f>SUM(O520,O526,O536,O542,O544)</f>
        <v>0</v>
      </c>
      <c r="P518" s="56" t="e">
        <f t="shared" ref="P518" si="1268">O518/J517*100</f>
        <v>#DIV/0!</v>
      </c>
      <c r="Q518" s="483"/>
      <c r="R518" s="477"/>
      <c r="S518" s="58">
        <f>SUM(S520,S526,S536,S542,S544)</f>
        <v>0</v>
      </c>
      <c r="T518" s="56" t="e">
        <f t="shared" ref="T518" si="1269">S518/J517*100</f>
        <v>#DIV/0!</v>
      </c>
      <c r="U518" s="483"/>
      <c r="V518" s="485"/>
      <c r="W518" s="55">
        <f>SUM(W520,W526,W536,W542,W544)</f>
        <v>0</v>
      </c>
      <c r="X518" s="56" t="e">
        <f t="shared" ref="X518" si="1270">W518/J517*100</f>
        <v>#DIV/0!</v>
      </c>
      <c r="Y518" s="483"/>
      <c r="Z518" s="477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27">
        <f>SUM(F521,F523)</f>
        <v>0</v>
      </c>
      <c r="G519" s="25">
        <f>SUM(G521,G523)</f>
        <v>0</v>
      </c>
      <c r="H519" s="25">
        <f t="shared" ref="H519:I519" si="1271">SUM(H521,H523)</f>
        <v>0</v>
      </c>
      <c r="I519" s="28">
        <f t="shared" si="1271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272">K519/J519*100</f>
        <v>#DIV/0!</v>
      </c>
      <c r="M519" s="478" t="e">
        <f t="shared" si="1130"/>
        <v>#DIV/0!</v>
      </c>
      <c r="N519" s="474"/>
      <c r="O519" s="30">
        <f>SUM(O521,O523)</f>
        <v>0</v>
      </c>
      <c r="P519" s="31" t="e">
        <f t="shared" ref="P519" si="1273">O519/J519*100</f>
        <v>#DIV/0!</v>
      </c>
      <c r="Q519" s="478" t="e">
        <f t="shared" si="1132"/>
        <v>#DIV/0!</v>
      </c>
      <c r="R519" s="474"/>
      <c r="S519" s="32">
        <f>SUM(S521,S523)</f>
        <v>0</v>
      </c>
      <c r="T519" s="31" t="e">
        <f t="shared" ref="T519" si="1274">S519/J519*100</f>
        <v>#DIV/0!</v>
      </c>
      <c r="U519" s="478" t="e">
        <f t="shared" si="1134"/>
        <v>#DIV/0!</v>
      </c>
      <c r="V519" s="475"/>
      <c r="W519" s="30">
        <f>SUM(W521,W523)</f>
        <v>0</v>
      </c>
      <c r="X519" s="31" t="e">
        <f t="shared" ref="X519" si="1275">W519/J519*100</f>
        <v>#DIV/0!</v>
      </c>
      <c r="Y519" s="478" t="e">
        <f t="shared" si="1136"/>
        <v>#DIV/0!</v>
      </c>
      <c r="Z519" s="474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38"/>
      <c r="G520" s="36"/>
      <c r="H520" s="36"/>
      <c r="I520" s="37"/>
      <c r="J520" s="40"/>
      <c r="K520" s="30">
        <f>SUM(K522,K524)</f>
        <v>0</v>
      </c>
      <c r="L520" s="31" t="e">
        <f>K520/J519*100</f>
        <v>#DIV/0!</v>
      </c>
      <c r="M520" s="479"/>
      <c r="N520" s="474"/>
      <c r="O520" s="30">
        <f>SUM(O522,O524)</f>
        <v>0</v>
      </c>
      <c r="P520" s="31" t="e">
        <f t="shared" ref="P520" si="1276">O520/J519*100</f>
        <v>#DIV/0!</v>
      </c>
      <c r="Q520" s="479"/>
      <c r="R520" s="474"/>
      <c r="S520" s="32">
        <f>SUM(S522,S524)</f>
        <v>0</v>
      </c>
      <c r="T520" s="31" t="e">
        <f t="shared" ref="T520" si="1277">S520/J519*100</f>
        <v>#DIV/0!</v>
      </c>
      <c r="U520" s="479"/>
      <c r="V520" s="475"/>
      <c r="W520" s="30">
        <f>SUM(W522,W524)</f>
        <v>0</v>
      </c>
      <c r="X520" s="31" t="e">
        <f t="shared" ref="X520" si="1278">W520/J519*100</f>
        <v>#DIV/0!</v>
      </c>
      <c r="Y520" s="479"/>
      <c r="Z520" s="474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279">+C521+D521</f>
        <v>0</v>
      </c>
      <c r="F521" s="63"/>
      <c r="G521" s="64"/>
      <c r="H521" s="64"/>
      <c r="I521" s="65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470" t="e">
        <f t="shared" si="1130"/>
        <v>#DIV/0!</v>
      </c>
      <c r="N521" s="471"/>
      <c r="O521" s="67">
        <f>G521+F521+0</f>
        <v>0</v>
      </c>
      <c r="P521" s="69" t="e">
        <f t="shared" ref="P521" si="1280">O521/J521*100</f>
        <v>#DIV/0!</v>
      </c>
      <c r="Q521" s="470" t="e">
        <f t="shared" si="1132"/>
        <v>#DIV/0!</v>
      </c>
      <c r="R521" s="471"/>
      <c r="S521" s="70">
        <f>H521+F521+G521+0</f>
        <v>0</v>
      </c>
      <c r="T521" s="69" t="e">
        <f t="shared" ref="T521" si="1281">S521/J521*100</f>
        <v>#DIV/0!</v>
      </c>
      <c r="U521" s="470" t="e">
        <f t="shared" si="1134"/>
        <v>#DIV/0!</v>
      </c>
      <c r="V521" s="472"/>
      <c r="W521" s="67">
        <f>H521+F521+G521+I521+0</f>
        <v>0</v>
      </c>
      <c r="X521" s="69" t="e">
        <f>W521/J521*100</f>
        <v>#DIV/0!</v>
      </c>
      <c r="Y521" s="470" t="e">
        <f t="shared" si="1136"/>
        <v>#DIV/0!</v>
      </c>
      <c r="Z521" s="471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38"/>
      <c r="G522" s="36"/>
      <c r="H522" s="36"/>
      <c r="I522" s="39"/>
      <c r="J522" s="40"/>
      <c r="K522" s="16"/>
      <c r="L522" s="17" t="e">
        <f>K522/J521*100</f>
        <v>#DIV/0!</v>
      </c>
      <c r="M522" s="470"/>
      <c r="N522" s="471"/>
      <c r="O522" s="16"/>
      <c r="P522" s="73" t="e">
        <f>O522/J521*100</f>
        <v>#DIV/0!</v>
      </c>
      <c r="Q522" s="470"/>
      <c r="R522" s="471"/>
      <c r="S522" s="19"/>
      <c r="T522" s="73" t="e">
        <f>S522/J521*100</f>
        <v>#DIV/0!</v>
      </c>
      <c r="U522" s="470"/>
      <c r="V522" s="472"/>
      <c r="W522" s="16"/>
      <c r="X522" s="73" t="e">
        <f>W522/J521*100</f>
        <v>#DIV/0!</v>
      </c>
      <c r="Y522" s="470"/>
      <c r="Z522" s="471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282">+C523+D523</f>
        <v>0</v>
      </c>
      <c r="F523" s="63"/>
      <c r="G523" s="64"/>
      <c r="H523" s="64"/>
      <c r="I523" s="65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470" t="e">
        <f t="shared" si="1130"/>
        <v>#DIV/0!</v>
      </c>
      <c r="N523" s="471"/>
      <c r="O523" s="67">
        <f>G523+F523+0</f>
        <v>0</v>
      </c>
      <c r="P523" s="69" t="e">
        <f t="shared" ref="P523" si="1283">O523/J523*100</f>
        <v>#DIV/0!</v>
      </c>
      <c r="Q523" s="470" t="e">
        <f t="shared" si="1132"/>
        <v>#DIV/0!</v>
      </c>
      <c r="R523" s="471"/>
      <c r="S523" s="70">
        <f>H523+F523+G523+0</f>
        <v>0</v>
      </c>
      <c r="T523" s="69" t="e">
        <f t="shared" ref="T523" si="1284">S523/J523*100</f>
        <v>#DIV/0!</v>
      </c>
      <c r="U523" s="470" t="e">
        <f t="shared" si="1134"/>
        <v>#DIV/0!</v>
      </c>
      <c r="V523" s="472"/>
      <c r="W523" s="67">
        <f>H523+F523+G523+I523+0</f>
        <v>0</v>
      </c>
      <c r="X523" s="69" t="e">
        <f>W523/J523*100</f>
        <v>#DIV/0!</v>
      </c>
      <c r="Y523" s="470" t="e">
        <f t="shared" si="1136"/>
        <v>#DIV/0!</v>
      </c>
      <c r="Z523" s="471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38"/>
      <c r="G524" s="36"/>
      <c r="H524" s="36"/>
      <c r="I524" s="39"/>
      <c r="J524" s="40"/>
      <c r="K524" s="16"/>
      <c r="L524" s="17" t="e">
        <f>K524/J523*100</f>
        <v>#DIV/0!</v>
      </c>
      <c r="M524" s="470"/>
      <c r="N524" s="471"/>
      <c r="O524" s="16"/>
      <c r="P524" s="73" t="e">
        <f>O524/J523*100</f>
        <v>#DIV/0!</v>
      </c>
      <c r="Q524" s="470"/>
      <c r="R524" s="471"/>
      <c r="S524" s="19"/>
      <c r="T524" s="73" t="e">
        <f>S524/J523*100</f>
        <v>#DIV/0!</v>
      </c>
      <c r="U524" s="470"/>
      <c r="V524" s="472"/>
      <c r="W524" s="16"/>
      <c r="X524" s="73" t="e">
        <f>W524/J523*100</f>
        <v>#DIV/0!</v>
      </c>
      <c r="Y524" s="470"/>
      <c r="Z524" s="471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27">
        <f>SUM(F527,F529,F531,F533)</f>
        <v>0</v>
      </c>
      <c r="G525" s="25">
        <f t="shared" ref="G525:I525" si="1285">SUM(G527,G529,G531,G533)</f>
        <v>0</v>
      </c>
      <c r="H525" s="25">
        <f t="shared" si="1285"/>
        <v>0</v>
      </c>
      <c r="I525" s="28">
        <f t="shared" si="1285"/>
        <v>0</v>
      </c>
      <c r="J525" s="29">
        <f t="shared" ref="J525" si="1286">+E525+I525+F525+G525+H525</f>
        <v>0</v>
      </c>
      <c r="K525" s="30">
        <f>SUM(K527,K529,K531,K533)</f>
        <v>0</v>
      </c>
      <c r="L525" s="31" t="e">
        <f t="shared" ref="L525" si="1287">K525/J525*100</f>
        <v>#DIV/0!</v>
      </c>
      <c r="M525" s="473" t="e">
        <f t="shared" ref="M525:M587" si="1288">L526-L525</f>
        <v>#DIV/0!</v>
      </c>
      <c r="N525" s="474"/>
      <c r="O525" s="30">
        <f>SUM(O527,O529,O531,O533)</f>
        <v>0</v>
      </c>
      <c r="P525" s="31" t="e">
        <f t="shared" ref="P525" si="1289">O525/J525*100</f>
        <v>#DIV/0!</v>
      </c>
      <c r="Q525" s="473" t="e">
        <f t="shared" ref="Q525:Q587" si="1290">P526-P525</f>
        <v>#DIV/0!</v>
      </c>
      <c r="R525" s="474"/>
      <c r="S525" s="32">
        <f>SUM(S527,S529,S531,S533)</f>
        <v>0</v>
      </c>
      <c r="T525" s="31" t="e">
        <f t="shared" ref="T525" si="1291">S525/J525*100</f>
        <v>#DIV/0!</v>
      </c>
      <c r="U525" s="473" t="e">
        <f t="shared" ref="U525:U587" si="1292">T526-T525</f>
        <v>#DIV/0!</v>
      </c>
      <c r="V525" s="475"/>
      <c r="W525" s="30">
        <f>SUM(W527,W529,W531,W533)</f>
        <v>0</v>
      </c>
      <c r="X525" s="31" t="e">
        <f t="shared" ref="X525" si="1293">W525/J525*100</f>
        <v>#DIV/0!</v>
      </c>
      <c r="Y525" s="473" t="e">
        <f t="shared" ref="Y525:Y587" si="1294">X526-X525</f>
        <v>#DIV/0!</v>
      </c>
      <c r="Z525" s="474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38"/>
      <c r="G526" s="36"/>
      <c r="H526" s="36"/>
      <c r="I526" s="37"/>
      <c r="J526" s="40"/>
      <c r="K526" s="30">
        <f>SUM(K528,K530,K532,K534)</f>
        <v>0</v>
      </c>
      <c r="L526" s="31" t="e">
        <f t="shared" ref="L526" si="1295">K526/J525*100</f>
        <v>#DIV/0!</v>
      </c>
      <c r="M526" s="473"/>
      <c r="N526" s="474"/>
      <c r="O526" s="30">
        <f>SUM(O528,O530,O532,O534)</f>
        <v>0</v>
      </c>
      <c r="P526" s="31" t="e">
        <f t="shared" ref="P526" si="1296">O526/J525*100</f>
        <v>#DIV/0!</v>
      </c>
      <c r="Q526" s="473"/>
      <c r="R526" s="474"/>
      <c r="S526" s="32">
        <f>SUM(S528,S530,S532,S534)</f>
        <v>0</v>
      </c>
      <c r="T526" s="31" t="e">
        <f t="shared" ref="T526" si="1297">S526/J525*100</f>
        <v>#DIV/0!</v>
      </c>
      <c r="U526" s="473"/>
      <c r="V526" s="475"/>
      <c r="W526" s="30">
        <f>SUM(W528,W530,W532,W534)</f>
        <v>0</v>
      </c>
      <c r="X526" s="31" t="e">
        <f t="shared" ref="X526" si="1298">W526/J525*100</f>
        <v>#DIV/0!</v>
      </c>
      <c r="Y526" s="473"/>
      <c r="Z526" s="474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299">+C527+D527</f>
        <v>0</v>
      </c>
      <c r="F527" s="63"/>
      <c r="G527" s="64"/>
      <c r="H527" s="64"/>
      <c r="I527" s="65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470" t="e">
        <f t="shared" si="1288"/>
        <v>#DIV/0!</v>
      </c>
      <c r="N527" s="471"/>
      <c r="O527" s="67">
        <f>G527+F527+0</f>
        <v>0</v>
      </c>
      <c r="P527" s="68" t="e">
        <f t="shared" ref="P527" si="1300">O527/J527*100</f>
        <v>#DIV/0!</v>
      </c>
      <c r="Q527" s="470" t="e">
        <f t="shared" si="1290"/>
        <v>#DIV/0!</v>
      </c>
      <c r="R527" s="471"/>
      <c r="S527" s="70">
        <f>H527+F527+G527+0</f>
        <v>0</v>
      </c>
      <c r="T527" s="68" t="e">
        <f t="shared" ref="T527" si="1301">S527/J527*100</f>
        <v>#DIV/0!</v>
      </c>
      <c r="U527" s="470" t="e">
        <f t="shared" si="1292"/>
        <v>#DIV/0!</v>
      </c>
      <c r="V527" s="472"/>
      <c r="W527" s="67">
        <f>H527+F527+G527+I527+0</f>
        <v>0</v>
      </c>
      <c r="X527" s="68" t="e">
        <f>W527/J527*100</f>
        <v>#DIV/0!</v>
      </c>
      <c r="Y527" s="470" t="e">
        <f t="shared" si="1294"/>
        <v>#DIV/0!</v>
      </c>
      <c r="Z527" s="471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38"/>
      <c r="G528" s="36"/>
      <c r="H528" s="36"/>
      <c r="I528" s="39"/>
      <c r="J528" s="40"/>
      <c r="K528" s="16"/>
      <c r="L528" s="17" t="e">
        <f>K528/J527*100</f>
        <v>#DIV/0!</v>
      </c>
      <c r="M528" s="470"/>
      <c r="N528" s="471"/>
      <c r="O528" s="16"/>
      <c r="P528" s="17" t="e">
        <f>O528/J527*100</f>
        <v>#DIV/0!</v>
      </c>
      <c r="Q528" s="470"/>
      <c r="R528" s="471"/>
      <c r="S528" s="19"/>
      <c r="T528" s="17" t="e">
        <f>S528/J527*100</f>
        <v>#DIV/0!</v>
      </c>
      <c r="U528" s="470"/>
      <c r="V528" s="472"/>
      <c r="W528" s="16"/>
      <c r="X528" s="17" t="e">
        <f>W528/J527*100</f>
        <v>#DIV/0!</v>
      </c>
      <c r="Y528" s="470"/>
      <c r="Z528" s="471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02">+C529+D529</f>
        <v>0</v>
      </c>
      <c r="F529" s="63"/>
      <c r="G529" s="64"/>
      <c r="H529" s="64"/>
      <c r="I529" s="65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470" t="e">
        <f t="shared" si="1288"/>
        <v>#DIV/0!</v>
      </c>
      <c r="N529" s="471"/>
      <c r="O529" s="67">
        <f>G529+F529+0</f>
        <v>0</v>
      </c>
      <c r="P529" s="68" t="e">
        <f t="shared" ref="P529" si="1303">O529/J529*100</f>
        <v>#DIV/0!</v>
      </c>
      <c r="Q529" s="470" t="e">
        <f t="shared" si="1290"/>
        <v>#DIV/0!</v>
      </c>
      <c r="R529" s="471"/>
      <c r="S529" s="70">
        <f>H529+F529+G529+0</f>
        <v>0</v>
      </c>
      <c r="T529" s="68" t="e">
        <f t="shared" ref="T529" si="1304">S529/J529*100</f>
        <v>#DIV/0!</v>
      </c>
      <c r="U529" s="470" t="e">
        <f t="shared" si="1292"/>
        <v>#DIV/0!</v>
      </c>
      <c r="V529" s="472"/>
      <c r="W529" s="67">
        <f>H529+F529+G529+I529+0</f>
        <v>0</v>
      </c>
      <c r="X529" s="68" t="e">
        <f>W529/J529*100</f>
        <v>#DIV/0!</v>
      </c>
      <c r="Y529" s="470" t="e">
        <f t="shared" si="1294"/>
        <v>#DIV/0!</v>
      </c>
      <c r="Z529" s="471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38"/>
      <c r="G530" s="36"/>
      <c r="H530" s="36"/>
      <c r="I530" s="39"/>
      <c r="J530" s="40"/>
      <c r="K530" s="16"/>
      <c r="L530" s="17" t="e">
        <f>K530/J529*100</f>
        <v>#DIV/0!</v>
      </c>
      <c r="M530" s="470"/>
      <c r="N530" s="471"/>
      <c r="O530" s="16"/>
      <c r="P530" s="17" t="e">
        <f>O530/J529*100</f>
        <v>#DIV/0!</v>
      </c>
      <c r="Q530" s="470"/>
      <c r="R530" s="471"/>
      <c r="S530" s="19"/>
      <c r="T530" s="17" t="e">
        <f>S530/J529*100</f>
        <v>#DIV/0!</v>
      </c>
      <c r="U530" s="470"/>
      <c r="V530" s="472"/>
      <c r="W530" s="16"/>
      <c r="X530" s="17" t="e">
        <f>W530/J529*100</f>
        <v>#DIV/0!</v>
      </c>
      <c r="Y530" s="470"/>
      <c r="Z530" s="471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05">+C531+D531</f>
        <v>0</v>
      </c>
      <c r="F531" s="63"/>
      <c r="G531" s="64"/>
      <c r="H531" s="64"/>
      <c r="I531" s="65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470" t="e">
        <f t="shared" si="1288"/>
        <v>#DIV/0!</v>
      </c>
      <c r="N531" s="471"/>
      <c r="O531" s="67">
        <f>G531+F531+0</f>
        <v>0</v>
      </c>
      <c r="P531" s="68" t="e">
        <f t="shared" ref="P531" si="1306">O531/J531*100</f>
        <v>#DIV/0!</v>
      </c>
      <c r="Q531" s="470" t="e">
        <f t="shared" si="1290"/>
        <v>#DIV/0!</v>
      </c>
      <c r="R531" s="471"/>
      <c r="S531" s="70">
        <f>H531+F531+G531+0</f>
        <v>0</v>
      </c>
      <c r="T531" s="68" t="e">
        <f t="shared" ref="T531" si="1307">S531/J531*100</f>
        <v>#DIV/0!</v>
      </c>
      <c r="U531" s="470" t="e">
        <f t="shared" si="1292"/>
        <v>#DIV/0!</v>
      </c>
      <c r="V531" s="472"/>
      <c r="W531" s="67">
        <f>H531+F531+G531+I531+0</f>
        <v>0</v>
      </c>
      <c r="X531" s="68" t="e">
        <f>W531/J531*100</f>
        <v>#DIV/0!</v>
      </c>
      <c r="Y531" s="470" t="e">
        <f t="shared" si="1294"/>
        <v>#DIV/0!</v>
      </c>
      <c r="Z531" s="471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38"/>
      <c r="G532" s="36"/>
      <c r="H532" s="36"/>
      <c r="I532" s="39"/>
      <c r="J532" s="40"/>
      <c r="K532" s="16"/>
      <c r="L532" s="17" t="e">
        <f>K532/J531*100</f>
        <v>#DIV/0!</v>
      </c>
      <c r="M532" s="470"/>
      <c r="N532" s="471"/>
      <c r="O532" s="16"/>
      <c r="P532" s="17" t="e">
        <f>O532/J531*100</f>
        <v>#DIV/0!</v>
      </c>
      <c r="Q532" s="470"/>
      <c r="R532" s="471"/>
      <c r="S532" s="19"/>
      <c r="T532" s="17" t="e">
        <f>S532/J531*100</f>
        <v>#DIV/0!</v>
      </c>
      <c r="U532" s="470"/>
      <c r="V532" s="472"/>
      <c r="W532" s="16"/>
      <c r="X532" s="17" t="e">
        <f>W532/J531*100</f>
        <v>#DIV/0!</v>
      </c>
      <c r="Y532" s="470"/>
      <c r="Z532" s="471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08">+C533+D533</f>
        <v>0</v>
      </c>
      <c r="F533" s="63"/>
      <c r="G533" s="64"/>
      <c r="H533" s="64"/>
      <c r="I533" s="65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470" t="e">
        <f t="shared" si="1288"/>
        <v>#DIV/0!</v>
      </c>
      <c r="N533" s="471"/>
      <c r="O533" s="67">
        <f>G533+F533+0</f>
        <v>0</v>
      </c>
      <c r="P533" s="68" t="e">
        <f t="shared" ref="P533" si="1309">O533/J533*100</f>
        <v>#DIV/0!</v>
      </c>
      <c r="Q533" s="470" t="e">
        <f t="shared" si="1290"/>
        <v>#DIV/0!</v>
      </c>
      <c r="R533" s="471"/>
      <c r="S533" s="70">
        <f>H533+F533+G533+0</f>
        <v>0</v>
      </c>
      <c r="T533" s="68" t="e">
        <f t="shared" ref="T533" si="1310">S533/J533*100</f>
        <v>#DIV/0!</v>
      </c>
      <c r="U533" s="470" t="e">
        <f t="shared" si="1292"/>
        <v>#DIV/0!</v>
      </c>
      <c r="V533" s="472"/>
      <c r="W533" s="67">
        <f>H533+F533+G533+I533+0</f>
        <v>0</v>
      </c>
      <c r="X533" s="68" t="e">
        <f>W533/J533*100</f>
        <v>#DIV/0!</v>
      </c>
      <c r="Y533" s="470" t="e">
        <f t="shared" si="1294"/>
        <v>#DIV/0!</v>
      </c>
      <c r="Z533" s="471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38"/>
      <c r="G534" s="36"/>
      <c r="H534" s="36"/>
      <c r="I534" s="39"/>
      <c r="J534" s="40"/>
      <c r="K534" s="16"/>
      <c r="L534" s="17" t="e">
        <f>K534/J533*100</f>
        <v>#DIV/0!</v>
      </c>
      <c r="M534" s="470"/>
      <c r="N534" s="471"/>
      <c r="O534" s="16"/>
      <c r="P534" s="17" t="e">
        <f>O534/J533*100</f>
        <v>#DIV/0!</v>
      </c>
      <c r="Q534" s="470"/>
      <c r="R534" s="471"/>
      <c r="S534" s="19"/>
      <c r="T534" s="17" t="e">
        <f>S534/J533*100</f>
        <v>#DIV/0!</v>
      </c>
      <c r="U534" s="470"/>
      <c r="V534" s="472"/>
      <c r="W534" s="16"/>
      <c r="X534" s="17" t="e">
        <f>W534/J533*100</f>
        <v>#DIV/0!</v>
      </c>
      <c r="Y534" s="470"/>
      <c r="Z534" s="471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27">
        <f>SUM(F537,F539)</f>
        <v>0</v>
      </c>
      <c r="G535" s="25">
        <f t="shared" ref="G535:I535" si="1311">SUM(G537,G539)</f>
        <v>0</v>
      </c>
      <c r="H535" s="25">
        <f t="shared" si="1311"/>
        <v>0</v>
      </c>
      <c r="I535" s="28">
        <f t="shared" si="1311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12">K535/J535*100</f>
        <v>#DIV/0!</v>
      </c>
      <c r="M535" s="473" t="e">
        <f t="shared" si="1288"/>
        <v>#DIV/0!</v>
      </c>
      <c r="N535" s="474"/>
      <c r="O535" s="30">
        <f>SUM(O537,O539)</f>
        <v>0</v>
      </c>
      <c r="P535" s="31" t="e">
        <f t="shared" ref="P535" si="1313">O535/J535*100</f>
        <v>#DIV/0!</v>
      </c>
      <c r="Q535" s="473" t="e">
        <f t="shared" si="1290"/>
        <v>#DIV/0!</v>
      </c>
      <c r="R535" s="474"/>
      <c r="S535" s="32">
        <f>SUM(S537,S539)</f>
        <v>0</v>
      </c>
      <c r="T535" s="31" t="e">
        <f t="shared" ref="T535" si="1314">S535/J535*100</f>
        <v>#DIV/0!</v>
      </c>
      <c r="U535" s="473" t="e">
        <f t="shared" si="1292"/>
        <v>#DIV/0!</v>
      </c>
      <c r="V535" s="475"/>
      <c r="W535" s="30">
        <f>SUM(W537,W539)</f>
        <v>0</v>
      </c>
      <c r="X535" s="31" t="e">
        <f t="shared" ref="X535" si="1315">W535/J535*100</f>
        <v>#DIV/0!</v>
      </c>
      <c r="Y535" s="473" t="e">
        <f t="shared" si="1294"/>
        <v>#DIV/0!</v>
      </c>
      <c r="Z535" s="474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38"/>
      <c r="G536" s="36"/>
      <c r="H536" s="36"/>
      <c r="I536" s="37"/>
      <c r="J536" s="40"/>
      <c r="K536" s="30">
        <f>SUM(K538,K540)</f>
        <v>0</v>
      </c>
      <c r="L536" s="31" t="e">
        <f t="shared" ref="L536" si="1316">K536/J535*100</f>
        <v>#DIV/0!</v>
      </c>
      <c r="M536" s="473"/>
      <c r="N536" s="474"/>
      <c r="O536" s="30">
        <f>SUM(O538,O540)</f>
        <v>0</v>
      </c>
      <c r="P536" s="31" t="e">
        <f t="shared" ref="P536" si="1317">O536/J535*100</f>
        <v>#DIV/0!</v>
      </c>
      <c r="Q536" s="473"/>
      <c r="R536" s="474"/>
      <c r="S536" s="32">
        <f>SUM(S538,S540)</f>
        <v>0</v>
      </c>
      <c r="T536" s="31" t="e">
        <f t="shared" ref="T536" si="1318">S536/J535*100</f>
        <v>#DIV/0!</v>
      </c>
      <c r="U536" s="473"/>
      <c r="V536" s="475"/>
      <c r="W536" s="30">
        <f>SUM(W538,W540)</f>
        <v>0</v>
      </c>
      <c r="X536" s="31" t="e">
        <f t="shared" ref="X536" si="1319">W536/J535*100</f>
        <v>#DIV/0!</v>
      </c>
      <c r="Y536" s="473"/>
      <c r="Z536" s="474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20">+C537+D537</f>
        <v>0</v>
      </c>
      <c r="F537" s="63"/>
      <c r="G537" s="64"/>
      <c r="H537" s="64"/>
      <c r="I537" s="65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470" t="e">
        <f t="shared" si="1288"/>
        <v>#DIV/0!</v>
      </c>
      <c r="N537" s="471"/>
      <c r="O537" s="67">
        <f>G537+F537+0</f>
        <v>0</v>
      </c>
      <c r="P537" s="68" t="e">
        <f t="shared" ref="P537" si="1321">O537/J537*100</f>
        <v>#DIV/0!</v>
      </c>
      <c r="Q537" s="470" t="e">
        <f t="shared" si="1290"/>
        <v>#DIV/0!</v>
      </c>
      <c r="R537" s="471"/>
      <c r="S537" s="70">
        <f>H537+F537+G537+0</f>
        <v>0</v>
      </c>
      <c r="T537" s="68" t="e">
        <f t="shared" ref="T537" si="1322">S537/J537*100</f>
        <v>#DIV/0!</v>
      </c>
      <c r="U537" s="470" t="e">
        <f t="shared" si="1292"/>
        <v>#DIV/0!</v>
      </c>
      <c r="V537" s="472"/>
      <c r="W537" s="67">
        <f>H537+F537+G537+I537+0</f>
        <v>0</v>
      </c>
      <c r="X537" s="68" t="e">
        <f>W537/J537*100</f>
        <v>#DIV/0!</v>
      </c>
      <c r="Y537" s="470" t="e">
        <f t="shared" si="1294"/>
        <v>#DIV/0!</v>
      </c>
      <c r="Z537" s="471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38"/>
      <c r="G538" s="36"/>
      <c r="H538" s="36"/>
      <c r="I538" s="39"/>
      <c r="J538" s="40"/>
      <c r="K538" s="16"/>
      <c r="L538" s="17" t="e">
        <f>K538/J537*100</f>
        <v>#DIV/0!</v>
      </c>
      <c r="M538" s="470"/>
      <c r="N538" s="471"/>
      <c r="O538" s="16"/>
      <c r="P538" s="17" t="e">
        <f>O538/J537*100</f>
        <v>#DIV/0!</v>
      </c>
      <c r="Q538" s="470"/>
      <c r="R538" s="471"/>
      <c r="S538" s="19"/>
      <c r="T538" s="17" t="e">
        <f>S538/J537*100</f>
        <v>#DIV/0!</v>
      </c>
      <c r="U538" s="470"/>
      <c r="V538" s="472"/>
      <c r="W538" s="16"/>
      <c r="X538" s="17" t="e">
        <f>W538/J537*100</f>
        <v>#DIV/0!</v>
      </c>
      <c r="Y538" s="470"/>
      <c r="Z538" s="471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23">+C539+D539</f>
        <v>0</v>
      </c>
      <c r="F539" s="63"/>
      <c r="G539" s="64"/>
      <c r="H539" s="64"/>
      <c r="I539" s="65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470" t="e">
        <f t="shared" si="1288"/>
        <v>#DIV/0!</v>
      </c>
      <c r="N539" s="471"/>
      <c r="O539" s="67">
        <f>G539+F539+0</f>
        <v>0</v>
      </c>
      <c r="P539" s="68" t="e">
        <f t="shared" ref="P539" si="1324">O539/J539*100</f>
        <v>#DIV/0!</v>
      </c>
      <c r="Q539" s="470" t="e">
        <f t="shared" si="1290"/>
        <v>#DIV/0!</v>
      </c>
      <c r="R539" s="471"/>
      <c r="S539" s="70">
        <f>H539+F539+G539+0</f>
        <v>0</v>
      </c>
      <c r="T539" s="68" t="e">
        <f t="shared" ref="T539" si="1325">S539/J539*100</f>
        <v>#DIV/0!</v>
      </c>
      <c r="U539" s="470" t="e">
        <f t="shared" si="1292"/>
        <v>#DIV/0!</v>
      </c>
      <c r="V539" s="472"/>
      <c r="W539" s="67">
        <f>H539+F539+G539+I539+0</f>
        <v>0</v>
      </c>
      <c r="X539" s="68" t="e">
        <f>W539/J539*100</f>
        <v>#DIV/0!</v>
      </c>
      <c r="Y539" s="470" t="e">
        <f t="shared" si="1294"/>
        <v>#DIV/0!</v>
      </c>
      <c r="Z539" s="471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38"/>
      <c r="G540" s="36"/>
      <c r="H540" s="36"/>
      <c r="I540" s="39"/>
      <c r="J540" s="40"/>
      <c r="K540" s="16"/>
      <c r="L540" s="17" t="e">
        <f>K540/J539*100</f>
        <v>#DIV/0!</v>
      </c>
      <c r="M540" s="470"/>
      <c r="N540" s="471"/>
      <c r="O540" s="16"/>
      <c r="P540" s="17" t="e">
        <f>O540/J539*100</f>
        <v>#DIV/0!</v>
      </c>
      <c r="Q540" s="470"/>
      <c r="R540" s="471"/>
      <c r="S540" s="19"/>
      <c r="T540" s="17" t="e">
        <f>S540/J539*100</f>
        <v>#DIV/0!</v>
      </c>
      <c r="U540" s="470"/>
      <c r="V540" s="472"/>
      <c r="W540" s="16"/>
      <c r="X540" s="17" t="e">
        <f>W540/J539*100</f>
        <v>#DIV/0!</v>
      </c>
      <c r="Y540" s="470"/>
      <c r="Z540" s="471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26">+C541+D541</f>
        <v>0</v>
      </c>
      <c r="F541" s="63"/>
      <c r="G541" s="64"/>
      <c r="H541" s="64"/>
      <c r="I541" s="65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470" t="e">
        <f t="shared" si="1288"/>
        <v>#DIV/0!</v>
      </c>
      <c r="N541" s="471"/>
      <c r="O541" s="67">
        <f>G541+F541+0</f>
        <v>0</v>
      </c>
      <c r="P541" s="68" t="e">
        <f t="shared" ref="P541" si="1327">O541/J541*100</f>
        <v>#DIV/0!</v>
      </c>
      <c r="Q541" s="470" t="e">
        <f t="shared" si="1290"/>
        <v>#DIV/0!</v>
      </c>
      <c r="R541" s="471"/>
      <c r="S541" s="70">
        <f>H541+F541+G541+0</f>
        <v>0</v>
      </c>
      <c r="T541" s="68" t="e">
        <f t="shared" ref="T541" si="1328">S541/J541*100</f>
        <v>#DIV/0!</v>
      </c>
      <c r="U541" s="470" t="e">
        <f t="shared" si="1292"/>
        <v>#DIV/0!</v>
      </c>
      <c r="V541" s="472"/>
      <c r="W541" s="67">
        <f>H541+F541+G541+I541+0</f>
        <v>0</v>
      </c>
      <c r="X541" s="68" t="e">
        <f>W541/J541*100</f>
        <v>#DIV/0!</v>
      </c>
      <c r="Y541" s="470" t="e">
        <f t="shared" si="1294"/>
        <v>#DIV/0!</v>
      </c>
      <c r="Z541" s="471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38"/>
      <c r="G542" s="36"/>
      <c r="H542" s="36"/>
      <c r="I542" s="37"/>
      <c r="J542" s="40"/>
      <c r="K542" s="16"/>
      <c r="L542" s="17" t="e">
        <f>K542/J541*100</f>
        <v>#DIV/0!</v>
      </c>
      <c r="M542" s="470"/>
      <c r="N542" s="471"/>
      <c r="O542" s="16"/>
      <c r="P542" s="17" t="e">
        <f>O542/J541*100</f>
        <v>#DIV/0!</v>
      </c>
      <c r="Q542" s="470"/>
      <c r="R542" s="471"/>
      <c r="S542" s="19"/>
      <c r="T542" s="17" t="e">
        <f>S542/J541*100</f>
        <v>#DIV/0!</v>
      </c>
      <c r="U542" s="470"/>
      <c r="V542" s="472"/>
      <c r="W542" s="16"/>
      <c r="X542" s="17" t="e">
        <f>W542/J541*100</f>
        <v>#DIV/0!</v>
      </c>
      <c r="Y542" s="470"/>
      <c r="Z542" s="471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29">+C543+D543</f>
        <v>0</v>
      </c>
      <c r="F543" s="63"/>
      <c r="G543" s="64"/>
      <c r="H543" s="64"/>
      <c r="I543" s="65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470" t="e">
        <f t="shared" si="1288"/>
        <v>#DIV/0!</v>
      </c>
      <c r="N543" s="471"/>
      <c r="O543" s="67">
        <f>G543+F543+0</f>
        <v>0</v>
      </c>
      <c r="P543" s="68" t="e">
        <f t="shared" ref="P543" si="1330">O543/J543*100</f>
        <v>#DIV/0!</v>
      </c>
      <c r="Q543" s="470" t="e">
        <f t="shared" si="1290"/>
        <v>#DIV/0!</v>
      </c>
      <c r="R543" s="471"/>
      <c r="S543" s="70">
        <f>H543+F543+G543+0</f>
        <v>0</v>
      </c>
      <c r="T543" s="68" t="e">
        <f t="shared" ref="T543" si="1331">S543/J543*100</f>
        <v>#DIV/0!</v>
      </c>
      <c r="U543" s="470" t="e">
        <f t="shared" si="1292"/>
        <v>#DIV/0!</v>
      </c>
      <c r="V543" s="472"/>
      <c r="W543" s="67">
        <f>H543+F543+G543+I543+0</f>
        <v>0</v>
      </c>
      <c r="X543" s="68" t="e">
        <f>W543/J543*100</f>
        <v>#DIV/0!</v>
      </c>
      <c r="Y543" s="470" t="e">
        <f t="shared" si="1294"/>
        <v>#DIV/0!</v>
      </c>
      <c r="Z543" s="471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38"/>
      <c r="G544" s="36"/>
      <c r="H544" s="36"/>
      <c r="I544" s="37"/>
      <c r="J544" s="40"/>
      <c r="K544" s="16"/>
      <c r="L544" s="17" t="e">
        <f>K544/J543*100</f>
        <v>#DIV/0!</v>
      </c>
      <c r="M544" s="470"/>
      <c r="N544" s="471"/>
      <c r="O544" s="16"/>
      <c r="P544" s="17" t="e">
        <f>O544/J543*100</f>
        <v>#DIV/0!</v>
      </c>
      <c r="Q544" s="470"/>
      <c r="R544" s="471"/>
      <c r="S544" s="19"/>
      <c r="T544" s="17" t="e">
        <f>S544/J543*100</f>
        <v>#DIV/0!</v>
      </c>
      <c r="U544" s="470"/>
      <c r="V544" s="472"/>
      <c r="W544" s="16"/>
      <c r="X544" s="17" t="e">
        <f>W544/J543*100</f>
        <v>#DIV/0!</v>
      </c>
      <c r="Y544" s="470"/>
      <c r="Z544" s="471"/>
      <c r="AA544" s="74"/>
      <c r="AB544" s="74"/>
    </row>
    <row r="545" spans="1:28" s="251" customFormat="1" ht="21.75" hidden="1" customHeight="1" x14ac:dyDescent="0.2">
      <c r="A545" s="480" t="s">
        <v>45</v>
      </c>
      <c r="B545" s="54" t="s">
        <v>29</v>
      </c>
      <c r="C545" s="55">
        <f t="shared" ref="C545:K546" si="1332">SUM(C547,C553,C563,C569,C571)</f>
        <v>0</v>
      </c>
      <c r="D545" s="56">
        <f t="shared" si="1332"/>
        <v>0</v>
      </c>
      <c r="E545" s="57">
        <f t="shared" si="1332"/>
        <v>0</v>
      </c>
      <c r="F545" s="58">
        <f t="shared" si="1332"/>
        <v>0</v>
      </c>
      <c r="G545" s="56">
        <f t="shared" si="1332"/>
        <v>0</v>
      </c>
      <c r="H545" s="56">
        <f t="shared" si="1332"/>
        <v>0</v>
      </c>
      <c r="I545" s="59">
        <f t="shared" si="1332"/>
        <v>0</v>
      </c>
      <c r="J545" s="60">
        <f t="shared" si="1332"/>
        <v>0</v>
      </c>
      <c r="K545" s="55">
        <f t="shared" si="1332"/>
        <v>0</v>
      </c>
      <c r="L545" s="56" t="e">
        <f>K545/J545*100</f>
        <v>#DIV/0!</v>
      </c>
      <c r="M545" s="482" t="e">
        <f t="shared" si="1288"/>
        <v>#DIV/0!</v>
      </c>
      <c r="N545" s="476"/>
      <c r="O545" s="55">
        <f>SUM(O547,O553,O563,O569,O571)</f>
        <v>0</v>
      </c>
      <c r="P545" s="56" t="e">
        <f t="shared" ref="P545" si="1333">O545/J545*100</f>
        <v>#DIV/0!</v>
      </c>
      <c r="Q545" s="482" t="e">
        <f t="shared" si="1290"/>
        <v>#DIV/0!</v>
      </c>
      <c r="R545" s="476"/>
      <c r="S545" s="58">
        <f>SUM(S547,S553,S563,S569,S571)</f>
        <v>0</v>
      </c>
      <c r="T545" s="56" t="e">
        <f t="shared" ref="T545" si="1334">S545/J545*100</f>
        <v>#DIV/0!</v>
      </c>
      <c r="U545" s="482" t="e">
        <f t="shared" si="1292"/>
        <v>#DIV/0!</v>
      </c>
      <c r="V545" s="484"/>
      <c r="W545" s="55">
        <f>SUM(W547,W553,W563,W569,W571)</f>
        <v>0</v>
      </c>
      <c r="X545" s="56" t="e">
        <f t="shared" ref="X545" si="1335">W545/J545*100</f>
        <v>#DIV/0!</v>
      </c>
      <c r="Y545" s="482" t="e">
        <f t="shared" si="1294"/>
        <v>#DIV/0!</v>
      </c>
      <c r="Z545" s="476"/>
      <c r="AA545" s="250"/>
      <c r="AB545" s="250"/>
    </row>
    <row r="546" spans="1:28" s="251" customFormat="1" ht="21.75" hidden="1" customHeight="1" x14ac:dyDescent="0.2">
      <c r="A546" s="481"/>
      <c r="B546" s="54" t="s">
        <v>30</v>
      </c>
      <c r="C546" s="16"/>
      <c r="D546" s="17"/>
      <c r="E546" s="18"/>
      <c r="F546" s="19"/>
      <c r="G546" s="17"/>
      <c r="H546" s="17"/>
      <c r="I546" s="20"/>
      <c r="J546" s="21"/>
      <c r="K546" s="55">
        <f t="shared" si="1332"/>
        <v>0</v>
      </c>
      <c r="L546" s="56" t="e">
        <f t="shared" ref="L546" si="1336">K546/J545*100</f>
        <v>#DIV/0!</v>
      </c>
      <c r="M546" s="483"/>
      <c r="N546" s="477"/>
      <c r="O546" s="55">
        <f>SUM(O548,O554,O564,O570,O572)</f>
        <v>0</v>
      </c>
      <c r="P546" s="56" t="e">
        <f t="shared" ref="P546" si="1337">O546/J545*100</f>
        <v>#DIV/0!</v>
      </c>
      <c r="Q546" s="483"/>
      <c r="R546" s="477"/>
      <c r="S546" s="58">
        <f>SUM(S548,S554,S564,S570,S572)</f>
        <v>0</v>
      </c>
      <c r="T546" s="56" t="e">
        <f t="shared" ref="T546" si="1338">S546/J545*100</f>
        <v>#DIV/0!</v>
      </c>
      <c r="U546" s="483"/>
      <c r="V546" s="485"/>
      <c r="W546" s="55">
        <f>SUM(W548,W554,W564,W570,W572)</f>
        <v>0</v>
      </c>
      <c r="X546" s="56" t="e">
        <f t="shared" ref="X546" si="1339">W546/J545*100</f>
        <v>#DIV/0!</v>
      </c>
      <c r="Y546" s="483"/>
      <c r="Z546" s="477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27">
        <f>SUM(F549,F551)</f>
        <v>0</v>
      </c>
      <c r="G547" s="25">
        <f>SUM(G549,G551)</f>
        <v>0</v>
      </c>
      <c r="H547" s="25">
        <f t="shared" ref="H547:I547" si="1340">SUM(H549,H551)</f>
        <v>0</v>
      </c>
      <c r="I547" s="28">
        <f t="shared" si="1340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41">K547/J547*100</f>
        <v>#DIV/0!</v>
      </c>
      <c r="M547" s="478" t="e">
        <f t="shared" si="1288"/>
        <v>#DIV/0!</v>
      </c>
      <c r="N547" s="474"/>
      <c r="O547" s="30">
        <f>SUM(O549,O551)</f>
        <v>0</v>
      </c>
      <c r="P547" s="31" t="e">
        <f t="shared" ref="P547" si="1342">O547/J547*100</f>
        <v>#DIV/0!</v>
      </c>
      <c r="Q547" s="478" t="e">
        <f t="shared" si="1290"/>
        <v>#DIV/0!</v>
      </c>
      <c r="R547" s="474"/>
      <c r="S547" s="32">
        <f>SUM(S549,S551)</f>
        <v>0</v>
      </c>
      <c r="T547" s="31" t="e">
        <f t="shared" ref="T547" si="1343">S547/J547*100</f>
        <v>#DIV/0!</v>
      </c>
      <c r="U547" s="478" t="e">
        <f t="shared" si="1292"/>
        <v>#DIV/0!</v>
      </c>
      <c r="V547" s="475"/>
      <c r="W547" s="30">
        <f>SUM(W549,W551)</f>
        <v>0</v>
      </c>
      <c r="X547" s="31" t="e">
        <f t="shared" ref="X547" si="1344">W547/J547*100</f>
        <v>#DIV/0!</v>
      </c>
      <c r="Y547" s="478" t="e">
        <f t="shared" si="1294"/>
        <v>#DIV/0!</v>
      </c>
      <c r="Z547" s="474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38"/>
      <c r="G548" s="36"/>
      <c r="H548" s="36"/>
      <c r="I548" s="37"/>
      <c r="J548" s="40"/>
      <c r="K548" s="30">
        <f>SUM(K550,K552)</f>
        <v>0</v>
      </c>
      <c r="L548" s="31" t="e">
        <f>K548/J547*100</f>
        <v>#DIV/0!</v>
      </c>
      <c r="M548" s="479"/>
      <c r="N548" s="474"/>
      <c r="O548" s="30">
        <f>SUM(O550,O552)</f>
        <v>0</v>
      </c>
      <c r="P548" s="31" t="e">
        <f t="shared" ref="P548" si="1345">O548/J547*100</f>
        <v>#DIV/0!</v>
      </c>
      <c r="Q548" s="479"/>
      <c r="R548" s="474"/>
      <c r="S548" s="32">
        <f>SUM(S550,S552)</f>
        <v>0</v>
      </c>
      <c r="T548" s="31" t="e">
        <f t="shared" ref="T548" si="1346">S548/J547*100</f>
        <v>#DIV/0!</v>
      </c>
      <c r="U548" s="479"/>
      <c r="V548" s="475"/>
      <c r="W548" s="30">
        <f>SUM(W550,W552)</f>
        <v>0</v>
      </c>
      <c r="X548" s="31" t="e">
        <f t="shared" ref="X548" si="1347">W548/J547*100</f>
        <v>#DIV/0!</v>
      </c>
      <c r="Y548" s="479"/>
      <c r="Z548" s="474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348">+C549+D549</f>
        <v>0</v>
      </c>
      <c r="F549" s="63"/>
      <c r="G549" s="64"/>
      <c r="H549" s="64"/>
      <c r="I549" s="65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470" t="e">
        <f t="shared" si="1288"/>
        <v>#DIV/0!</v>
      </c>
      <c r="N549" s="471"/>
      <c r="O549" s="67">
        <f>G549+F549+0</f>
        <v>0</v>
      </c>
      <c r="P549" s="69" t="e">
        <f t="shared" ref="P549" si="1349">O549/J549*100</f>
        <v>#DIV/0!</v>
      </c>
      <c r="Q549" s="470" t="e">
        <f t="shared" si="1290"/>
        <v>#DIV/0!</v>
      </c>
      <c r="R549" s="471"/>
      <c r="S549" s="70">
        <f>H549+F549+G549+0</f>
        <v>0</v>
      </c>
      <c r="T549" s="69" t="e">
        <f t="shared" ref="T549" si="1350">S549/J549*100</f>
        <v>#DIV/0!</v>
      </c>
      <c r="U549" s="470" t="e">
        <f t="shared" si="1292"/>
        <v>#DIV/0!</v>
      </c>
      <c r="V549" s="472"/>
      <c r="W549" s="67">
        <f>H549+F549+G549+I549+0</f>
        <v>0</v>
      </c>
      <c r="X549" s="69" t="e">
        <f>W549/J549*100</f>
        <v>#DIV/0!</v>
      </c>
      <c r="Y549" s="470" t="e">
        <f t="shared" si="1294"/>
        <v>#DIV/0!</v>
      </c>
      <c r="Z549" s="471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38"/>
      <c r="G550" s="36"/>
      <c r="H550" s="36"/>
      <c r="I550" s="39"/>
      <c r="J550" s="40"/>
      <c r="K550" s="16"/>
      <c r="L550" s="17" t="e">
        <f>K550/J549*100</f>
        <v>#DIV/0!</v>
      </c>
      <c r="M550" s="470"/>
      <c r="N550" s="471"/>
      <c r="O550" s="16"/>
      <c r="P550" s="73" t="e">
        <f>O550/J549*100</f>
        <v>#DIV/0!</v>
      </c>
      <c r="Q550" s="470"/>
      <c r="R550" s="471"/>
      <c r="S550" s="19"/>
      <c r="T550" s="73" t="e">
        <f>S550/J549*100</f>
        <v>#DIV/0!</v>
      </c>
      <c r="U550" s="470"/>
      <c r="V550" s="472"/>
      <c r="W550" s="16"/>
      <c r="X550" s="73" t="e">
        <f>W550/J549*100</f>
        <v>#DIV/0!</v>
      </c>
      <c r="Y550" s="470"/>
      <c r="Z550" s="471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351">+C551+D551</f>
        <v>0</v>
      </c>
      <c r="F551" s="63"/>
      <c r="G551" s="64"/>
      <c r="H551" s="64"/>
      <c r="I551" s="65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470" t="e">
        <f t="shared" si="1288"/>
        <v>#DIV/0!</v>
      </c>
      <c r="N551" s="471"/>
      <c r="O551" s="67">
        <f>G551+F551+0</f>
        <v>0</v>
      </c>
      <c r="P551" s="69" t="e">
        <f t="shared" ref="P551" si="1352">O551/J551*100</f>
        <v>#DIV/0!</v>
      </c>
      <c r="Q551" s="470" t="e">
        <f t="shared" si="1290"/>
        <v>#DIV/0!</v>
      </c>
      <c r="R551" s="471"/>
      <c r="S551" s="70">
        <f>H551+F551+G551+0</f>
        <v>0</v>
      </c>
      <c r="T551" s="69" t="e">
        <f t="shared" ref="T551" si="1353">S551/J551*100</f>
        <v>#DIV/0!</v>
      </c>
      <c r="U551" s="470" t="e">
        <f t="shared" si="1292"/>
        <v>#DIV/0!</v>
      </c>
      <c r="V551" s="472"/>
      <c r="W551" s="67">
        <f>H551+F551+G551+I551+0</f>
        <v>0</v>
      </c>
      <c r="X551" s="69" t="e">
        <f>W551/J551*100</f>
        <v>#DIV/0!</v>
      </c>
      <c r="Y551" s="470" t="e">
        <f t="shared" si="1294"/>
        <v>#DIV/0!</v>
      </c>
      <c r="Z551" s="471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38"/>
      <c r="G552" s="36"/>
      <c r="H552" s="36"/>
      <c r="I552" s="39"/>
      <c r="J552" s="40"/>
      <c r="K552" s="16"/>
      <c r="L552" s="17" t="e">
        <f>K552/J551*100</f>
        <v>#DIV/0!</v>
      </c>
      <c r="M552" s="470"/>
      <c r="N552" s="471"/>
      <c r="O552" s="16"/>
      <c r="P552" s="73" t="e">
        <f>O552/J551*100</f>
        <v>#DIV/0!</v>
      </c>
      <c r="Q552" s="470"/>
      <c r="R552" s="471"/>
      <c r="S552" s="19"/>
      <c r="T552" s="73" t="e">
        <f>S552/J551*100</f>
        <v>#DIV/0!</v>
      </c>
      <c r="U552" s="470"/>
      <c r="V552" s="472"/>
      <c r="W552" s="16"/>
      <c r="X552" s="73" t="e">
        <f>W552/J551*100</f>
        <v>#DIV/0!</v>
      </c>
      <c r="Y552" s="470"/>
      <c r="Z552" s="471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27">
        <f>SUM(F555,F557,F559,F561)</f>
        <v>0</v>
      </c>
      <c r="G553" s="25">
        <f t="shared" ref="G553:I553" si="1354">SUM(G555,G557,G559,G561)</f>
        <v>0</v>
      </c>
      <c r="H553" s="25">
        <f t="shared" si="1354"/>
        <v>0</v>
      </c>
      <c r="I553" s="28">
        <f t="shared" si="1354"/>
        <v>0</v>
      </c>
      <c r="J553" s="29">
        <f t="shared" ref="J553" si="1355">+E553+I553+F553+G553+H553</f>
        <v>0</v>
      </c>
      <c r="K553" s="30">
        <f>SUM(K555,K557,K559,K561)</f>
        <v>0</v>
      </c>
      <c r="L553" s="31" t="e">
        <f t="shared" ref="L553" si="1356">K553/J553*100</f>
        <v>#DIV/0!</v>
      </c>
      <c r="M553" s="473" t="e">
        <f t="shared" si="1288"/>
        <v>#DIV/0!</v>
      </c>
      <c r="N553" s="474"/>
      <c r="O553" s="30">
        <f>SUM(O555,O557,O559,O561)</f>
        <v>0</v>
      </c>
      <c r="P553" s="31" t="e">
        <f t="shared" ref="P553" si="1357">O553/J553*100</f>
        <v>#DIV/0!</v>
      </c>
      <c r="Q553" s="473" t="e">
        <f t="shared" si="1290"/>
        <v>#DIV/0!</v>
      </c>
      <c r="R553" s="474"/>
      <c r="S553" s="32">
        <f>SUM(S555,S557,S559,S561)</f>
        <v>0</v>
      </c>
      <c r="T553" s="31" t="e">
        <f t="shared" ref="T553" si="1358">S553/J553*100</f>
        <v>#DIV/0!</v>
      </c>
      <c r="U553" s="473" t="e">
        <f t="shared" si="1292"/>
        <v>#DIV/0!</v>
      </c>
      <c r="V553" s="475"/>
      <c r="W553" s="30">
        <f>SUM(W555,W557,W559,W561)</f>
        <v>0</v>
      </c>
      <c r="X553" s="31" t="e">
        <f t="shared" ref="X553" si="1359">W553/J553*100</f>
        <v>#DIV/0!</v>
      </c>
      <c r="Y553" s="473" t="e">
        <f t="shared" si="1294"/>
        <v>#DIV/0!</v>
      </c>
      <c r="Z553" s="474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38"/>
      <c r="G554" s="36"/>
      <c r="H554" s="36"/>
      <c r="I554" s="37"/>
      <c r="J554" s="40"/>
      <c r="K554" s="30">
        <f>SUM(K556,K558,K560,K562)</f>
        <v>0</v>
      </c>
      <c r="L554" s="31" t="e">
        <f t="shared" ref="L554" si="1360">K554/J553*100</f>
        <v>#DIV/0!</v>
      </c>
      <c r="M554" s="473"/>
      <c r="N554" s="474"/>
      <c r="O554" s="30">
        <f>SUM(O556,O558,O560,O562)</f>
        <v>0</v>
      </c>
      <c r="P554" s="31" t="e">
        <f t="shared" ref="P554" si="1361">O554/J553*100</f>
        <v>#DIV/0!</v>
      </c>
      <c r="Q554" s="473"/>
      <c r="R554" s="474"/>
      <c r="S554" s="32">
        <f>SUM(S556,S558,S560,S562)</f>
        <v>0</v>
      </c>
      <c r="T554" s="31" t="e">
        <f t="shared" ref="T554" si="1362">S554/J553*100</f>
        <v>#DIV/0!</v>
      </c>
      <c r="U554" s="473"/>
      <c r="V554" s="475"/>
      <c r="W554" s="30">
        <f>SUM(W556,W558,W560,W562)</f>
        <v>0</v>
      </c>
      <c r="X554" s="31" t="e">
        <f t="shared" ref="X554" si="1363">W554/J553*100</f>
        <v>#DIV/0!</v>
      </c>
      <c r="Y554" s="473"/>
      <c r="Z554" s="474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364">+C555+D555</f>
        <v>0</v>
      </c>
      <c r="F555" s="63"/>
      <c r="G555" s="64"/>
      <c r="H555" s="64"/>
      <c r="I555" s="65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470" t="e">
        <f t="shared" si="1288"/>
        <v>#DIV/0!</v>
      </c>
      <c r="N555" s="471"/>
      <c r="O555" s="67">
        <f>G555+F555+0</f>
        <v>0</v>
      </c>
      <c r="P555" s="68" t="e">
        <f t="shared" ref="P555" si="1365">O555/J555*100</f>
        <v>#DIV/0!</v>
      </c>
      <c r="Q555" s="470" t="e">
        <f t="shared" si="1290"/>
        <v>#DIV/0!</v>
      </c>
      <c r="R555" s="471"/>
      <c r="S555" s="70">
        <f>H555+F555+G555+0</f>
        <v>0</v>
      </c>
      <c r="T555" s="68" t="e">
        <f t="shared" ref="T555" si="1366">S555/J555*100</f>
        <v>#DIV/0!</v>
      </c>
      <c r="U555" s="470" t="e">
        <f t="shared" si="1292"/>
        <v>#DIV/0!</v>
      </c>
      <c r="V555" s="472"/>
      <c r="W555" s="67">
        <f>H555+F555+G555+I555+0</f>
        <v>0</v>
      </c>
      <c r="X555" s="68" t="e">
        <f>W555/J555*100</f>
        <v>#DIV/0!</v>
      </c>
      <c r="Y555" s="470" t="e">
        <f t="shared" si="1294"/>
        <v>#DIV/0!</v>
      </c>
      <c r="Z555" s="471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38"/>
      <c r="G556" s="36"/>
      <c r="H556" s="36"/>
      <c r="I556" s="39"/>
      <c r="J556" s="40"/>
      <c r="K556" s="16"/>
      <c r="L556" s="17" t="e">
        <f>K556/J555*100</f>
        <v>#DIV/0!</v>
      </c>
      <c r="M556" s="470"/>
      <c r="N556" s="471"/>
      <c r="O556" s="16"/>
      <c r="P556" s="17" t="e">
        <f>O556/J555*100</f>
        <v>#DIV/0!</v>
      </c>
      <c r="Q556" s="470"/>
      <c r="R556" s="471"/>
      <c r="S556" s="19"/>
      <c r="T556" s="17" t="e">
        <f>S556/J555*100</f>
        <v>#DIV/0!</v>
      </c>
      <c r="U556" s="470"/>
      <c r="V556" s="472"/>
      <c r="W556" s="16"/>
      <c r="X556" s="17" t="e">
        <f>W556/J555*100</f>
        <v>#DIV/0!</v>
      </c>
      <c r="Y556" s="470"/>
      <c r="Z556" s="471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367">+C557+D557</f>
        <v>0</v>
      </c>
      <c r="F557" s="63"/>
      <c r="G557" s="64"/>
      <c r="H557" s="64"/>
      <c r="I557" s="65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470" t="e">
        <f t="shared" si="1288"/>
        <v>#DIV/0!</v>
      </c>
      <c r="N557" s="471"/>
      <c r="O557" s="67">
        <f>G557+F557+0</f>
        <v>0</v>
      </c>
      <c r="P557" s="68" t="e">
        <f t="shared" ref="P557" si="1368">O557/J557*100</f>
        <v>#DIV/0!</v>
      </c>
      <c r="Q557" s="470" t="e">
        <f t="shared" si="1290"/>
        <v>#DIV/0!</v>
      </c>
      <c r="R557" s="471"/>
      <c r="S557" s="70">
        <f>H557+F557+G557+0</f>
        <v>0</v>
      </c>
      <c r="T557" s="68" t="e">
        <f t="shared" ref="T557" si="1369">S557/J557*100</f>
        <v>#DIV/0!</v>
      </c>
      <c r="U557" s="470" t="e">
        <f t="shared" si="1292"/>
        <v>#DIV/0!</v>
      </c>
      <c r="V557" s="472"/>
      <c r="W557" s="67">
        <f>H557+F557+G557+I557+0</f>
        <v>0</v>
      </c>
      <c r="X557" s="68" t="e">
        <f>W557/J557*100</f>
        <v>#DIV/0!</v>
      </c>
      <c r="Y557" s="470" t="e">
        <f t="shared" si="1294"/>
        <v>#DIV/0!</v>
      </c>
      <c r="Z557" s="471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38"/>
      <c r="G558" s="36"/>
      <c r="H558" s="36"/>
      <c r="I558" s="39"/>
      <c r="J558" s="40"/>
      <c r="K558" s="16"/>
      <c r="L558" s="17" t="e">
        <f>K558/J557*100</f>
        <v>#DIV/0!</v>
      </c>
      <c r="M558" s="470"/>
      <c r="N558" s="471"/>
      <c r="O558" s="16"/>
      <c r="P558" s="17" t="e">
        <f>O558/J557*100</f>
        <v>#DIV/0!</v>
      </c>
      <c r="Q558" s="470"/>
      <c r="R558" s="471"/>
      <c r="S558" s="19"/>
      <c r="T558" s="17" t="e">
        <f>S558/J557*100</f>
        <v>#DIV/0!</v>
      </c>
      <c r="U558" s="470"/>
      <c r="V558" s="472"/>
      <c r="W558" s="16"/>
      <c r="X558" s="17" t="e">
        <f>W558/J557*100</f>
        <v>#DIV/0!</v>
      </c>
      <c r="Y558" s="470"/>
      <c r="Z558" s="471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370">+C559+D559</f>
        <v>0</v>
      </c>
      <c r="F559" s="63"/>
      <c r="G559" s="64"/>
      <c r="H559" s="64"/>
      <c r="I559" s="65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470" t="e">
        <f t="shared" si="1288"/>
        <v>#DIV/0!</v>
      </c>
      <c r="N559" s="471"/>
      <c r="O559" s="67">
        <f>G559+F559+0</f>
        <v>0</v>
      </c>
      <c r="P559" s="68" t="e">
        <f t="shared" ref="P559" si="1371">O559/J559*100</f>
        <v>#DIV/0!</v>
      </c>
      <c r="Q559" s="470" t="e">
        <f t="shared" si="1290"/>
        <v>#DIV/0!</v>
      </c>
      <c r="R559" s="471"/>
      <c r="S559" s="70">
        <f>H559+F559+G559+0</f>
        <v>0</v>
      </c>
      <c r="T559" s="68" t="e">
        <f t="shared" ref="T559" si="1372">S559/J559*100</f>
        <v>#DIV/0!</v>
      </c>
      <c r="U559" s="470" t="e">
        <f t="shared" si="1292"/>
        <v>#DIV/0!</v>
      </c>
      <c r="V559" s="472"/>
      <c r="W559" s="67">
        <f>H559+F559+G559+I559+0</f>
        <v>0</v>
      </c>
      <c r="X559" s="68" t="e">
        <f>W559/J559*100</f>
        <v>#DIV/0!</v>
      </c>
      <c r="Y559" s="470" t="e">
        <f t="shared" si="1294"/>
        <v>#DIV/0!</v>
      </c>
      <c r="Z559" s="471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38"/>
      <c r="G560" s="36"/>
      <c r="H560" s="36"/>
      <c r="I560" s="39"/>
      <c r="J560" s="40"/>
      <c r="K560" s="16"/>
      <c r="L560" s="17" t="e">
        <f>K560/J559*100</f>
        <v>#DIV/0!</v>
      </c>
      <c r="M560" s="470"/>
      <c r="N560" s="471"/>
      <c r="O560" s="16"/>
      <c r="P560" s="17" t="e">
        <f>O560/J559*100</f>
        <v>#DIV/0!</v>
      </c>
      <c r="Q560" s="470"/>
      <c r="R560" s="471"/>
      <c r="S560" s="19"/>
      <c r="T560" s="17" t="e">
        <f>S560/J559*100</f>
        <v>#DIV/0!</v>
      </c>
      <c r="U560" s="470"/>
      <c r="V560" s="472"/>
      <c r="W560" s="16"/>
      <c r="X560" s="17" t="e">
        <f>W560/J559*100</f>
        <v>#DIV/0!</v>
      </c>
      <c r="Y560" s="470"/>
      <c r="Z560" s="471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373">+C561+D561</f>
        <v>0</v>
      </c>
      <c r="F561" s="63"/>
      <c r="G561" s="64"/>
      <c r="H561" s="64"/>
      <c r="I561" s="65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470" t="e">
        <f t="shared" si="1288"/>
        <v>#DIV/0!</v>
      </c>
      <c r="N561" s="471"/>
      <c r="O561" s="67">
        <f>G561+F561+0</f>
        <v>0</v>
      </c>
      <c r="P561" s="68" t="e">
        <f t="shared" ref="P561" si="1374">O561/J561*100</f>
        <v>#DIV/0!</v>
      </c>
      <c r="Q561" s="470" t="e">
        <f t="shared" si="1290"/>
        <v>#DIV/0!</v>
      </c>
      <c r="R561" s="471"/>
      <c r="S561" s="70">
        <f>H561+F561+G561+0</f>
        <v>0</v>
      </c>
      <c r="T561" s="68" t="e">
        <f t="shared" ref="T561" si="1375">S561/J561*100</f>
        <v>#DIV/0!</v>
      </c>
      <c r="U561" s="470" t="e">
        <f t="shared" si="1292"/>
        <v>#DIV/0!</v>
      </c>
      <c r="V561" s="472"/>
      <c r="W561" s="67">
        <f>H561+F561+G561+I561+0</f>
        <v>0</v>
      </c>
      <c r="X561" s="68" t="e">
        <f>W561/J561*100</f>
        <v>#DIV/0!</v>
      </c>
      <c r="Y561" s="470" t="e">
        <f t="shared" si="1294"/>
        <v>#DIV/0!</v>
      </c>
      <c r="Z561" s="471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38"/>
      <c r="G562" s="36"/>
      <c r="H562" s="36"/>
      <c r="I562" s="39"/>
      <c r="J562" s="40"/>
      <c r="K562" s="16"/>
      <c r="L562" s="17" t="e">
        <f>K562/J561*100</f>
        <v>#DIV/0!</v>
      </c>
      <c r="M562" s="470"/>
      <c r="N562" s="471"/>
      <c r="O562" s="16"/>
      <c r="P562" s="17" t="e">
        <f>O562/J561*100</f>
        <v>#DIV/0!</v>
      </c>
      <c r="Q562" s="470"/>
      <c r="R562" s="471"/>
      <c r="S562" s="19"/>
      <c r="T562" s="17" t="e">
        <f>S562/J561*100</f>
        <v>#DIV/0!</v>
      </c>
      <c r="U562" s="470"/>
      <c r="V562" s="472"/>
      <c r="W562" s="16"/>
      <c r="X562" s="17" t="e">
        <f>W562/J561*100</f>
        <v>#DIV/0!</v>
      </c>
      <c r="Y562" s="470"/>
      <c r="Z562" s="471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27">
        <f>SUM(F565,F567)</f>
        <v>0</v>
      </c>
      <c r="G563" s="25">
        <f t="shared" ref="G563:I563" si="1376">SUM(G565,G567)</f>
        <v>0</v>
      </c>
      <c r="H563" s="25">
        <f t="shared" si="1376"/>
        <v>0</v>
      </c>
      <c r="I563" s="28">
        <f t="shared" si="1376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377">K563/J563*100</f>
        <v>#DIV/0!</v>
      </c>
      <c r="M563" s="473" t="e">
        <f t="shared" si="1288"/>
        <v>#DIV/0!</v>
      </c>
      <c r="N563" s="474"/>
      <c r="O563" s="30">
        <f>SUM(O565,O567)</f>
        <v>0</v>
      </c>
      <c r="P563" s="31" t="e">
        <f t="shared" ref="P563" si="1378">O563/J563*100</f>
        <v>#DIV/0!</v>
      </c>
      <c r="Q563" s="473" t="e">
        <f t="shared" si="1290"/>
        <v>#DIV/0!</v>
      </c>
      <c r="R563" s="474"/>
      <c r="S563" s="32">
        <f>SUM(S565,S567)</f>
        <v>0</v>
      </c>
      <c r="T563" s="31" t="e">
        <f t="shared" ref="T563" si="1379">S563/J563*100</f>
        <v>#DIV/0!</v>
      </c>
      <c r="U563" s="473" t="e">
        <f t="shared" si="1292"/>
        <v>#DIV/0!</v>
      </c>
      <c r="V563" s="475"/>
      <c r="W563" s="30">
        <f>SUM(W565,W567)</f>
        <v>0</v>
      </c>
      <c r="X563" s="31" t="e">
        <f t="shared" ref="X563" si="1380">W563/J563*100</f>
        <v>#DIV/0!</v>
      </c>
      <c r="Y563" s="473" t="e">
        <f t="shared" si="1294"/>
        <v>#DIV/0!</v>
      </c>
      <c r="Z563" s="474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38"/>
      <c r="G564" s="36"/>
      <c r="H564" s="36"/>
      <c r="I564" s="37"/>
      <c r="J564" s="40"/>
      <c r="K564" s="30">
        <f>SUM(K566,K568)</f>
        <v>0</v>
      </c>
      <c r="L564" s="31" t="e">
        <f t="shared" ref="L564" si="1381">K564/J563*100</f>
        <v>#DIV/0!</v>
      </c>
      <c r="M564" s="473"/>
      <c r="N564" s="474"/>
      <c r="O564" s="30">
        <f>SUM(O566,O568)</f>
        <v>0</v>
      </c>
      <c r="P564" s="31" t="e">
        <f t="shared" ref="P564" si="1382">O564/J563*100</f>
        <v>#DIV/0!</v>
      </c>
      <c r="Q564" s="473"/>
      <c r="R564" s="474"/>
      <c r="S564" s="32">
        <f>SUM(S566,S568)</f>
        <v>0</v>
      </c>
      <c r="T564" s="31" t="e">
        <f t="shared" ref="T564" si="1383">S564/J563*100</f>
        <v>#DIV/0!</v>
      </c>
      <c r="U564" s="473"/>
      <c r="V564" s="475"/>
      <c r="W564" s="30">
        <f>SUM(W566,W568)</f>
        <v>0</v>
      </c>
      <c r="X564" s="31" t="e">
        <f t="shared" ref="X564" si="1384">W564/J563*100</f>
        <v>#DIV/0!</v>
      </c>
      <c r="Y564" s="473"/>
      <c r="Z564" s="474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385">+C565+D565</f>
        <v>0</v>
      </c>
      <c r="F565" s="63"/>
      <c r="G565" s="64"/>
      <c r="H565" s="64"/>
      <c r="I565" s="65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470" t="e">
        <f t="shared" si="1288"/>
        <v>#DIV/0!</v>
      </c>
      <c r="N565" s="471"/>
      <c r="O565" s="67">
        <f>G565+F565+0</f>
        <v>0</v>
      </c>
      <c r="P565" s="68" t="e">
        <f t="shared" ref="P565" si="1386">O565/J565*100</f>
        <v>#DIV/0!</v>
      </c>
      <c r="Q565" s="470" t="e">
        <f t="shared" si="1290"/>
        <v>#DIV/0!</v>
      </c>
      <c r="R565" s="471"/>
      <c r="S565" s="70">
        <f>H565+F565+G565+0</f>
        <v>0</v>
      </c>
      <c r="T565" s="68" t="e">
        <f t="shared" ref="T565" si="1387">S565/J565*100</f>
        <v>#DIV/0!</v>
      </c>
      <c r="U565" s="470" t="e">
        <f t="shared" si="1292"/>
        <v>#DIV/0!</v>
      </c>
      <c r="V565" s="472"/>
      <c r="W565" s="67">
        <f>H565+F565+G565+I565+0</f>
        <v>0</v>
      </c>
      <c r="X565" s="68" t="e">
        <f>W565/J565*100</f>
        <v>#DIV/0!</v>
      </c>
      <c r="Y565" s="470" t="e">
        <f t="shared" si="1294"/>
        <v>#DIV/0!</v>
      </c>
      <c r="Z565" s="471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38"/>
      <c r="G566" s="36"/>
      <c r="H566" s="36"/>
      <c r="I566" s="39"/>
      <c r="J566" s="40"/>
      <c r="K566" s="16"/>
      <c r="L566" s="17" t="e">
        <f>K566/J565*100</f>
        <v>#DIV/0!</v>
      </c>
      <c r="M566" s="470"/>
      <c r="N566" s="471"/>
      <c r="O566" s="16"/>
      <c r="P566" s="17" t="e">
        <f>O566/J565*100</f>
        <v>#DIV/0!</v>
      </c>
      <c r="Q566" s="470"/>
      <c r="R566" s="471"/>
      <c r="S566" s="19"/>
      <c r="T566" s="17" t="e">
        <f>S566/J565*100</f>
        <v>#DIV/0!</v>
      </c>
      <c r="U566" s="470"/>
      <c r="V566" s="472"/>
      <c r="W566" s="16"/>
      <c r="X566" s="17" t="e">
        <f>W566/J565*100</f>
        <v>#DIV/0!</v>
      </c>
      <c r="Y566" s="470"/>
      <c r="Z566" s="471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388">+C567+D567</f>
        <v>0</v>
      </c>
      <c r="F567" s="63"/>
      <c r="G567" s="64"/>
      <c r="H567" s="64"/>
      <c r="I567" s="65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470" t="e">
        <f t="shared" si="1288"/>
        <v>#DIV/0!</v>
      </c>
      <c r="N567" s="471"/>
      <c r="O567" s="67">
        <f>G567+F567+0</f>
        <v>0</v>
      </c>
      <c r="P567" s="68" t="e">
        <f t="shared" ref="P567" si="1389">O567/J567*100</f>
        <v>#DIV/0!</v>
      </c>
      <c r="Q567" s="470" t="e">
        <f t="shared" si="1290"/>
        <v>#DIV/0!</v>
      </c>
      <c r="R567" s="471"/>
      <c r="S567" s="70">
        <f>H567+F567+G567+0</f>
        <v>0</v>
      </c>
      <c r="T567" s="68" t="e">
        <f t="shared" ref="T567" si="1390">S567/J567*100</f>
        <v>#DIV/0!</v>
      </c>
      <c r="U567" s="470" t="e">
        <f t="shared" si="1292"/>
        <v>#DIV/0!</v>
      </c>
      <c r="V567" s="472"/>
      <c r="W567" s="67">
        <f>H567+F567+G567+I567+0</f>
        <v>0</v>
      </c>
      <c r="X567" s="68" t="e">
        <f>W567/J567*100</f>
        <v>#DIV/0!</v>
      </c>
      <c r="Y567" s="470" t="e">
        <f t="shared" si="1294"/>
        <v>#DIV/0!</v>
      </c>
      <c r="Z567" s="471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38"/>
      <c r="G568" s="36"/>
      <c r="H568" s="36"/>
      <c r="I568" s="39"/>
      <c r="J568" s="40"/>
      <c r="K568" s="16"/>
      <c r="L568" s="17" t="e">
        <f>K568/J567*100</f>
        <v>#DIV/0!</v>
      </c>
      <c r="M568" s="470"/>
      <c r="N568" s="471"/>
      <c r="O568" s="16"/>
      <c r="P568" s="17" t="e">
        <f>O568/J567*100</f>
        <v>#DIV/0!</v>
      </c>
      <c r="Q568" s="470"/>
      <c r="R568" s="471"/>
      <c r="S568" s="19"/>
      <c r="T568" s="17" t="e">
        <f>S568/J567*100</f>
        <v>#DIV/0!</v>
      </c>
      <c r="U568" s="470"/>
      <c r="V568" s="472"/>
      <c r="W568" s="16"/>
      <c r="X568" s="17" t="e">
        <f>W568/J567*100</f>
        <v>#DIV/0!</v>
      </c>
      <c r="Y568" s="470"/>
      <c r="Z568" s="471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391">+C569+D569</f>
        <v>0</v>
      </c>
      <c r="F569" s="63"/>
      <c r="G569" s="64"/>
      <c r="H569" s="64"/>
      <c r="I569" s="65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470" t="e">
        <f t="shared" si="1288"/>
        <v>#DIV/0!</v>
      </c>
      <c r="N569" s="471"/>
      <c r="O569" s="67">
        <f>G569+F569+0</f>
        <v>0</v>
      </c>
      <c r="P569" s="68" t="e">
        <f t="shared" ref="P569" si="1392">O569/J569*100</f>
        <v>#DIV/0!</v>
      </c>
      <c r="Q569" s="470" t="e">
        <f t="shared" si="1290"/>
        <v>#DIV/0!</v>
      </c>
      <c r="R569" s="471"/>
      <c r="S569" s="70">
        <f>H569+F569+G569+0</f>
        <v>0</v>
      </c>
      <c r="T569" s="68" t="e">
        <f t="shared" ref="T569" si="1393">S569/J569*100</f>
        <v>#DIV/0!</v>
      </c>
      <c r="U569" s="470" t="e">
        <f t="shared" si="1292"/>
        <v>#DIV/0!</v>
      </c>
      <c r="V569" s="472"/>
      <c r="W569" s="67">
        <f>H569+F569+G569+I569+0</f>
        <v>0</v>
      </c>
      <c r="X569" s="68" t="e">
        <f>W569/J569*100</f>
        <v>#DIV/0!</v>
      </c>
      <c r="Y569" s="470" t="e">
        <f t="shared" si="1294"/>
        <v>#DIV/0!</v>
      </c>
      <c r="Z569" s="471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38"/>
      <c r="G570" s="36"/>
      <c r="H570" s="36"/>
      <c r="I570" s="37"/>
      <c r="J570" s="40"/>
      <c r="K570" s="16"/>
      <c r="L570" s="17" t="e">
        <f>K570/J569*100</f>
        <v>#DIV/0!</v>
      </c>
      <c r="M570" s="470"/>
      <c r="N570" s="471"/>
      <c r="O570" s="16"/>
      <c r="P570" s="17" t="e">
        <f>O570/J569*100</f>
        <v>#DIV/0!</v>
      </c>
      <c r="Q570" s="470"/>
      <c r="R570" s="471"/>
      <c r="S570" s="19"/>
      <c r="T570" s="17" t="e">
        <f>S570/J569*100</f>
        <v>#DIV/0!</v>
      </c>
      <c r="U570" s="470"/>
      <c r="V570" s="472"/>
      <c r="W570" s="16"/>
      <c r="X570" s="17" t="e">
        <f>W570/J569*100</f>
        <v>#DIV/0!</v>
      </c>
      <c r="Y570" s="470"/>
      <c r="Z570" s="471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394">+C571+D571</f>
        <v>0</v>
      </c>
      <c r="F571" s="63"/>
      <c r="G571" s="64"/>
      <c r="H571" s="64"/>
      <c r="I571" s="65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470" t="e">
        <f t="shared" si="1288"/>
        <v>#DIV/0!</v>
      </c>
      <c r="N571" s="471"/>
      <c r="O571" s="67">
        <f>G571+F571+0</f>
        <v>0</v>
      </c>
      <c r="P571" s="68" t="e">
        <f t="shared" ref="P571" si="1395">O571/J571*100</f>
        <v>#DIV/0!</v>
      </c>
      <c r="Q571" s="470" t="e">
        <f t="shared" si="1290"/>
        <v>#DIV/0!</v>
      </c>
      <c r="R571" s="471"/>
      <c r="S571" s="70">
        <f>H571+F571+G571+0</f>
        <v>0</v>
      </c>
      <c r="T571" s="68" t="e">
        <f t="shared" ref="T571" si="1396">S571/J571*100</f>
        <v>#DIV/0!</v>
      </c>
      <c r="U571" s="470" t="e">
        <f t="shared" si="1292"/>
        <v>#DIV/0!</v>
      </c>
      <c r="V571" s="472"/>
      <c r="W571" s="67">
        <f>H571+F571+G571+I571+0</f>
        <v>0</v>
      </c>
      <c r="X571" s="68" t="e">
        <f>W571/J571*100</f>
        <v>#DIV/0!</v>
      </c>
      <c r="Y571" s="470" t="e">
        <f t="shared" si="1294"/>
        <v>#DIV/0!</v>
      </c>
      <c r="Z571" s="471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38"/>
      <c r="G572" s="36"/>
      <c r="H572" s="36"/>
      <c r="I572" s="37"/>
      <c r="J572" s="40"/>
      <c r="K572" s="16"/>
      <c r="L572" s="17" t="e">
        <f>K572/J571*100</f>
        <v>#DIV/0!</v>
      </c>
      <c r="M572" s="470"/>
      <c r="N572" s="471"/>
      <c r="O572" s="16"/>
      <c r="P572" s="17" t="e">
        <f>O572/J571*100</f>
        <v>#DIV/0!</v>
      </c>
      <c r="Q572" s="470"/>
      <c r="R572" s="471"/>
      <c r="S572" s="19"/>
      <c r="T572" s="17" t="e">
        <f>S572/J571*100</f>
        <v>#DIV/0!</v>
      </c>
      <c r="U572" s="470"/>
      <c r="V572" s="472"/>
      <c r="W572" s="16"/>
      <c r="X572" s="17" t="e">
        <f>W572/J571*100</f>
        <v>#DIV/0!</v>
      </c>
      <c r="Y572" s="470"/>
      <c r="Z572" s="471"/>
      <c r="AA572" s="74"/>
      <c r="AB572" s="74"/>
    </row>
    <row r="573" spans="1:28" s="251" customFormat="1" ht="21.75" hidden="1" customHeight="1" x14ac:dyDescent="0.2">
      <c r="A573" s="480" t="s">
        <v>45</v>
      </c>
      <c r="B573" s="54" t="s">
        <v>29</v>
      </c>
      <c r="C573" s="55">
        <f t="shared" ref="C573:K574" si="1397">SUM(C575,C581,C591,C597,C599)</f>
        <v>0</v>
      </c>
      <c r="D573" s="56">
        <f t="shared" si="1397"/>
        <v>0</v>
      </c>
      <c r="E573" s="57">
        <f t="shared" si="1397"/>
        <v>0</v>
      </c>
      <c r="F573" s="58">
        <f t="shared" si="1397"/>
        <v>0</v>
      </c>
      <c r="G573" s="56">
        <f t="shared" si="1397"/>
        <v>0</v>
      </c>
      <c r="H573" s="56">
        <f t="shared" si="1397"/>
        <v>0</v>
      </c>
      <c r="I573" s="59">
        <f t="shared" si="1397"/>
        <v>0</v>
      </c>
      <c r="J573" s="60">
        <f t="shared" si="1397"/>
        <v>0</v>
      </c>
      <c r="K573" s="55">
        <f t="shared" si="1397"/>
        <v>0</v>
      </c>
      <c r="L573" s="56" t="e">
        <f>K573/J573*100</f>
        <v>#DIV/0!</v>
      </c>
      <c r="M573" s="482" t="e">
        <f t="shared" si="1288"/>
        <v>#DIV/0!</v>
      </c>
      <c r="N573" s="476"/>
      <c r="O573" s="55">
        <f>SUM(O575,O581,O591,O597,O599)</f>
        <v>0</v>
      </c>
      <c r="P573" s="56" t="e">
        <f t="shared" ref="P573" si="1398">O573/J573*100</f>
        <v>#DIV/0!</v>
      </c>
      <c r="Q573" s="482" t="e">
        <f t="shared" si="1290"/>
        <v>#DIV/0!</v>
      </c>
      <c r="R573" s="476"/>
      <c r="S573" s="58">
        <f>SUM(S575,S581,S591,S597,S599)</f>
        <v>0</v>
      </c>
      <c r="T573" s="56" t="e">
        <f t="shared" ref="T573" si="1399">S573/J573*100</f>
        <v>#DIV/0!</v>
      </c>
      <c r="U573" s="482" t="e">
        <f t="shared" si="1292"/>
        <v>#DIV/0!</v>
      </c>
      <c r="V573" s="484"/>
      <c r="W573" s="55">
        <f>SUM(W575,W581,W591,W597,W599)</f>
        <v>0</v>
      </c>
      <c r="X573" s="56" t="e">
        <f t="shared" ref="X573" si="1400">W573/J573*100</f>
        <v>#DIV/0!</v>
      </c>
      <c r="Y573" s="482" t="e">
        <f t="shared" si="1294"/>
        <v>#DIV/0!</v>
      </c>
      <c r="Z573" s="476"/>
      <c r="AA573" s="250"/>
      <c r="AB573" s="250"/>
    </row>
    <row r="574" spans="1:28" s="251" customFormat="1" ht="21.75" hidden="1" customHeight="1" x14ac:dyDescent="0.2">
      <c r="A574" s="481"/>
      <c r="B574" s="54" t="s">
        <v>30</v>
      </c>
      <c r="C574" s="16"/>
      <c r="D574" s="17"/>
      <c r="E574" s="18"/>
      <c r="F574" s="19"/>
      <c r="G574" s="17"/>
      <c r="H574" s="17"/>
      <c r="I574" s="20"/>
      <c r="J574" s="21"/>
      <c r="K574" s="55">
        <f t="shared" si="1397"/>
        <v>0</v>
      </c>
      <c r="L574" s="56" t="e">
        <f t="shared" ref="L574" si="1401">K574/J573*100</f>
        <v>#DIV/0!</v>
      </c>
      <c r="M574" s="483"/>
      <c r="N574" s="477"/>
      <c r="O574" s="55">
        <f>SUM(O576,O582,O592,O598,O600)</f>
        <v>0</v>
      </c>
      <c r="P574" s="56" t="e">
        <f t="shared" ref="P574" si="1402">O574/J573*100</f>
        <v>#DIV/0!</v>
      </c>
      <c r="Q574" s="483"/>
      <c r="R574" s="477"/>
      <c r="S574" s="58">
        <f>SUM(S576,S582,S592,S598,S600)</f>
        <v>0</v>
      </c>
      <c r="T574" s="56" t="e">
        <f t="shared" ref="T574" si="1403">S574/J573*100</f>
        <v>#DIV/0!</v>
      </c>
      <c r="U574" s="483"/>
      <c r="V574" s="485"/>
      <c r="W574" s="55">
        <f>SUM(W576,W582,W592,W598,W600)</f>
        <v>0</v>
      </c>
      <c r="X574" s="56" t="e">
        <f t="shared" ref="X574" si="1404">W574/J573*100</f>
        <v>#DIV/0!</v>
      </c>
      <c r="Y574" s="483"/>
      <c r="Z574" s="477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27">
        <f>SUM(F577,F579)</f>
        <v>0</v>
      </c>
      <c r="G575" s="25">
        <f>SUM(G577,G579)</f>
        <v>0</v>
      </c>
      <c r="H575" s="25">
        <f t="shared" ref="H575:I575" si="1405">SUM(H577,H579)</f>
        <v>0</v>
      </c>
      <c r="I575" s="28">
        <f t="shared" si="1405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06">K575/J575*100</f>
        <v>#DIV/0!</v>
      </c>
      <c r="M575" s="478" t="e">
        <f t="shared" si="1288"/>
        <v>#DIV/0!</v>
      </c>
      <c r="N575" s="474"/>
      <c r="O575" s="30">
        <f>SUM(O577,O579)</f>
        <v>0</v>
      </c>
      <c r="P575" s="31" t="e">
        <f t="shared" ref="P575" si="1407">O575/J575*100</f>
        <v>#DIV/0!</v>
      </c>
      <c r="Q575" s="478" t="e">
        <f t="shared" si="1290"/>
        <v>#DIV/0!</v>
      </c>
      <c r="R575" s="474"/>
      <c r="S575" s="32">
        <f>SUM(S577,S579)</f>
        <v>0</v>
      </c>
      <c r="T575" s="31" t="e">
        <f t="shared" ref="T575" si="1408">S575/J575*100</f>
        <v>#DIV/0!</v>
      </c>
      <c r="U575" s="478" t="e">
        <f t="shared" si="1292"/>
        <v>#DIV/0!</v>
      </c>
      <c r="V575" s="475"/>
      <c r="W575" s="30">
        <f>SUM(W577,W579)</f>
        <v>0</v>
      </c>
      <c r="X575" s="31" t="e">
        <f t="shared" ref="X575" si="1409">W575/J575*100</f>
        <v>#DIV/0!</v>
      </c>
      <c r="Y575" s="478" t="e">
        <f t="shared" si="1294"/>
        <v>#DIV/0!</v>
      </c>
      <c r="Z575" s="474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38"/>
      <c r="G576" s="36"/>
      <c r="H576" s="36"/>
      <c r="I576" s="37"/>
      <c r="J576" s="40"/>
      <c r="K576" s="30">
        <f>SUM(K578,K580)</f>
        <v>0</v>
      </c>
      <c r="L576" s="31" t="e">
        <f>K576/J575*100</f>
        <v>#DIV/0!</v>
      </c>
      <c r="M576" s="479"/>
      <c r="N576" s="474"/>
      <c r="O576" s="30">
        <f>SUM(O578,O580)</f>
        <v>0</v>
      </c>
      <c r="P576" s="31" t="e">
        <f t="shared" ref="P576" si="1410">O576/J575*100</f>
        <v>#DIV/0!</v>
      </c>
      <c r="Q576" s="479"/>
      <c r="R576" s="474"/>
      <c r="S576" s="32">
        <f>SUM(S578,S580)</f>
        <v>0</v>
      </c>
      <c r="T576" s="31" t="e">
        <f t="shared" ref="T576" si="1411">S576/J575*100</f>
        <v>#DIV/0!</v>
      </c>
      <c r="U576" s="479"/>
      <c r="V576" s="475"/>
      <c r="W576" s="30">
        <f>SUM(W578,W580)</f>
        <v>0</v>
      </c>
      <c r="X576" s="31" t="e">
        <f t="shared" ref="X576" si="1412">W576/J575*100</f>
        <v>#DIV/0!</v>
      </c>
      <c r="Y576" s="479"/>
      <c r="Z576" s="474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13">+C577+D577</f>
        <v>0</v>
      </c>
      <c r="F577" s="63"/>
      <c r="G577" s="64"/>
      <c r="H577" s="64"/>
      <c r="I577" s="65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470" t="e">
        <f t="shared" si="1288"/>
        <v>#DIV/0!</v>
      </c>
      <c r="N577" s="471"/>
      <c r="O577" s="67">
        <f>G577+F577+0</f>
        <v>0</v>
      </c>
      <c r="P577" s="69" t="e">
        <f t="shared" ref="P577" si="1414">O577/J577*100</f>
        <v>#DIV/0!</v>
      </c>
      <c r="Q577" s="470" t="e">
        <f t="shared" si="1290"/>
        <v>#DIV/0!</v>
      </c>
      <c r="R577" s="471"/>
      <c r="S577" s="70">
        <f>H577+F577+G577+0</f>
        <v>0</v>
      </c>
      <c r="T577" s="69" t="e">
        <f t="shared" ref="T577" si="1415">S577/J577*100</f>
        <v>#DIV/0!</v>
      </c>
      <c r="U577" s="470" t="e">
        <f t="shared" si="1292"/>
        <v>#DIV/0!</v>
      </c>
      <c r="V577" s="472"/>
      <c r="W577" s="67">
        <f>H577+F577+G577+I577+0</f>
        <v>0</v>
      </c>
      <c r="X577" s="69" t="e">
        <f>W577/J577*100</f>
        <v>#DIV/0!</v>
      </c>
      <c r="Y577" s="470" t="e">
        <f t="shared" si="1294"/>
        <v>#DIV/0!</v>
      </c>
      <c r="Z577" s="471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38"/>
      <c r="G578" s="36"/>
      <c r="H578" s="36"/>
      <c r="I578" s="39"/>
      <c r="J578" s="40"/>
      <c r="K578" s="16"/>
      <c r="L578" s="17" t="e">
        <f>K578/J577*100</f>
        <v>#DIV/0!</v>
      </c>
      <c r="M578" s="470"/>
      <c r="N578" s="471"/>
      <c r="O578" s="16"/>
      <c r="P578" s="73" t="e">
        <f>O578/J577*100</f>
        <v>#DIV/0!</v>
      </c>
      <c r="Q578" s="470"/>
      <c r="R578" s="471"/>
      <c r="S578" s="19"/>
      <c r="T578" s="73" t="e">
        <f>S578/J577*100</f>
        <v>#DIV/0!</v>
      </c>
      <c r="U578" s="470"/>
      <c r="V578" s="472"/>
      <c r="W578" s="16"/>
      <c r="X578" s="73" t="e">
        <f>W578/J577*100</f>
        <v>#DIV/0!</v>
      </c>
      <c r="Y578" s="470"/>
      <c r="Z578" s="471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16">+C579+D579</f>
        <v>0</v>
      </c>
      <c r="F579" s="63"/>
      <c r="G579" s="64"/>
      <c r="H579" s="64"/>
      <c r="I579" s="65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470" t="e">
        <f t="shared" si="1288"/>
        <v>#DIV/0!</v>
      </c>
      <c r="N579" s="471"/>
      <c r="O579" s="67">
        <f>G579+F579+0</f>
        <v>0</v>
      </c>
      <c r="P579" s="69" t="e">
        <f t="shared" ref="P579" si="1417">O579/J579*100</f>
        <v>#DIV/0!</v>
      </c>
      <c r="Q579" s="470" t="e">
        <f t="shared" si="1290"/>
        <v>#DIV/0!</v>
      </c>
      <c r="R579" s="471"/>
      <c r="S579" s="70">
        <f>H579+F579+G579+0</f>
        <v>0</v>
      </c>
      <c r="T579" s="69" t="e">
        <f t="shared" ref="T579" si="1418">S579/J579*100</f>
        <v>#DIV/0!</v>
      </c>
      <c r="U579" s="470" t="e">
        <f t="shared" si="1292"/>
        <v>#DIV/0!</v>
      </c>
      <c r="V579" s="472"/>
      <c r="W579" s="67">
        <f>H579+F579+G579+I579+0</f>
        <v>0</v>
      </c>
      <c r="X579" s="69" t="e">
        <f>W579/J579*100</f>
        <v>#DIV/0!</v>
      </c>
      <c r="Y579" s="470" t="e">
        <f t="shared" si="1294"/>
        <v>#DIV/0!</v>
      </c>
      <c r="Z579" s="471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38"/>
      <c r="G580" s="36"/>
      <c r="H580" s="36"/>
      <c r="I580" s="39"/>
      <c r="J580" s="40"/>
      <c r="K580" s="16"/>
      <c r="L580" s="17" t="e">
        <f>K580/J579*100</f>
        <v>#DIV/0!</v>
      </c>
      <c r="M580" s="470"/>
      <c r="N580" s="471"/>
      <c r="O580" s="16"/>
      <c r="P580" s="73" t="e">
        <f>O580/J579*100</f>
        <v>#DIV/0!</v>
      </c>
      <c r="Q580" s="470"/>
      <c r="R580" s="471"/>
      <c r="S580" s="19"/>
      <c r="T580" s="73" t="e">
        <f>S580/J579*100</f>
        <v>#DIV/0!</v>
      </c>
      <c r="U580" s="470"/>
      <c r="V580" s="472"/>
      <c r="W580" s="16"/>
      <c r="X580" s="73" t="e">
        <f>W580/J579*100</f>
        <v>#DIV/0!</v>
      </c>
      <c r="Y580" s="470"/>
      <c r="Z580" s="471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27">
        <f>SUM(F583,F585,F587,F589)</f>
        <v>0</v>
      </c>
      <c r="G581" s="25">
        <f t="shared" ref="G581:I581" si="1419">SUM(G583,G585,G587,G589)</f>
        <v>0</v>
      </c>
      <c r="H581" s="25">
        <f t="shared" si="1419"/>
        <v>0</v>
      </c>
      <c r="I581" s="28">
        <f t="shared" si="1419"/>
        <v>0</v>
      </c>
      <c r="J581" s="29">
        <f t="shared" ref="J581" si="1420">+E581+I581+F581+G581+H581</f>
        <v>0</v>
      </c>
      <c r="K581" s="30">
        <f>SUM(K583,K585,K587,K589)</f>
        <v>0</v>
      </c>
      <c r="L581" s="31" t="e">
        <f t="shared" ref="L581" si="1421">K581/J581*100</f>
        <v>#DIV/0!</v>
      </c>
      <c r="M581" s="473" t="e">
        <f t="shared" si="1288"/>
        <v>#DIV/0!</v>
      </c>
      <c r="N581" s="474"/>
      <c r="O581" s="30">
        <f>SUM(O583,O585,O587,O589)</f>
        <v>0</v>
      </c>
      <c r="P581" s="31" t="e">
        <f t="shared" ref="P581" si="1422">O581/J581*100</f>
        <v>#DIV/0!</v>
      </c>
      <c r="Q581" s="473" t="e">
        <f t="shared" si="1290"/>
        <v>#DIV/0!</v>
      </c>
      <c r="R581" s="474"/>
      <c r="S581" s="32">
        <f>SUM(S583,S585,S587,S589)</f>
        <v>0</v>
      </c>
      <c r="T581" s="31" t="e">
        <f t="shared" ref="T581" si="1423">S581/J581*100</f>
        <v>#DIV/0!</v>
      </c>
      <c r="U581" s="473" t="e">
        <f t="shared" si="1292"/>
        <v>#DIV/0!</v>
      </c>
      <c r="V581" s="475"/>
      <c r="W581" s="30">
        <f>SUM(W583,W585,W587,W589)</f>
        <v>0</v>
      </c>
      <c r="X581" s="31" t="e">
        <f t="shared" ref="X581" si="1424">W581/J581*100</f>
        <v>#DIV/0!</v>
      </c>
      <c r="Y581" s="473" t="e">
        <f t="shared" si="1294"/>
        <v>#DIV/0!</v>
      </c>
      <c r="Z581" s="474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38"/>
      <c r="G582" s="36"/>
      <c r="H582" s="36"/>
      <c r="I582" s="37"/>
      <c r="J582" s="40"/>
      <c r="K582" s="30">
        <f>SUM(K584,K586,K588,K590)</f>
        <v>0</v>
      </c>
      <c r="L582" s="31" t="e">
        <f t="shared" ref="L582" si="1425">K582/J581*100</f>
        <v>#DIV/0!</v>
      </c>
      <c r="M582" s="473"/>
      <c r="N582" s="474"/>
      <c r="O582" s="30">
        <f>SUM(O584,O586,O588,O590)</f>
        <v>0</v>
      </c>
      <c r="P582" s="31" t="e">
        <f t="shared" ref="P582" si="1426">O582/J581*100</f>
        <v>#DIV/0!</v>
      </c>
      <c r="Q582" s="473"/>
      <c r="R582" s="474"/>
      <c r="S582" s="32">
        <f>SUM(S584,S586,S588,S590)</f>
        <v>0</v>
      </c>
      <c r="T582" s="31" t="e">
        <f t="shared" ref="T582" si="1427">S582/J581*100</f>
        <v>#DIV/0!</v>
      </c>
      <c r="U582" s="473"/>
      <c r="V582" s="475"/>
      <c r="W582" s="30">
        <f>SUM(W584,W586,W588,W590)</f>
        <v>0</v>
      </c>
      <c r="X582" s="31" t="e">
        <f t="shared" ref="X582" si="1428">W582/J581*100</f>
        <v>#DIV/0!</v>
      </c>
      <c r="Y582" s="473"/>
      <c r="Z582" s="474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29">+C583+D583</f>
        <v>0</v>
      </c>
      <c r="F583" s="63"/>
      <c r="G583" s="64"/>
      <c r="H583" s="64"/>
      <c r="I583" s="65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470" t="e">
        <f t="shared" si="1288"/>
        <v>#DIV/0!</v>
      </c>
      <c r="N583" s="471"/>
      <c r="O583" s="67">
        <f>G583+F583+0</f>
        <v>0</v>
      </c>
      <c r="P583" s="68" t="e">
        <f t="shared" ref="P583" si="1430">O583/J583*100</f>
        <v>#DIV/0!</v>
      </c>
      <c r="Q583" s="470" t="e">
        <f t="shared" si="1290"/>
        <v>#DIV/0!</v>
      </c>
      <c r="R583" s="471"/>
      <c r="S583" s="70">
        <f>H583+F583+G583+0</f>
        <v>0</v>
      </c>
      <c r="T583" s="68" t="e">
        <f t="shared" ref="T583" si="1431">S583/J583*100</f>
        <v>#DIV/0!</v>
      </c>
      <c r="U583" s="470" t="e">
        <f t="shared" si="1292"/>
        <v>#DIV/0!</v>
      </c>
      <c r="V583" s="472"/>
      <c r="W583" s="67">
        <f>H583+F583+G583+I583+0</f>
        <v>0</v>
      </c>
      <c r="X583" s="68" t="e">
        <f>W583/J583*100</f>
        <v>#DIV/0!</v>
      </c>
      <c r="Y583" s="470" t="e">
        <f t="shared" si="1294"/>
        <v>#DIV/0!</v>
      </c>
      <c r="Z583" s="471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38"/>
      <c r="G584" s="36"/>
      <c r="H584" s="36"/>
      <c r="I584" s="39"/>
      <c r="J584" s="40"/>
      <c r="K584" s="16"/>
      <c r="L584" s="17" t="e">
        <f>K584/J583*100</f>
        <v>#DIV/0!</v>
      </c>
      <c r="M584" s="470"/>
      <c r="N584" s="471"/>
      <c r="O584" s="16"/>
      <c r="P584" s="17" t="e">
        <f>O584/J583*100</f>
        <v>#DIV/0!</v>
      </c>
      <c r="Q584" s="470"/>
      <c r="R584" s="471"/>
      <c r="S584" s="19"/>
      <c r="T584" s="17" t="e">
        <f>S584/J583*100</f>
        <v>#DIV/0!</v>
      </c>
      <c r="U584" s="470"/>
      <c r="V584" s="472"/>
      <c r="W584" s="16"/>
      <c r="X584" s="17" t="e">
        <f>W584/J583*100</f>
        <v>#DIV/0!</v>
      </c>
      <c r="Y584" s="470"/>
      <c r="Z584" s="471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32">+C585+D585</f>
        <v>0</v>
      </c>
      <c r="F585" s="63"/>
      <c r="G585" s="64"/>
      <c r="H585" s="64"/>
      <c r="I585" s="65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470" t="e">
        <f t="shared" si="1288"/>
        <v>#DIV/0!</v>
      </c>
      <c r="N585" s="471"/>
      <c r="O585" s="67">
        <f>G585+F585+0</f>
        <v>0</v>
      </c>
      <c r="P585" s="68" t="e">
        <f t="shared" ref="P585" si="1433">O585/J585*100</f>
        <v>#DIV/0!</v>
      </c>
      <c r="Q585" s="470" t="e">
        <f t="shared" si="1290"/>
        <v>#DIV/0!</v>
      </c>
      <c r="R585" s="471"/>
      <c r="S585" s="70">
        <f>H585+F585+G585+0</f>
        <v>0</v>
      </c>
      <c r="T585" s="68" t="e">
        <f t="shared" ref="T585" si="1434">S585/J585*100</f>
        <v>#DIV/0!</v>
      </c>
      <c r="U585" s="470" t="e">
        <f t="shared" si="1292"/>
        <v>#DIV/0!</v>
      </c>
      <c r="V585" s="472"/>
      <c r="W585" s="67">
        <f>H585+F585+G585+I585+0</f>
        <v>0</v>
      </c>
      <c r="X585" s="68" t="e">
        <f>W585/J585*100</f>
        <v>#DIV/0!</v>
      </c>
      <c r="Y585" s="470" t="e">
        <f t="shared" si="1294"/>
        <v>#DIV/0!</v>
      </c>
      <c r="Z585" s="471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38"/>
      <c r="G586" s="36"/>
      <c r="H586" s="36"/>
      <c r="I586" s="39"/>
      <c r="J586" s="40"/>
      <c r="K586" s="16"/>
      <c r="L586" s="17" t="e">
        <f>K586/J585*100</f>
        <v>#DIV/0!</v>
      </c>
      <c r="M586" s="470"/>
      <c r="N586" s="471"/>
      <c r="O586" s="16"/>
      <c r="P586" s="17" t="e">
        <f>O586/J585*100</f>
        <v>#DIV/0!</v>
      </c>
      <c r="Q586" s="470"/>
      <c r="R586" s="471"/>
      <c r="S586" s="19"/>
      <c r="T586" s="17" t="e">
        <f>S586/J585*100</f>
        <v>#DIV/0!</v>
      </c>
      <c r="U586" s="470"/>
      <c r="V586" s="472"/>
      <c r="W586" s="16"/>
      <c r="X586" s="17" t="e">
        <f>W586/J585*100</f>
        <v>#DIV/0!</v>
      </c>
      <c r="Y586" s="470"/>
      <c r="Z586" s="471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35">+C587+D587</f>
        <v>0</v>
      </c>
      <c r="F587" s="63"/>
      <c r="G587" s="64"/>
      <c r="H587" s="64"/>
      <c r="I587" s="65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470" t="e">
        <f t="shared" si="1288"/>
        <v>#DIV/0!</v>
      </c>
      <c r="N587" s="471"/>
      <c r="O587" s="67">
        <f>G587+F587+0</f>
        <v>0</v>
      </c>
      <c r="P587" s="68" t="e">
        <f t="shared" ref="P587" si="1436">O587/J587*100</f>
        <v>#DIV/0!</v>
      </c>
      <c r="Q587" s="470" t="e">
        <f t="shared" si="1290"/>
        <v>#DIV/0!</v>
      </c>
      <c r="R587" s="471"/>
      <c r="S587" s="70">
        <f>H587+F587+G587+0</f>
        <v>0</v>
      </c>
      <c r="T587" s="68" t="e">
        <f t="shared" ref="T587" si="1437">S587/J587*100</f>
        <v>#DIV/0!</v>
      </c>
      <c r="U587" s="470" t="e">
        <f t="shared" si="1292"/>
        <v>#DIV/0!</v>
      </c>
      <c r="V587" s="472"/>
      <c r="W587" s="67">
        <f>H587+F587+G587+I587+0</f>
        <v>0</v>
      </c>
      <c r="X587" s="68" t="e">
        <f>W587/J587*100</f>
        <v>#DIV/0!</v>
      </c>
      <c r="Y587" s="470" t="e">
        <f t="shared" si="1294"/>
        <v>#DIV/0!</v>
      </c>
      <c r="Z587" s="471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38"/>
      <c r="G588" s="36"/>
      <c r="H588" s="36"/>
      <c r="I588" s="39"/>
      <c r="J588" s="40"/>
      <c r="K588" s="16"/>
      <c r="L588" s="17" t="e">
        <f>K588/J587*100</f>
        <v>#DIV/0!</v>
      </c>
      <c r="M588" s="470"/>
      <c r="N588" s="471"/>
      <c r="O588" s="16"/>
      <c r="P588" s="17" t="e">
        <f>O588/J587*100</f>
        <v>#DIV/0!</v>
      </c>
      <c r="Q588" s="470"/>
      <c r="R588" s="471"/>
      <c r="S588" s="19"/>
      <c r="T588" s="17" t="e">
        <f>S588/J587*100</f>
        <v>#DIV/0!</v>
      </c>
      <c r="U588" s="470"/>
      <c r="V588" s="472"/>
      <c r="W588" s="16"/>
      <c r="X588" s="17" t="e">
        <f>W588/J587*100</f>
        <v>#DIV/0!</v>
      </c>
      <c r="Y588" s="470"/>
      <c r="Z588" s="471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38">+C589+D589</f>
        <v>0</v>
      </c>
      <c r="F589" s="63"/>
      <c r="G589" s="64"/>
      <c r="H589" s="64"/>
      <c r="I589" s="65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470" t="e">
        <f t="shared" ref="M589:M599" si="1439">L590-L589</f>
        <v>#DIV/0!</v>
      </c>
      <c r="N589" s="471"/>
      <c r="O589" s="67">
        <f>G589+F589+0</f>
        <v>0</v>
      </c>
      <c r="P589" s="68" t="e">
        <f t="shared" ref="P589" si="1440">O589/J589*100</f>
        <v>#DIV/0!</v>
      </c>
      <c r="Q589" s="470" t="e">
        <f t="shared" ref="Q589:Q599" si="1441">P590-P589</f>
        <v>#DIV/0!</v>
      </c>
      <c r="R589" s="471"/>
      <c r="S589" s="70">
        <f>H589+F589+G589+0</f>
        <v>0</v>
      </c>
      <c r="T589" s="68" t="e">
        <f t="shared" ref="T589" si="1442">S589/J589*100</f>
        <v>#DIV/0!</v>
      </c>
      <c r="U589" s="470" t="e">
        <f t="shared" ref="U589:U599" si="1443">T590-T589</f>
        <v>#DIV/0!</v>
      </c>
      <c r="V589" s="472"/>
      <c r="W589" s="67">
        <f>H589+F589+G589+I589+0</f>
        <v>0</v>
      </c>
      <c r="X589" s="68" t="e">
        <f>W589/J589*100</f>
        <v>#DIV/0!</v>
      </c>
      <c r="Y589" s="470" t="e">
        <f t="shared" ref="Y589:Y599" si="1444">X590-X589</f>
        <v>#DIV/0!</v>
      </c>
      <c r="Z589" s="471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38"/>
      <c r="G590" s="36"/>
      <c r="H590" s="36"/>
      <c r="I590" s="39"/>
      <c r="J590" s="40"/>
      <c r="K590" s="16"/>
      <c r="L590" s="17" t="e">
        <f>K590/J589*100</f>
        <v>#DIV/0!</v>
      </c>
      <c r="M590" s="470"/>
      <c r="N590" s="471"/>
      <c r="O590" s="16"/>
      <c r="P590" s="17" t="e">
        <f>O590/J589*100</f>
        <v>#DIV/0!</v>
      </c>
      <c r="Q590" s="470"/>
      <c r="R590" s="471"/>
      <c r="S590" s="19"/>
      <c r="T590" s="17" t="e">
        <f>S590/J589*100</f>
        <v>#DIV/0!</v>
      </c>
      <c r="U590" s="470"/>
      <c r="V590" s="472"/>
      <c r="W590" s="16"/>
      <c r="X590" s="17" t="e">
        <f>W590/J589*100</f>
        <v>#DIV/0!</v>
      </c>
      <c r="Y590" s="470"/>
      <c r="Z590" s="471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27">
        <f>SUM(F593,F595)</f>
        <v>0</v>
      </c>
      <c r="G591" s="25">
        <f t="shared" ref="G591:I591" si="1445">SUM(G593,G595)</f>
        <v>0</v>
      </c>
      <c r="H591" s="25">
        <f t="shared" si="1445"/>
        <v>0</v>
      </c>
      <c r="I591" s="28">
        <f t="shared" si="1445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46">K591/J591*100</f>
        <v>#DIV/0!</v>
      </c>
      <c r="M591" s="473" t="e">
        <f t="shared" si="1439"/>
        <v>#DIV/0!</v>
      </c>
      <c r="N591" s="474"/>
      <c r="O591" s="30">
        <f>SUM(O593,O595)</f>
        <v>0</v>
      </c>
      <c r="P591" s="31" t="e">
        <f t="shared" ref="P591" si="1447">O591/J591*100</f>
        <v>#DIV/0!</v>
      </c>
      <c r="Q591" s="473" t="e">
        <f t="shared" si="1441"/>
        <v>#DIV/0!</v>
      </c>
      <c r="R591" s="474"/>
      <c r="S591" s="32">
        <f>SUM(S593,S595)</f>
        <v>0</v>
      </c>
      <c r="T591" s="31" t="e">
        <f t="shared" ref="T591" si="1448">S591/J591*100</f>
        <v>#DIV/0!</v>
      </c>
      <c r="U591" s="473" t="e">
        <f t="shared" si="1443"/>
        <v>#DIV/0!</v>
      </c>
      <c r="V591" s="475"/>
      <c r="W591" s="30">
        <f>SUM(W593,W595)</f>
        <v>0</v>
      </c>
      <c r="X591" s="31" t="e">
        <f t="shared" ref="X591" si="1449">W591/J591*100</f>
        <v>#DIV/0!</v>
      </c>
      <c r="Y591" s="473" t="e">
        <f t="shared" si="1444"/>
        <v>#DIV/0!</v>
      </c>
      <c r="Z591" s="474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38"/>
      <c r="G592" s="36"/>
      <c r="H592" s="36"/>
      <c r="I592" s="37"/>
      <c r="J592" s="40"/>
      <c r="K592" s="30">
        <f>SUM(K594,K596)</f>
        <v>0</v>
      </c>
      <c r="L592" s="31" t="e">
        <f t="shared" ref="L592" si="1450">K592/J591*100</f>
        <v>#DIV/0!</v>
      </c>
      <c r="M592" s="473"/>
      <c r="N592" s="474"/>
      <c r="O592" s="30">
        <f>SUM(O594,O596)</f>
        <v>0</v>
      </c>
      <c r="P592" s="31" t="e">
        <f t="shared" ref="P592" si="1451">O592/J591*100</f>
        <v>#DIV/0!</v>
      </c>
      <c r="Q592" s="473"/>
      <c r="R592" s="474"/>
      <c r="S592" s="32">
        <f>SUM(S594,S596)</f>
        <v>0</v>
      </c>
      <c r="T592" s="31" t="e">
        <f t="shared" ref="T592" si="1452">S592/J591*100</f>
        <v>#DIV/0!</v>
      </c>
      <c r="U592" s="473"/>
      <c r="V592" s="475"/>
      <c r="W592" s="30">
        <f>SUM(W594,W596)</f>
        <v>0</v>
      </c>
      <c r="X592" s="31" t="e">
        <f t="shared" ref="X592" si="1453">W592/J591*100</f>
        <v>#DIV/0!</v>
      </c>
      <c r="Y592" s="473"/>
      <c r="Z592" s="474"/>
      <c r="AA592" s="74"/>
      <c r="AB592" s="74"/>
    </row>
    <row r="593" spans="1:39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454">+C593+D593</f>
        <v>0</v>
      </c>
      <c r="F593" s="63"/>
      <c r="G593" s="64"/>
      <c r="H593" s="64"/>
      <c r="I593" s="65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470" t="e">
        <f t="shared" si="1439"/>
        <v>#DIV/0!</v>
      </c>
      <c r="N593" s="471"/>
      <c r="O593" s="67">
        <f>G593+F593+0</f>
        <v>0</v>
      </c>
      <c r="P593" s="68" t="e">
        <f t="shared" ref="P593" si="1455">O593/J593*100</f>
        <v>#DIV/0!</v>
      </c>
      <c r="Q593" s="470" t="e">
        <f t="shared" si="1441"/>
        <v>#DIV/0!</v>
      </c>
      <c r="R593" s="471"/>
      <c r="S593" s="70">
        <f>H593+F593+G593+0</f>
        <v>0</v>
      </c>
      <c r="T593" s="68" t="e">
        <f t="shared" ref="T593" si="1456">S593/J593*100</f>
        <v>#DIV/0!</v>
      </c>
      <c r="U593" s="470" t="e">
        <f t="shared" si="1443"/>
        <v>#DIV/0!</v>
      </c>
      <c r="V593" s="472"/>
      <c r="W593" s="67">
        <f>H593+F593+G593+I593+0</f>
        <v>0</v>
      </c>
      <c r="X593" s="68" t="e">
        <f>W593/J593*100</f>
        <v>#DIV/0!</v>
      </c>
      <c r="Y593" s="470" t="e">
        <f t="shared" si="1444"/>
        <v>#DIV/0!</v>
      </c>
      <c r="Z593" s="471"/>
      <c r="AA593" s="74"/>
      <c r="AB593" s="74"/>
    </row>
    <row r="594" spans="1:39" s="75" customFormat="1" ht="21.75" hidden="1" customHeight="1" x14ac:dyDescent="0.2">
      <c r="A594" s="52"/>
      <c r="B594" s="62" t="s">
        <v>32</v>
      </c>
      <c r="C594" s="35"/>
      <c r="D594" s="36"/>
      <c r="E594" s="37"/>
      <c r="F594" s="38"/>
      <c r="G594" s="36"/>
      <c r="H594" s="36"/>
      <c r="I594" s="39"/>
      <c r="J594" s="40"/>
      <c r="K594" s="16"/>
      <c r="L594" s="17" t="e">
        <f>K594/J593*100</f>
        <v>#DIV/0!</v>
      </c>
      <c r="M594" s="470"/>
      <c r="N594" s="471"/>
      <c r="O594" s="16"/>
      <c r="P594" s="17" t="e">
        <f>O594/J593*100</f>
        <v>#DIV/0!</v>
      </c>
      <c r="Q594" s="470"/>
      <c r="R594" s="471"/>
      <c r="S594" s="19"/>
      <c r="T594" s="17" t="e">
        <f>S594/J593*100</f>
        <v>#DIV/0!</v>
      </c>
      <c r="U594" s="470"/>
      <c r="V594" s="472"/>
      <c r="W594" s="16"/>
      <c r="X594" s="17" t="e">
        <f>W594/J593*100</f>
        <v>#DIV/0!</v>
      </c>
      <c r="Y594" s="470"/>
      <c r="Z594" s="471"/>
      <c r="AA594" s="74"/>
      <c r="AB594" s="74"/>
    </row>
    <row r="595" spans="1:39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457">+C595+D595</f>
        <v>0</v>
      </c>
      <c r="F595" s="63"/>
      <c r="G595" s="64"/>
      <c r="H595" s="64"/>
      <c r="I595" s="65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470" t="e">
        <f t="shared" si="1439"/>
        <v>#DIV/0!</v>
      </c>
      <c r="N595" s="471"/>
      <c r="O595" s="67">
        <f>G595+F595+0</f>
        <v>0</v>
      </c>
      <c r="P595" s="68" t="e">
        <f t="shared" ref="P595" si="1458">O595/J595*100</f>
        <v>#DIV/0!</v>
      </c>
      <c r="Q595" s="470" t="e">
        <f t="shared" si="1441"/>
        <v>#DIV/0!</v>
      </c>
      <c r="R595" s="471"/>
      <c r="S595" s="70">
        <f>H595+F595+G595+0</f>
        <v>0</v>
      </c>
      <c r="T595" s="68" t="e">
        <f t="shared" ref="T595" si="1459">S595/J595*100</f>
        <v>#DIV/0!</v>
      </c>
      <c r="U595" s="470" t="e">
        <f t="shared" si="1443"/>
        <v>#DIV/0!</v>
      </c>
      <c r="V595" s="472"/>
      <c r="W595" s="67">
        <f>H595+F595+G595+I595+0</f>
        <v>0</v>
      </c>
      <c r="X595" s="68" t="e">
        <f>W595/J595*100</f>
        <v>#DIV/0!</v>
      </c>
      <c r="Y595" s="470" t="e">
        <f t="shared" si="1444"/>
        <v>#DIV/0!</v>
      </c>
      <c r="Z595" s="471"/>
      <c r="AA595" s="74"/>
      <c r="AB595" s="74"/>
    </row>
    <row r="596" spans="1:39" s="75" customFormat="1" ht="21.75" hidden="1" customHeight="1" x14ac:dyDescent="0.2">
      <c r="A596" s="52"/>
      <c r="B596" s="62" t="s">
        <v>32</v>
      </c>
      <c r="C596" s="35"/>
      <c r="D596" s="36"/>
      <c r="E596" s="37"/>
      <c r="F596" s="38"/>
      <c r="G596" s="36"/>
      <c r="H596" s="36"/>
      <c r="I596" s="39"/>
      <c r="J596" s="40"/>
      <c r="K596" s="16"/>
      <c r="L596" s="17" t="e">
        <f>K596/J595*100</f>
        <v>#DIV/0!</v>
      </c>
      <c r="M596" s="470"/>
      <c r="N596" s="471"/>
      <c r="O596" s="16"/>
      <c r="P596" s="17" t="e">
        <f>O596/J595*100</f>
        <v>#DIV/0!</v>
      </c>
      <c r="Q596" s="470"/>
      <c r="R596" s="471"/>
      <c r="S596" s="19"/>
      <c r="T596" s="17" t="e">
        <f>S596/J595*100</f>
        <v>#DIV/0!</v>
      </c>
      <c r="U596" s="470"/>
      <c r="V596" s="472"/>
      <c r="W596" s="16"/>
      <c r="X596" s="17" t="e">
        <f>W596/J595*100</f>
        <v>#DIV/0!</v>
      </c>
      <c r="Y596" s="470"/>
      <c r="Z596" s="471"/>
      <c r="AA596" s="74"/>
      <c r="AB596" s="74"/>
    </row>
    <row r="597" spans="1:39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460">+C597+D597</f>
        <v>0</v>
      </c>
      <c r="F597" s="63"/>
      <c r="G597" s="64"/>
      <c r="H597" s="64"/>
      <c r="I597" s="65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470" t="e">
        <f t="shared" si="1439"/>
        <v>#DIV/0!</v>
      </c>
      <c r="N597" s="471"/>
      <c r="O597" s="67">
        <f>G597+F597+0</f>
        <v>0</v>
      </c>
      <c r="P597" s="68" t="e">
        <f t="shared" ref="P597" si="1461">O597/J597*100</f>
        <v>#DIV/0!</v>
      </c>
      <c r="Q597" s="470" t="e">
        <f t="shared" si="1441"/>
        <v>#DIV/0!</v>
      </c>
      <c r="R597" s="471"/>
      <c r="S597" s="70">
        <f>H597+F597+G597+0</f>
        <v>0</v>
      </c>
      <c r="T597" s="68" t="e">
        <f t="shared" ref="T597" si="1462">S597/J597*100</f>
        <v>#DIV/0!</v>
      </c>
      <c r="U597" s="470" t="e">
        <f t="shared" si="1443"/>
        <v>#DIV/0!</v>
      </c>
      <c r="V597" s="472"/>
      <c r="W597" s="67">
        <f>H597+F597+G597+I597+0</f>
        <v>0</v>
      </c>
      <c r="X597" s="68" t="e">
        <f>W597/J597*100</f>
        <v>#DIV/0!</v>
      </c>
      <c r="Y597" s="470" t="e">
        <f t="shared" si="1444"/>
        <v>#DIV/0!</v>
      </c>
      <c r="Z597" s="471"/>
      <c r="AA597" s="74"/>
      <c r="AB597" s="74"/>
    </row>
    <row r="598" spans="1:39" s="75" customFormat="1" ht="21.75" hidden="1" customHeight="1" x14ac:dyDescent="0.2">
      <c r="A598" s="33"/>
      <c r="B598" s="62" t="s">
        <v>32</v>
      </c>
      <c r="C598" s="35"/>
      <c r="D598" s="36"/>
      <c r="E598" s="37"/>
      <c r="F598" s="38"/>
      <c r="G598" s="36"/>
      <c r="H598" s="36"/>
      <c r="I598" s="37"/>
      <c r="J598" s="40"/>
      <c r="K598" s="16"/>
      <c r="L598" s="17" t="e">
        <f>K598/J597*100</f>
        <v>#DIV/0!</v>
      </c>
      <c r="M598" s="470"/>
      <c r="N598" s="471"/>
      <c r="O598" s="16"/>
      <c r="P598" s="17" t="e">
        <f>O598/J597*100</f>
        <v>#DIV/0!</v>
      </c>
      <c r="Q598" s="470"/>
      <c r="R598" s="471"/>
      <c r="S598" s="19"/>
      <c r="T598" s="17" t="e">
        <f>S598/J597*100</f>
        <v>#DIV/0!</v>
      </c>
      <c r="U598" s="470"/>
      <c r="V598" s="472"/>
      <c r="W598" s="16"/>
      <c r="X598" s="17" t="e">
        <f>W598/J597*100</f>
        <v>#DIV/0!</v>
      </c>
      <c r="Y598" s="470"/>
      <c r="Z598" s="471"/>
      <c r="AA598" s="74"/>
      <c r="AB598" s="74"/>
    </row>
    <row r="599" spans="1:39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463">+C599+D599</f>
        <v>0</v>
      </c>
      <c r="F599" s="63"/>
      <c r="G599" s="64"/>
      <c r="H599" s="64"/>
      <c r="I599" s="65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470" t="e">
        <f t="shared" si="1439"/>
        <v>#DIV/0!</v>
      </c>
      <c r="N599" s="471"/>
      <c r="O599" s="67">
        <f>G599+F599+0</f>
        <v>0</v>
      </c>
      <c r="P599" s="68" t="e">
        <f t="shared" ref="P599" si="1464">O599/J599*100</f>
        <v>#DIV/0!</v>
      </c>
      <c r="Q599" s="470" t="e">
        <f t="shared" si="1441"/>
        <v>#DIV/0!</v>
      </c>
      <c r="R599" s="471"/>
      <c r="S599" s="70">
        <f>H599+F599+G599+0</f>
        <v>0</v>
      </c>
      <c r="T599" s="68" t="e">
        <f t="shared" ref="T599" si="1465">S599/J599*100</f>
        <v>#DIV/0!</v>
      </c>
      <c r="U599" s="470" t="e">
        <f t="shared" si="1443"/>
        <v>#DIV/0!</v>
      </c>
      <c r="V599" s="472"/>
      <c r="W599" s="67">
        <f>H599+F599+G599+I599+0</f>
        <v>0</v>
      </c>
      <c r="X599" s="68" t="e">
        <f>W599/J599*100</f>
        <v>#DIV/0!</v>
      </c>
      <c r="Y599" s="470" t="e">
        <f t="shared" si="1444"/>
        <v>#DIV/0!</v>
      </c>
      <c r="Z599" s="471"/>
      <c r="AA599" s="74"/>
      <c r="AB599" s="74"/>
    </row>
    <row r="600" spans="1:39" s="75" customFormat="1" ht="102.6" hidden="1" customHeight="1" x14ac:dyDescent="0.2">
      <c r="A600" s="33"/>
      <c r="B600" s="62" t="s">
        <v>32</v>
      </c>
      <c r="C600" s="35"/>
      <c r="D600" s="36"/>
      <c r="E600" s="37"/>
      <c r="F600" s="38"/>
      <c r="G600" s="36"/>
      <c r="H600" s="36"/>
      <c r="I600" s="37"/>
      <c r="J600" s="40"/>
      <c r="K600" s="16"/>
      <c r="L600" s="17" t="e">
        <f>K600/J599*100</f>
        <v>#DIV/0!</v>
      </c>
      <c r="M600" s="470"/>
      <c r="N600" s="471"/>
      <c r="O600" s="16"/>
      <c r="P600" s="17" t="e">
        <f>O600/J599*100</f>
        <v>#DIV/0!</v>
      </c>
      <c r="Q600" s="470"/>
      <c r="R600" s="471"/>
      <c r="S600" s="19"/>
      <c r="T600" s="17" t="e">
        <f>S600/J599*100</f>
        <v>#DIV/0!</v>
      </c>
      <c r="U600" s="470"/>
      <c r="V600" s="472"/>
      <c r="W600" s="16"/>
      <c r="X600" s="17" t="e">
        <f>W600/J599*100</f>
        <v>#DIV/0!</v>
      </c>
      <c r="Y600" s="470"/>
      <c r="Z600" s="471"/>
      <c r="AA600" s="74"/>
      <c r="AB600" s="74"/>
    </row>
    <row r="601" spans="1:39" s="253" customFormat="1" ht="28.9" customHeight="1" x14ac:dyDescent="0.2">
      <c r="A601" s="76" t="s">
        <v>46</v>
      </c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252"/>
      <c r="AB601" s="252"/>
      <c r="AC601" s="252"/>
      <c r="AD601" s="252"/>
      <c r="AE601" s="252"/>
      <c r="AH601" s="252"/>
      <c r="AI601" s="252"/>
      <c r="AJ601" s="252"/>
      <c r="AK601" s="252"/>
      <c r="AL601" s="252"/>
      <c r="AM601" s="252"/>
    </row>
    <row r="602" spans="1:39" s="253" customFormat="1" ht="23.25" customHeight="1" x14ac:dyDescent="0.2">
      <c r="A602" s="76" t="s">
        <v>47</v>
      </c>
      <c r="B602" s="77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252"/>
      <c r="AB602" s="252"/>
      <c r="AC602" s="252"/>
      <c r="AD602" s="252"/>
      <c r="AE602" s="252"/>
      <c r="AH602" s="252"/>
      <c r="AI602" s="252"/>
      <c r="AJ602" s="252"/>
      <c r="AK602" s="252"/>
      <c r="AL602" s="252"/>
      <c r="AM602" s="252"/>
    </row>
    <row r="603" spans="1:39" s="253" customFormat="1" ht="23.25" customHeight="1" x14ac:dyDescent="0.2">
      <c r="A603" s="76" t="s">
        <v>48</v>
      </c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7"/>
      <c r="Y603" s="76"/>
      <c r="Z603" s="76"/>
      <c r="AA603" s="252"/>
      <c r="AB603" s="252"/>
      <c r="AC603" s="252"/>
      <c r="AD603" s="252"/>
      <c r="AE603" s="252"/>
      <c r="AH603" s="252"/>
      <c r="AI603" s="252"/>
      <c r="AJ603" s="252"/>
      <c r="AK603" s="252"/>
      <c r="AL603" s="252"/>
      <c r="AM603" s="252"/>
    </row>
    <row r="604" spans="1:39" s="253" customFormat="1" ht="23.25" customHeight="1" x14ac:dyDescent="0.2">
      <c r="A604" s="76" t="s">
        <v>48</v>
      </c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7"/>
      <c r="Y604" s="76"/>
      <c r="Z604" s="76"/>
      <c r="AA604" s="252"/>
      <c r="AB604" s="252"/>
      <c r="AC604" s="252"/>
      <c r="AD604" s="252"/>
      <c r="AE604" s="252"/>
      <c r="AH604" s="252"/>
      <c r="AI604" s="252"/>
      <c r="AJ604" s="252"/>
      <c r="AK604" s="252"/>
      <c r="AL604" s="252"/>
      <c r="AM604" s="252"/>
    </row>
    <row r="605" spans="1:39" s="253" customFormat="1" ht="23.25" customHeight="1" x14ac:dyDescent="0.2">
      <c r="A605" s="76" t="s">
        <v>48</v>
      </c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7"/>
      <c r="Y605" s="76"/>
      <c r="Z605" s="76"/>
      <c r="AA605" s="252"/>
      <c r="AB605" s="252"/>
      <c r="AC605" s="252"/>
      <c r="AD605" s="252"/>
      <c r="AE605" s="252"/>
      <c r="AH605" s="252"/>
      <c r="AI605" s="252"/>
      <c r="AJ605" s="252"/>
      <c r="AK605" s="252"/>
      <c r="AL605" s="252"/>
      <c r="AM605" s="252"/>
    </row>
    <row r="606" spans="1:39" s="253" customFormat="1" ht="23.25" customHeight="1" x14ac:dyDescent="0.2">
      <c r="A606" s="76" t="s">
        <v>48</v>
      </c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7"/>
      <c r="Y606" s="76"/>
      <c r="Z606" s="76"/>
      <c r="AA606" s="252"/>
      <c r="AB606" s="252"/>
      <c r="AC606" s="252"/>
      <c r="AD606" s="252"/>
      <c r="AE606" s="252"/>
      <c r="AH606" s="252"/>
      <c r="AI606" s="252"/>
      <c r="AJ606" s="252"/>
      <c r="AK606" s="252"/>
      <c r="AL606" s="252"/>
      <c r="AM606" s="252"/>
    </row>
    <row r="607" spans="1:39" s="253" customFormat="1" ht="23.25" customHeight="1" x14ac:dyDescent="0.2">
      <c r="A607" s="76"/>
      <c r="B607" s="661" t="s">
        <v>49</v>
      </c>
      <c r="C607" s="661"/>
      <c r="D607" s="244"/>
      <c r="E607" s="244"/>
      <c r="F607" s="244"/>
      <c r="G607" s="244"/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  <c r="AA607" s="254"/>
      <c r="AB607" s="254"/>
      <c r="AC607" s="254"/>
      <c r="AD607" s="254"/>
      <c r="AE607" s="254"/>
      <c r="AH607" s="252"/>
      <c r="AI607" s="252"/>
      <c r="AJ607" s="252"/>
      <c r="AK607" s="252"/>
      <c r="AL607" s="252"/>
      <c r="AM607" s="252"/>
    </row>
    <row r="608" spans="1:39" s="253" customFormat="1" ht="23.25" customHeight="1" x14ac:dyDescent="0.2">
      <c r="A608" s="78" t="s">
        <v>50</v>
      </c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254"/>
      <c r="AB608" s="254"/>
      <c r="AC608" s="254"/>
      <c r="AD608" s="254"/>
      <c r="AE608" s="254"/>
      <c r="AH608" s="252"/>
      <c r="AI608" s="252"/>
      <c r="AJ608" s="252"/>
      <c r="AK608" s="252"/>
      <c r="AL608" s="252"/>
      <c r="AM608" s="252"/>
    </row>
    <row r="609" spans="1:39" s="253" customFormat="1" ht="23.25" customHeight="1" x14ac:dyDescent="0.2">
      <c r="A609" s="76" t="s">
        <v>51</v>
      </c>
      <c r="B609" s="77"/>
      <c r="C609" s="77"/>
      <c r="D609" s="244"/>
      <c r="E609" s="244"/>
      <c r="F609" s="244"/>
      <c r="G609" s="244"/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  <c r="AA609" s="255"/>
      <c r="AB609" s="255"/>
      <c r="AC609" s="255"/>
      <c r="AD609" s="255"/>
      <c r="AE609" s="255"/>
      <c r="AH609" s="252"/>
      <c r="AI609" s="252"/>
      <c r="AJ609" s="252"/>
      <c r="AK609" s="252"/>
      <c r="AL609" s="252"/>
      <c r="AM609" s="252"/>
    </row>
    <row r="610" spans="1:39" s="256" customFormat="1" ht="24" customHeight="1" x14ac:dyDescent="0.2">
      <c r="A610" s="662" t="s">
        <v>52</v>
      </c>
      <c r="B610" s="662"/>
      <c r="C610" s="662"/>
      <c r="D610" s="662"/>
      <c r="E610" s="662"/>
      <c r="F610" s="662"/>
      <c r="G610" s="662"/>
      <c r="H610" s="662"/>
      <c r="I610" s="662"/>
      <c r="J610" s="662"/>
      <c r="K610" s="662"/>
      <c r="L610" s="662"/>
      <c r="M610" s="662"/>
      <c r="N610" s="662"/>
      <c r="O610" s="662"/>
      <c r="P610" s="662"/>
      <c r="Q610" s="662"/>
      <c r="R610" s="662"/>
      <c r="S610" s="662"/>
      <c r="T610" s="662"/>
      <c r="U610" s="662"/>
      <c r="V610" s="662"/>
      <c r="W610" s="662"/>
      <c r="X610" s="662"/>
      <c r="Y610" s="244"/>
      <c r="Z610" s="244"/>
      <c r="AA610" s="255"/>
      <c r="AB610" s="255"/>
      <c r="AC610" s="255"/>
      <c r="AD610" s="255"/>
      <c r="AE610" s="255"/>
      <c r="AH610" s="255"/>
      <c r="AI610" s="255"/>
      <c r="AJ610" s="255"/>
      <c r="AK610" s="255"/>
      <c r="AL610" s="255"/>
      <c r="AM610" s="255"/>
    </row>
    <row r="611" spans="1:39" s="253" customFormat="1" ht="24" customHeight="1" x14ac:dyDescent="0.2">
      <c r="A611" s="662" t="s">
        <v>52</v>
      </c>
      <c r="B611" s="662"/>
      <c r="C611" s="662"/>
      <c r="D611" s="662"/>
      <c r="E611" s="662"/>
      <c r="F611" s="662"/>
      <c r="G611" s="662"/>
      <c r="H611" s="662"/>
      <c r="I611" s="662"/>
      <c r="J611" s="662"/>
      <c r="K611" s="662"/>
      <c r="L611" s="662"/>
      <c r="M611" s="662"/>
      <c r="N611" s="662"/>
      <c r="O611" s="662"/>
      <c r="P611" s="662"/>
      <c r="Q611" s="662"/>
      <c r="R611" s="662"/>
      <c r="S611" s="662"/>
      <c r="T611" s="662"/>
      <c r="U611" s="662"/>
      <c r="V611" s="662"/>
      <c r="W611" s="662"/>
      <c r="X611" s="662"/>
      <c r="Y611" s="244"/>
      <c r="Z611" s="244"/>
      <c r="AA611" s="252"/>
      <c r="AB611" s="252"/>
      <c r="AC611" s="252"/>
      <c r="AD611" s="252"/>
      <c r="AE611" s="252"/>
      <c r="AH611" s="252"/>
      <c r="AI611" s="252"/>
      <c r="AJ611" s="252"/>
      <c r="AK611" s="252"/>
      <c r="AL611" s="252"/>
      <c r="AM611" s="252"/>
    </row>
    <row r="612" spans="1:39" s="253" customFormat="1" ht="24" customHeight="1" x14ac:dyDescent="0.2">
      <c r="A612" s="662" t="s">
        <v>52</v>
      </c>
      <c r="B612" s="662"/>
      <c r="C612" s="662"/>
      <c r="D612" s="662"/>
      <c r="E612" s="662"/>
      <c r="F612" s="662"/>
      <c r="G612" s="662"/>
      <c r="H612" s="662"/>
      <c r="I612" s="662"/>
      <c r="J612" s="662"/>
      <c r="K612" s="662"/>
      <c r="L612" s="662"/>
      <c r="M612" s="662"/>
      <c r="N612" s="662"/>
      <c r="O612" s="662"/>
      <c r="P612" s="662"/>
      <c r="Q612" s="662"/>
      <c r="R612" s="662"/>
      <c r="S612" s="662"/>
      <c r="T612" s="662"/>
      <c r="U612" s="662"/>
      <c r="V612" s="662"/>
      <c r="W612" s="662"/>
      <c r="X612" s="662"/>
      <c r="Y612" s="244"/>
      <c r="Z612" s="244"/>
      <c r="AA612" s="252"/>
      <c r="AB612" s="252"/>
      <c r="AC612" s="252"/>
      <c r="AD612" s="252"/>
      <c r="AE612" s="252"/>
      <c r="AH612" s="252"/>
      <c r="AI612" s="252"/>
      <c r="AJ612" s="252"/>
      <c r="AK612" s="252"/>
      <c r="AL612" s="252"/>
      <c r="AM612" s="252"/>
    </row>
    <row r="613" spans="1:39" s="253" customFormat="1" ht="24" customHeight="1" x14ac:dyDescent="0.2">
      <c r="A613" s="662" t="s">
        <v>52</v>
      </c>
      <c r="B613" s="662"/>
      <c r="C613" s="662"/>
      <c r="D613" s="662"/>
      <c r="E613" s="662"/>
      <c r="F613" s="662"/>
      <c r="G613" s="662"/>
      <c r="H613" s="662"/>
      <c r="I613" s="662"/>
      <c r="J613" s="662"/>
      <c r="K613" s="662"/>
      <c r="L613" s="662"/>
      <c r="M613" s="662"/>
      <c r="N613" s="662"/>
      <c r="O613" s="662"/>
      <c r="P613" s="662"/>
      <c r="Q613" s="662"/>
      <c r="R613" s="662"/>
      <c r="S613" s="662"/>
      <c r="T613" s="662"/>
      <c r="U613" s="662"/>
      <c r="V613" s="662"/>
      <c r="W613" s="662"/>
      <c r="X613" s="662"/>
      <c r="Y613" s="244"/>
      <c r="Z613" s="244"/>
      <c r="AA613" s="252"/>
      <c r="AB613" s="252"/>
      <c r="AC613" s="252"/>
      <c r="AD613" s="252"/>
      <c r="AE613" s="252"/>
      <c r="AH613" s="252"/>
      <c r="AI613" s="252"/>
      <c r="AJ613" s="252"/>
      <c r="AK613" s="252"/>
      <c r="AL613" s="252"/>
      <c r="AM613" s="252"/>
    </row>
    <row r="614" spans="1:39" s="253" customFormat="1" ht="23.25" customHeight="1" x14ac:dyDescent="0.2">
      <c r="A614" s="76"/>
      <c r="B614" s="661" t="s">
        <v>49</v>
      </c>
      <c r="C614" s="661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  <c r="AA614" s="254"/>
      <c r="AB614" s="254"/>
      <c r="AC614" s="254"/>
      <c r="AD614" s="254"/>
      <c r="AE614" s="254"/>
      <c r="AH614" s="252"/>
      <c r="AI614" s="252"/>
      <c r="AJ614" s="252"/>
      <c r="AK614" s="252"/>
      <c r="AL614" s="252"/>
      <c r="AM614" s="252"/>
    </row>
    <row r="615" spans="1:39" s="253" customFormat="1" ht="23.25" customHeight="1" x14ac:dyDescent="0.2">
      <c r="A615" s="76" t="s">
        <v>53</v>
      </c>
      <c r="B615" s="77"/>
      <c r="C615" s="77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252"/>
      <c r="AB615" s="252"/>
      <c r="AC615" s="252"/>
      <c r="AD615" s="252"/>
      <c r="AE615" s="252"/>
      <c r="AH615" s="252"/>
      <c r="AI615" s="252"/>
      <c r="AJ615" s="252"/>
      <c r="AK615" s="252"/>
      <c r="AL615" s="252"/>
      <c r="AM615" s="252"/>
    </row>
    <row r="616" spans="1:39" s="253" customFormat="1" ht="23.25" customHeight="1" x14ac:dyDescent="0.2">
      <c r="A616" s="76" t="s">
        <v>54</v>
      </c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7"/>
      <c r="Y616" s="76"/>
      <c r="Z616" s="76"/>
      <c r="AA616" s="252"/>
      <c r="AB616" s="252"/>
      <c r="AC616" s="252"/>
      <c r="AD616" s="252"/>
      <c r="AE616" s="252"/>
      <c r="AH616" s="252"/>
      <c r="AI616" s="252"/>
      <c r="AJ616" s="252"/>
      <c r="AK616" s="252"/>
      <c r="AL616" s="252"/>
      <c r="AM616" s="252"/>
    </row>
    <row r="617" spans="1:39" s="253" customFormat="1" ht="23.25" customHeight="1" x14ac:dyDescent="0.2">
      <c r="A617" s="76" t="s">
        <v>54</v>
      </c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7"/>
      <c r="Y617" s="76"/>
      <c r="Z617" s="76"/>
      <c r="AA617" s="252"/>
      <c r="AB617" s="252"/>
      <c r="AC617" s="252"/>
      <c r="AD617" s="252"/>
      <c r="AE617" s="252"/>
      <c r="AH617" s="252"/>
      <c r="AI617" s="252"/>
      <c r="AJ617" s="252"/>
      <c r="AK617" s="252"/>
      <c r="AL617" s="252"/>
      <c r="AM617" s="252"/>
    </row>
    <row r="618" spans="1:39" s="253" customFormat="1" ht="23.25" customHeight="1" x14ac:dyDescent="0.2">
      <c r="A618" s="76" t="s">
        <v>54</v>
      </c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7"/>
      <c r="Y618" s="76"/>
      <c r="Z618" s="76"/>
      <c r="AA618" s="252"/>
      <c r="AB618" s="252"/>
      <c r="AC618" s="252"/>
      <c r="AD618" s="252"/>
      <c r="AE618" s="252"/>
      <c r="AH618" s="252"/>
      <c r="AI618" s="252"/>
      <c r="AJ618" s="252"/>
      <c r="AK618" s="252"/>
      <c r="AL618" s="252"/>
      <c r="AM618" s="252"/>
    </row>
    <row r="619" spans="1:39" s="253" customFormat="1" ht="23.25" customHeight="1" x14ac:dyDescent="0.2">
      <c r="A619" s="76" t="s">
        <v>54</v>
      </c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7"/>
      <c r="Y619" s="76"/>
      <c r="Z619" s="76"/>
      <c r="AA619" s="252"/>
      <c r="AB619" s="252"/>
      <c r="AC619" s="252"/>
      <c r="AD619" s="252"/>
      <c r="AE619" s="252"/>
      <c r="AH619" s="252"/>
      <c r="AI619" s="252"/>
      <c r="AJ619" s="252"/>
      <c r="AK619" s="252"/>
      <c r="AL619" s="252"/>
      <c r="AM619" s="252"/>
    </row>
    <row r="620" spans="1:39" s="253" customFormat="1" ht="23.25" customHeight="1" x14ac:dyDescent="0.2">
      <c r="A620" s="76"/>
      <c r="B620" s="661" t="s">
        <v>49</v>
      </c>
      <c r="C620" s="661"/>
      <c r="D620" s="244"/>
      <c r="E620" s="244"/>
      <c r="F620" s="244"/>
      <c r="G620" s="244"/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  <c r="AA620" s="254"/>
      <c r="AB620" s="254"/>
      <c r="AC620" s="254"/>
      <c r="AD620" s="254"/>
      <c r="AE620" s="254"/>
      <c r="AH620" s="252"/>
      <c r="AI620" s="252"/>
      <c r="AJ620" s="252"/>
      <c r="AK620" s="252"/>
      <c r="AL620" s="252"/>
      <c r="AM620" s="252"/>
    </row>
    <row r="621" spans="1:39" s="253" customFormat="1" ht="23.25" customHeight="1" x14ac:dyDescent="0.2">
      <c r="A621" s="76" t="s">
        <v>55</v>
      </c>
      <c r="B621" s="77"/>
      <c r="C621" s="77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252"/>
      <c r="AB621" s="252"/>
      <c r="AC621" s="252"/>
      <c r="AD621" s="252"/>
      <c r="AE621" s="252"/>
      <c r="AF621" s="252"/>
      <c r="AG621" s="252"/>
    </row>
    <row r="622" spans="1:39" ht="28.9" customHeight="1" x14ac:dyDescent="0.2">
      <c r="B622" s="81" t="s">
        <v>56</v>
      </c>
      <c r="E622" s="81"/>
      <c r="F622" s="81"/>
      <c r="G622" s="81"/>
      <c r="H622" s="81"/>
      <c r="J622" s="81" t="s">
        <v>57</v>
      </c>
      <c r="L622" s="80"/>
      <c r="M622" s="80"/>
      <c r="N622" s="80"/>
      <c r="P622" s="81"/>
      <c r="Q622" s="80"/>
      <c r="R622" s="80"/>
      <c r="S622" s="7"/>
      <c r="T622" s="7"/>
      <c r="U622" s="80"/>
      <c r="V622" s="80"/>
      <c r="W622" s="7"/>
      <c r="Y622" s="80"/>
      <c r="Z622" s="80"/>
    </row>
    <row r="623" spans="1:39" ht="24" customHeight="1" x14ac:dyDescent="0.2">
      <c r="B623" s="81"/>
      <c r="E623" s="81"/>
      <c r="F623" s="81"/>
      <c r="G623" s="81"/>
      <c r="H623" s="81"/>
      <c r="J623" s="81"/>
      <c r="L623" s="80"/>
      <c r="M623" s="80"/>
      <c r="N623" s="80"/>
      <c r="P623" s="81"/>
      <c r="Q623" s="80"/>
      <c r="R623" s="80"/>
      <c r="S623" s="7"/>
      <c r="T623" s="7"/>
      <c r="U623" s="80"/>
      <c r="V623" s="80"/>
      <c r="W623" s="7"/>
      <c r="Y623" s="80"/>
      <c r="Z623" s="80"/>
    </row>
    <row r="624" spans="1:39" ht="23.25" customHeight="1" x14ac:dyDescent="0.2">
      <c r="B624" s="81" t="s">
        <v>360</v>
      </c>
      <c r="E624" s="81"/>
      <c r="F624" s="81"/>
      <c r="G624" s="81"/>
      <c r="H624" s="81"/>
      <c r="J624" s="81" t="s">
        <v>362</v>
      </c>
      <c r="L624" s="80"/>
      <c r="M624" s="80"/>
      <c r="N624" s="80"/>
      <c r="P624" s="81"/>
      <c r="Q624" s="80"/>
      <c r="R624" s="80"/>
      <c r="S624" s="7"/>
      <c r="T624" s="7"/>
      <c r="U624" s="80"/>
      <c r="V624" s="80"/>
      <c r="W624" s="7"/>
      <c r="Y624" s="80"/>
      <c r="Z624" s="80"/>
    </row>
    <row r="625" spans="2:26" ht="23.25" customHeight="1" x14ac:dyDescent="0.2">
      <c r="B625" s="81" t="s">
        <v>361</v>
      </c>
      <c r="E625" s="81"/>
      <c r="F625" s="81"/>
      <c r="G625" s="81"/>
      <c r="H625" s="81"/>
      <c r="J625" s="81" t="s">
        <v>363</v>
      </c>
      <c r="L625" s="80"/>
      <c r="M625" s="80"/>
      <c r="N625" s="80"/>
      <c r="P625" s="81"/>
      <c r="Q625" s="80"/>
      <c r="R625" s="80"/>
      <c r="T625" s="7"/>
      <c r="U625" s="80"/>
      <c r="V625" s="80"/>
      <c r="W625" s="7"/>
      <c r="Y625" s="80"/>
      <c r="Z625" s="80"/>
    </row>
    <row r="626" spans="2:26" ht="23.25" customHeight="1" x14ac:dyDescent="0.2">
      <c r="B626" s="81" t="s">
        <v>366</v>
      </c>
      <c r="E626" s="81"/>
      <c r="F626" s="81"/>
      <c r="G626" s="81"/>
      <c r="H626" s="81"/>
      <c r="J626" s="81" t="s">
        <v>58</v>
      </c>
      <c r="L626" s="80"/>
      <c r="M626" s="80"/>
      <c r="N626" s="80"/>
      <c r="P626" s="81"/>
      <c r="Q626" s="80"/>
      <c r="R626" s="80"/>
      <c r="T626" s="7"/>
      <c r="U626" s="80"/>
      <c r="V626" s="80"/>
      <c r="W626" s="7"/>
      <c r="Y626" s="80"/>
      <c r="Z626" s="80"/>
    </row>
    <row r="627" spans="2:26" ht="23.25" customHeight="1" x14ac:dyDescent="0.2">
      <c r="B627" s="81" t="s">
        <v>59</v>
      </c>
      <c r="E627" s="81"/>
      <c r="F627" s="81"/>
      <c r="G627" s="81"/>
      <c r="H627" s="81"/>
      <c r="J627" s="81" t="s">
        <v>60</v>
      </c>
      <c r="L627" s="80"/>
      <c r="M627" s="80"/>
      <c r="N627" s="80"/>
      <c r="P627" s="81"/>
      <c r="Q627" s="80"/>
      <c r="R627" s="80"/>
      <c r="S627" s="7"/>
      <c r="T627" s="7"/>
      <c r="U627" s="80"/>
      <c r="V627" s="80"/>
      <c r="W627" s="7"/>
      <c r="Y627" s="80"/>
      <c r="Z627" s="80"/>
    </row>
  </sheetData>
  <mergeCells count="2387"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  <mergeCell ref="M11:M12"/>
    <mergeCell ref="N11:N12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Z21:Z30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V21:V30"/>
    <mergeCell ref="M27:M28"/>
    <mergeCell ref="Q27:Q28"/>
    <mergeCell ref="U27:U28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B620:C620"/>
    <mergeCell ref="B607:C607"/>
    <mergeCell ref="A610:X610"/>
    <mergeCell ref="A611:X611"/>
    <mergeCell ref="A612:X612"/>
    <mergeCell ref="A613:X613"/>
    <mergeCell ref="B614:C614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</mergeCells>
  <printOptions horizontalCentered="1"/>
  <pageMargins left="0.15748031496062992" right="0.19685039370078741" top="0.39370078740157483" bottom="0.19685039370078741" header="0.31496062992125984" footer="0.15748031496062992"/>
  <pageSetup paperSize="9" scale="50" orientation="landscape" r:id="rId1"/>
  <headerFooter alignWithMargins="0"/>
  <rowBreaks count="10" manualBreakCount="10">
    <brk id="40" max="25" man="1"/>
    <brk id="96" max="25" man="1"/>
    <brk id="166" max="25" man="1"/>
    <brk id="236" max="25" man="1"/>
    <brk id="306" max="25" man="1"/>
    <brk id="376" max="25" man="1"/>
    <brk id="446" max="25" man="1"/>
    <brk id="516" max="25" man="1"/>
    <brk id="586" max="25" man="1"/>
    <brk id="624" max="2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76"/>
  <sheetViews>
    <sheetView topLeftCell="A55" zoomScale="64" zoomScaleNormal="64" workbookViewId="0">
      <selection activeCell="E39" sqref="E39"/>
    </sheetView>
  </sheetViews>
  <sheetFormatPr defaultColWidth="9.140625" defaultRowHeight="24" x14ac:dyDescent="0.2"/>
  <cols>
    <col min="1" max="1" width="51.7109375" style="79" customWidth="1"/>
    <col min="2" max="2" width="21.7109375" style="80" customWidth="1"/>
    <col min="3" max="3" width="14.5703125" style="79" customWidth="1"/>
    <col min="4" max="4" width="12" style="79" customWidth="1"/>
    <col min="5" max="5" width="14.5703125" style="79" customWidth="1"/>
    <col min="6" max="6" width="11.85546875" style="79" customWidth="1"/>
    <col min="7" max="7" width="8" style="79" customWidth="1"/>
    <col min="8" max="8" width="11.28515625" style="79" customWidth="1"/>
    <col min="9" max="9" width="8.28515625" style="79" customWidth="1"/>
    <col min="10" max="10" width="14.42578125" style="79" customWidth="1"/>
    <col min="11" max="11" width="18" style="79" hidden="1" customWidth="1"/>
    <col min="12" max="12" width="16" style="79" hidden="1" customWidth="1"/>
    <col min="13" max="13" width="15.7109375" style="79" hidden="1" customWidth="1"/>
    <col min="14" max="14" width="27.85546875" style="79" hidden="1" customWidth="1"/>
    <col min="15" max="15" width="18" style="79" hidden="1" customWidth="1"/>
    <col min="16" max="16" width="12.85546875" style="79" hidden="1" customWidth="1"/>
    <col min="17" max="17" width="15.7109375" style="79" hidden="1" customWidth="1"/>
    <col min="18" max="18" width="15.42578125" style="79" hidden="1" customWidth="1"/>
    <col min="19" max="19" width="17.42578125" style="79" customWidth="1"/>
    <col min="20" max="20" width="12.28515625" style="79" customWidth="1"/>
    <col min="21" max="21" width="15.7109375" style="79" customWidth="1"/>
    <col min="22" max="22" width="15.85546875" style="79" customWidth="1"/>
    <col min="23" max="23" width="17.28515625" style="79" customWidth="1"/>
    <col min="24" max="24" width="11.85546875" style="79" customWidth="1"/>
    <col min="25" max="25" width="15.7109375" style="79" customWidth="1"/>
    <col min="26" max="26" width="20.140625" style="79" customWidth="1"/>
    <col min="27" max="16384" width="9.140625" style="79"/>
  </cols>
  <sheetData>
    <row r="1" spans="1:28" s="2" customFormat="1" ht="36.6" customHeight="1" x14ac:dyDescent="0.2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245"/>
      <c r="Z1" s="245"/>
    </row>
    <row r="2" spans="1:28" s="2" customFormat="1" ht="30" customHeight="1" x14ac:dyDescent="0.2">
      <c r="A2" s="545" t="s">
        <v>357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245"/>
      <c r="Z2" s="245"/>
    </row>
    <row r="3" spans="1:28" s="2" customFormat="1" ht="25.5" customHeight="1" x14ac:dyDescent="0.2">
      <c r="A3" s="546" t="s">
        <v>335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3"/>
      <c r="Z3" s="3"/>
    </row>
    <row r="4" spans="1:28" s="2" customFormat="1" ht="28.15" customHeight="1" x14ac:dyDescent="0.2">
      <c r="A4" s="546" t="s">
        <v>336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3"/>
      <c r="Z4" s="3"/>
    </row>
    <row r="5" spans="1:28" s="2" customFormat="1" ht="28.15" customHeight="1" x14ac:dyDescent="0.2">
      <c r="A5" s="546" t="s">
        <v>337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3"/>
      <c r="Z5" s="3"/>
    </row>
    <row r="6" spans="1:28" s="2" customFormat="1" ht="25.5" customHeight="1" x14ac:dyDescent="0.2">
      <c r="A6" s="546" t="s">
        <v>342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3"/>
      <c r="Z6" s="3"/>
    </row>
    <row r="7" spans="1:28" s="2" customFormat="1" ht="28.15" customHeight="1" x14ac:dyDescent="0.2">
      <c r="A7" s="246" t="s">
        <v>343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28.15" customHeight="1" x14ac:dyDescent="0.2">
      <c r="A8" s="2" t="s">
        <v>1</v>
      </c>
      <c r="C8" s="5" t="s">
        <v>2</v>
      </c>
      <c r="D8" s="2" t="s">
        <v>3</v>
      </c>
      <c r="E8" s="5" t="s">
        <v>4</v>
      </c>
      <c r="F8" s="6" t="s">
        <v>5</v>
      </c>
      <c r="G8" s="5" t="s">
        <v>349</v>
      </c>
      <c r="H8" s="2" t="s">
        <v>6</v>
      </c>
      <c r="I8" s="5" t="s">
        <v>4</v>
      </c>
      <c r="J8" s="6" t="s">
        <v>7</v>
      </c>
      <c r="AA8" s="7"/>
    </row>
    <row r="9" spans="1:28" s="2" customFormat="1" ht="22.5" customHeight="1" x14ac:dyDescent="0.2">
      <c r="C9" s="5"/>
      <c r="E9" s="5"/>
      <c r="F9" s="6"/>
      <c r="G9" s="5"/>
      <c r="I9" s="5"/>
      <c r="J9" s="6"/>
      <c r="Z9" s="2" t="s">
        <v>8</v>
      </c>
      <c r="AA9" s="7"/>
    </row>
    <row r="10" spans="1:28" s="2" customFormat="1" ht="36.6" customHeight="1" x14ac:dyDescent="0.2">
      <c r="A10" s="668" t="s">
        <v>9</v>
      </c>
      <c r="B10" s="577" t="s">
        <v>10</v>
      </c>
      <c r="C10" s="561" t="s">
        <v>11</v>
      </c>
      <c r="D10" s="563"/>
      <c r="E10" s="565"/>
      <c r="F10" s="567" t="s">
        <v>12</v>
      </c>
      <c r="G10" s="569"/>
      <c r="H10" s="569"/>
      <c r="I10" s="571"/>
      <c r="J10" s="633" t="s">
        <v>13</v>
      </c>
      <c r="K10" s="635" t="s">
        <v>14</v>
      </c>
      <c r="L10" s="636"/>
      <c r="M10" s="637"/>
      <c r="N10" s="638"/>
      <c r="O10" s="619" t="s">
        <v>15</v>
      </c>
      <c r="P10" s="620"/>
      <c r="Q10" s="621"/>
      <c r="R10" s="622"/>
      <c r="S10" s="659" t="s">
        <v>16</v>
      </c>
      <c r="T10" s="624"/>
      <c r="U10" s="625"/>
      <c r="V10" s="625"/>
      <c r="W10" s="660" t="s">
        <v>17</v>
      </c>
      <c r="X10" s="627"/>
      <c r="Y10" s="628"/>
      <c r="Z10" s="629"/>
    </row>
    <row r="11" spans="1:28" s="8" customFormat="1" ht="24" customHeight="1" x14ac:dyDescent="0.2">
      <c r="A11" s="669"/>
      <c r="B11" s="577"/>
      <c r="C11" s="561" t="s">
        <v>18</v>
      </c>
      <c r="D11" s="563" t="s">
        <v>19</v>
      </c>
      <c r="E11" s="565" t="s">
        <v>20</v>
      </c>
      <c r="F11" s="567" t="s">
        <v>21</v>
      </c>
      <c r="G11" s="569" t="s">
        <v>22</v>
      </c>
      <c r="H11" s="569" t="s">
        <v>23</v>
      </c>
      <c r="I11" s="571" t="s">
        <v>24</v>
      </c>
      <c r="J11" s="586"/>
      <c r="K11" s="543" t="s">
        <v>25</v>
      </c>
      <c r="L11" s="539" t="s">
        <v>26</v>
      </c>
      <c r="M11" s="533" t="s">
        <v>27</v>
      </c>
      <c r="N11" s="592" t="s">
        <v>28</v>
      </c>
      <c r="O11" s="543" t="s">
        <v>25</v>
      </c>
      <c r="P11" s="539" t="s">
        <v>26</v>
      </c>
      <c r="Q11" s="533" t="s">
        <v>27</v>
      </c>
      <c r="R11" s="541" t="s">
        <v>28</v>
      </c>
      <c r="S11" s="543" t="s">
        <v>25</v>
      </c>
      <c r="T11" s="539" t="s">
        <v>26</v>
      </c>
      <c r="U11" s="533" t="s">
        <v>27</v>
      </c>
      <c r="V11" s="535" t="s">
        <v>28</v>
      </c>
      <c r="W11" s="537" t="s">
        <v>25</v>
      </c>
      <c r="X11" s="539" t="s">
        <v>26</v>
      </c>
      <c r="Y11" s="533" t="s">
        <v>27</v>
      </c>
      <c r="Z11" s="541" t="s">
        <v>28</v>
      </c>
    </row>
    <row r="12" spans="1:28" s="8" customFormat="1" ht="73.900000000000006" customHeight="1" x14ac:dyDescent="0.2">
      <c r="A12" s="670"/>
      <c r="B12" s="577"/>
      <c r="C12" s="561"/>
      <c r="D12" s="563"/>
      <c r="E12" s="565"/>
      <c r="F12" s="567"/>
      <c r="G12" s="569"/>
      <c r="H12" s="569"/>
      <c r="I12" s="571"/>
      <c r="J12" s="634"/>
      <c r="K12" s="543"/>
      <c r="L12" s="539"/>
      <c r="M12" s="618"/>
      <c r="N12" s="592"/>
      <c r="O12" s="543"/>
      <c r="P12" s="539"/>
      <c r="Q12" s="618"/>
      <c r="R12" s="541"/>
      <c r="S12" s="543"/>
      <c r="T12" s="539"/>
      <c r="U12" s="618"/>
      <c r="V12" s="535"/>
      <c r="W12" s="537"/>
      <c r="X12" s="539"/>
      <c r="Y12" s="618"/>
      <c r="Z12" s="541"/>
    </row>
    <row r="13" spans="1:28" s="249" customFormat="1" ht="36.75" customHeight="1" x14ac:dyDescent="0.2">
      <c r="A13" s="667" t="s">
        <v>359</v>
      </c>
      <c r="B13" s="9" t="s">
        <v>29</v>
      </c>
      <c r="C13" s="10">
        <f>SUM(C15,C21,C31,C37,C39)</f>
        <v>133500</v>
      </c>
      <c r="D13" s="11">
        <f t="shared" ref="D13:E13" si="0">SUM(D15,D21,D31,D37,D39)</f>
        <v>0</v>
      </c>
      <c r="E13" s="12">
        <f t="shared" si="0"/>
        <v>133500</v>
      </c>
      <c r="F13" s="13">
        <f>SUM(F15,F21,F31,F37,F39)</f>
        <v>0</v>
      </c>
      <c r="G13" s="11">
        <f t="shared" ref="G13:J13" si="1">SUM(G15,G21,G31,G37,G39)</f>
        <v>0</v>
      </c>
      <c r="H13" s="11">
        <f t="shared" si="1"/>
        <v>0</v>
      </c>
      <c r="I13" s="14">
        <f t="shared" si="1"/>
        <v>0</v>
      </c>
      <c r="J13" s="15">
        <f t="shared" si="1"/>
        <v>133500</v>
      </c>
      <c r="K13" s="10">
        <f>SUM(K15,K21,K31,K37,K39)</f>
        <v>0</v>
      </c>
      <c r="L13" s="11">
        <f>K13/J13*100</f>
        <v>0</v>
      </c>
      <c r="M13" s="612">
        <f t="shared" ref="M13:M75" si="2">L14-L13</f>
        <v>95.642771535580522</v>
      </c>
      <c r="N13" s="613"/>
      <c r="O13" s="10">
        <f>SUM(O15,O21,O31,O37,O39)</f>
        <v>133500</v>
      </c>
      <c r="P13" s="11">
        <f>O13/J13*100</f>
        <v>100</v>
      </c>
      <c r="Q13" s="612">
        <f t="shared" ref="Q13:Q75" si="3">P14-P13</f>
        <v>-4.3572284644194781</v>
      </c>
      <c r="R13" s="613"/>
      <c r="S13" s="13">
        <f>SUM(S15,S21,S31,S37,S39)</f>
        <v>133500</v>
      </c>
      <c r="T13" s="11">
        <f>S13/J13*100</f>
        <v>100</v>
      </c>
      <c r="U13" s="612">
        <f t="shared" ref="U13:U75" si="4">T14-T13</f>
        <v>-4.3572284644194781</v>
      </c>
      <c r="V13" s="611"/>
      <c r="W13" s="13">
        <f>SUM(W15,W21,W31,W37,W39)</f>
        <v>133500</v>
      </c>
      <c r="X13" s="11">
        <f>W13/J13*100</f>
        <v>100</v>
      </c>
      <c r="Y13" s="612">
        <f t="shared" ref="Y13:Y75" si="5">X14-X13</f>
        <v>-4.3572284644194781</v>
      </c>
      <c r="Z13" s="613"/>
      <c r="AA13" s="248"/>
      <c r="AB13" s="248"/>
    </row>
    <row r="14" spans="1:28" s="249" customFormat="1" ht="29.25" customHeight="1" x14ac:dyDescent="0.2">
      <c r="A14" s="667"/>
      <c r="B14" s="9" t="s">
        <v>30</v>
      </c>
      <c r="C14" s="16"/>
      <c r="D14" s="17"/>
      <c r="E14" s="18"/>
      <c r="F14" s="19"/>
      <c r="G14" s="17"/>
      <c r="H14" s="17"/>
      <c r="I14" s="20"/>
      <c r="J14" s="21"/>
      <c r="K14" s="10">
        <f>SUM(K16,K22,K32,K38,K40)</f>
        <v>127683.1</v>
      </c>
      <c r="L14" s="11">
        <f>K14/J13*100</f>
        <v>95.642771535580522</v>
      </c>
      <c r="M14" s="524"/>
      <c r="N14" s="532"/>
      <c r="O14" s="10">
        <f>SUM(O16,O22,O32,O38,O40)</f>
        <v>127683.1</v>
      </c>
      <c r="P14" s="11">
        <f>O14/J13*100</f>
        <v>95.642771535580522</v>
      </c>
      <c r="Q14" s="524"/>
      <c r="R14" s="532"/>
      <c r="S14" s="13">
        <f>SUM(S16,S22,S32,S38,S40)</f>
        <v>127683.1</v>
      </c>
      <c r="T14" s="11">
        <f>S14/J13*100</f>
        <v>95.642771535580522</v>
      </c>
      <c r="U14" s="524"/>
      <c r="V14" s="522"/>
      <c r="W14" s="13">
        <f>SUM(W16,W22,W32,W38,W40)</f>
        <v>127683.1</v>
      </c>
      <c r="X14" s="11">
        <f>W14/J13*100</f>
        <v>95.642771535580522</v>
      </c>
      <c r="Y14" s="524"/>
      <c r="Z14" s="532"/>
      <c r="AA14" s="248"/>
      <c r="AB14" s="248"/>
    </row>
    <row r="15" spans="1:28" s="72" customFormat="1" ht="31.5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0</v>
      </c>
      <c r="D15" s="25">
        <f t="shared" ref="D15:E15" si="6">SUM(D43,D71,D99,D127,D155,D183,D211,D239,D267,D295,D323,D351,D379,D407,D435,D463,D491,D519,D547,D575)</f>
        <v>0</v>
      </c>
      <c r="E15" s="26">
        <f t="shared" si="6"/>
        <v>0</v>
      </c>
      <c r="F15" s="27">
        <f>SUM(F43,F71,F99,F127,F155,F183,F211,F239,F267,F295,F323,F351,F379,F407,F435,F463,F491,F519,F547,F575)</f>
        <v>0</v>
      </c>
      <c r="G15" s="25">
        <f t="shared" ref="G15:J15" si="7">SUM(G43,G71,G99,G127,G155,G183,G211,G239,G267,G295,G323,G351,G379,G407,G435,G463,G491,G519,G547,G575)</f>
        <v>0</v>
      </c>
      <c r="H15" s="25">
        <f t="shared" si="7"/>
        <v>0</v>
      </c>
      <c r="I15" s="28">
        <f t="shared" si="7"/>
        <v>0</v>
      </c>
      <c r="J15" s="29">
        <f t="shared" si="7"/>
        <v>0</v>
      </c>
      <c r="K15" s="30">
        <f>SUM(K43,K71,K99,K127,K155,K183,K211,K239,K267,K295,K323,K351,K379,K407,K435,K463,K491,K519,K547,K575)</f>
        <v>0</v>
      </c>
      <c r="L15" s="31" t="e">
        <f>K15/J15*100</f>
        <v>#DIV/0!</v>
      </c>
      <c r="M15" s="478" t="e">
        <f t="shared" si="2"/>
        <v>#DIV/0!</v>
      </c>
      <c r="N15" s="471"/>
      <c r="O15" s="30">
        <f t="shared" ref="O15:O40" si="8">SUM(O43,O71,O99,O127,O155,O183,O211,O239,O267,O295,O323,O351,O379,O407,O435,O463,O491,O519,O547,O575)</f>
        <v>0</v>
      </c>
      <c r="P15" s="31" t="e">
        <f t="shared" ref="P15" si="9">O15/J15*100</f>
        <v>#DIV/0!</v>
      </c>
      <c r="Q15" s="478" t="e">
        <f t="shared" si="3"/>
        <v>#DIV/0!</v>
      </c>
      <c r="R15" s="471"/>
      <c r="S15" s="32">
        <f t="shared" ref="S15:S40" si="10">SUM(S43,S71,S99,S127,S155,S183,S211,S239,S267,S295,S323,S351,S379,S407,S435,S463,S491,S519,S547,S575)</f>
        <v>0</v>
      </c>
      <c r="T15" s="31" t="e">
        <f t="shared" ref="T15" si="11">S15/J15*100</f>
        <v>#DIV/0!</v>
      </c>
      <c r="U15" s="478" t="e">
        <f t="shared" si="4"/>
        <v>#DIV/0!</v>
      </c>
      <c r="V15" s="496"/>
      <c r="W15" s="32">
        <f t="shared" ref="W15:W40" si="12">SUM(W43,W71,W99,W127,W155,W183,W211,W239,W267,W295,W323,W351,W379,W407,W435,W463,W491,W519,W547,W575)</f>
        <v>0</v>
      </c>
      <c r="X15" s="31" t="e">
        <f t="shared" ref="X15" si="13">W15/J15*100</f>
        <v>#DIV/0!</v>
      </c>
      <c r="Y15" s="478" t="e">
        <f t="shared" si="5"/>
        <v>#DIV/0!</v>
      </c>
      <c r="Z15" s="471"/>
      <c r="AA15" s="71"/>
      <c r="AB15" s="71"/>
    </row>
    <row r="16" spans="1:28" s="72" customFormat="1" ht="30" customHeight="1" x14ac:dyDescent="0.2">
      <c r="A16" s="33"/>
      <c r="B16" s="34" t="s">
        <v>32</v>
      </c>
      <c r="C16" s="35"/>
      <c r="D16" s="36"/>
      <c r="E16" s="37"/>
      <c r="F16" s="38"/>
      <c r="G16" s="36"/>
      <c r="H16" s="36"/>
      <c r="I16" s="39"/>
      <c r="J16" s="40"/>
      <c r="K16" s="30">
        <f>SUM(K44,K72,K100,K128,K156,K184,K212,K240,K268,K296,K324,K352,K380,K408,K436,K464,K492,K520,K548,K576)</f>
        <v>0</v>
      </c>
      <c r="L16" s="31" t="e">
        <f>K16/J15*100</f>
        <v>#DIV/0!</v>
      </c>
      <c r="M16" s="479"/>
      <c r="N16" s="471"/>
      <c r="O16" s="30">
        <f t="shared" si="8"/>
        <v>0</v>
      </c>
      <c r="P16" s="31" t="e">
        <f t="shared" ref="P16" si="14">O16/J15*100</f>
        <v>#DIV/0!</v>
      </c>
      <c r="Q16" s="479"/>
      <c r="R16" s="471"/>
      <c r="S16" s="32">
        <f t="shared" si="10"/>
        <v>0</v>
      </c>
      <c r="T16" s="31" t="e">
        <f t="shared" ref="T16" si="15">S16/J15*100</f>
        <v>#DIV/0!</v>
      </c>
      <c r="U16" s="479"/>
      <c r="V16" s="496"/>
      <c r="W16" s="32">
        <f t="shared" si="12"/>
        <v>0</v>
      </c>
      <c r="X16" s="31" t="e">
        <f t="shared" ref="X16" si="16">W16/J15*100</f>
        <v>#DIV/0!</v>
      </c>
      <c r="Y16" s="479"/>
      <c r="Z16" s="471"/>
      <c r="AA16" s="71"/>
      <c r="AB16" s="71"/>
    </row>
    <row r="17" spans="1:28" s="72" customFormat="1" ht="32.450000000000003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6">
        <f t="shared" si="17"/>
        <v>0</v>
      </c>
      <c r="G17" s="44">
        <f t="shared" si="17"/>
        <v>0</v>
      </c>
      <c r="H17" s="44">
        <f t="shared" si="17"/>
        <v>0</v>
      </c>
      <c r="I17" s="47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19" t="e">
        <f t="shared" si="2"/>
        <v>#DIV/0!</v>
      </c>
      <c r="N17" s="471"/>
      <c r="O17" s="49">
        <f t="shared" si="8"/>
        <v>0</v>
      </c>
      <c r="P17" s="50" t="e">
        <f t="shared" ref="P17" si="18">O17/J17*100</f>
        <v>#DIV/0!</v>
      </c>
      <c r="Q17" s="519" t="e">
        <f t="shared" si="3"/>
        <v>#DIV/0!</v>
      </c>
      <c r="R17" s="471"/>
      <c r="S17" s="51">
        <f t="shared" si="10"/>
        <v>0</v>
      </c>
      <c r="T17" s="50" t="e">
        <f t="shared" ref="T17" si="19">S17/J17*100</f>
        <v>#DIV/0!</v>
      </c>
      <c r="U17" s="519" t="e">
        <f t="shared" si="4"/>
        <v>#DIV/0!</v>
      </c>
      <c r="V17" s="496"/>
      <c r="W17" s="51">
        <f t="shared" si="12"/>
        <v>0</v>
      </c>
      <c r="X17" s="50" t="e">
        <f t="shared" ref="X17" si="20">W17/J17*100</f>
        <v>#DIV/0!</v>
      </c>
      <c r="Y17" s="519" t="e">
        <f t="shared" si="5"/>
        <v>#DIV/0!</v>
      </c>
      <c r="Z17" s="471"/>
      <c r="AA17" s="71"/>
      <c r="AB17" s="71"/>
    </row>
    <row r="18" spans="1:28" s="72" customFormat="1" ht="32.450000000000003" customHeight="1" x14ac:dyDescent="0.2">
      <c r="A18" s="52"/>
      <c r="B18" s="53" t="s">
        <v>32</v>
      </c>
      <c r="C18" s="35"/>
      <c r="D18" s="36"/>
      <c r="E18" s="37"/>
      <c r="F18" s="38"/>
      <c r="G18" s="36"/>
      <c r="H18" s="36"/>
      <c r="I18" s="39"/>
      <c r="J18" s="40"/>
      <c r="K18" s="49">
        <f t="shared" si="17"/>
        <v>0</v>
      </c>
      <c r="L18" s="50" t="e">
        <f>K18/J17*100</f>
        <v>#DIV/0!</v>
      </c>
      <c r="M18" s="520"/>
      <c r="N18" s="471"/>
      <c r="O18" s="49">
        <f t="shared" si="8"/>
        <v>0</v>
      </c>
      <c r="P18" s="50" t="e">
        <f t="shared" ref="P18" si="21">O18/J17*100</f>
        <v>#DIV/0!</v>
      </c>
      <c r="Q18" s="520"/>
      <c r="R18" s="471"/>
      <c r="S18" s="51">
        <f t="shared" si="10"/>
        <v>0</v>
      </c>
      <c r="T18" s="50" t="e">
        <f t="shared" ref="T18" si="22">S18/J17*100</f>
        <v>#DIV/0!</v>
      </c>
      <c r="U18" s="520"/>
      <c r="V18" s="496"/>
      <c r="W18" s="51">
        <f t="shared" si="12"/>
        <v>0</v>
      </c>
      <c r="X18" s="50" t="e">
        <f t="shared" ref="X18" si="23">W18/J17*100</f>
        <v>#DIV/0!</v>
      </c>
      <c r="Y18" s="520"/>
      <c r="Z18" s="471"/>
      <c r="AA18" s="71"/>
      <c r="AB18" s="71"/>
    </row>
    <row r="19" spans="1:28" s="72" customFormat="1" ht="25.5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0</v>
      </c>
      <c r="D19" s="44">
        <f t="shared" si="24"/>
        <v>0</v>
      </c>
      <c r="E19" s="45">
        <f t="shared" si="24"/>
        <v>0</v>
      </c>
      <c r="F19" s="46">
        <f t="shared" si="24"/>
        <v>0</v>
      </c>
      <c r="G19" s="44">
        <f t="shared" si="24"/>
        <v>0</v>
      </c>
      <c r="H19" s="44">
        <f t="shared" si="24"/>
        <v>0</v>
      </c>
      <c r="I19" s="47">
        <f t="shared" si="24"/>
        <v>0</v>
      </c>
      <c r="J19" s="48">
        <f t="shared" si="24"/>
        <v>0</v>
      </c>
      <c r="K19" s="49">
        <f t="shared" si="24"/>
        <v>0</v>
      </c>
      <c r="L19" s="50" t="e">
        <f t="shared" ref="L19" si="25">K19/J19*100</f>
        <v>#DIV/0!</v>
      </c>
      <c r="M19" s="519" t="e">
        <f t="shared" si="2"/>
        <v>#DIV/0!</v>
      </c>
      <c r="N19" s="471"/>
      <c r="O19" s="49">
        <f t="shared" si="8"/>
        <v>0</v>
      </c>
      <c r="P19" s="50" t="e">
        <f t="shared" ref="P19" si="26">O19/J19*100</f>
        <v>#DIV/0!</v>
      </c>
      <c r="Q19" s="519" t="e">
        <f t="shared" si="3"/>
        <v>#DIV/0!</v>
      </c>
      <c r="R19" s="471"/>
      <c r="S19" s="51">
        <f t="shared" si="10"/>
        <v>0</v>
      </c>
      <c r="T19" s="50" t="e">
        <f t="shared" ref="T19" si="27">S19/J19*100</f>
        <v>#DIV/0!</v>
      </c>
      <c r="U19" s="519" t="e">
        <f t="shared" si="4"/>
        <v>#DIV/0!</v>
      </c>
      <c r="V19" s="496"/>
      <c r="W19" s="51">
        <f t="shared" si="12"/>
        <v>0</v>
      </c>
      <c r="X19" s="50" t="e">
        <f t="shared" ref="X19" si="28">W19/J19*100</f>
        <v>#DIV/0!</v>
      </c>
      <c r="Y19" s="519" t="e">
        <f t="shared" si="5"/>
        <v>#DIV/0!</v>
      </c>
      <c r="Z19" s="471"/>
      <c r="AA19" s="71"/>
      <c r="AB19" s="71"/>
    </row>
    <row r="20" spans="1:28" s="72" customFormat="1" ht="25.5" customHeight="1" x14ac:dyDescent="0.2">
      <c r="A20" s="52"/>
      <c r="B20" s="53" t="s">
        <v>32</v>
      </c>
      <c r="C20" s="35"/>
      <c r="D20" s="36"/>
      <c r="E20" s="37"/>
      <c r="F20" s="38"/>
      <c r="G20" s="36"/>
      <c r="H20" s="36"/>
      <c r="I20" s="39"/>
      <c r="J20" s="40"/>
      <c r="K20" s="49">
        <f t="shared" si="24"/>
        <v>0</v>
      </c>
      <c r="L20" s="50" t="e">
        <f t="shared" ref="L20" si="29">K20/J19*100</f>
        <v>#DIV/0!</v>
      </c>
      <c r="M20" s="520"/>
      <c r="N20" s="471"/>
      <c r="O20" s="49">
        <f t="shared" si="8"/>
        <v>0</v>
      </c>
      <c r="P20" s="50" t="e">
        <f t="shared" ref="P20" si="30">O20/J19*100</f>
        <v>#DIV/0!</v>
      </c>
      <c r="Q20" s="520"/>
      <c r="R20" s="471"/>
      <c r="S20" s="51">
        <f t="shared" si="10"/>
        <v>0</v>
      </c>
      <c r="T20" s="50" t="e">
        <f t="shared" ref="T20" si="31">S20/J19*100</f>
        <v>#DIV/0!</v>
      </c>
      <c r="U20" s="520"/>
      <c r="V20" s="496"/>
      <c r="W20" s="51">
        <f t="shared" si="12"/>
        <v>0</v>
      </c>
      <c r="X20" s="50" t="e">
        <f t="shared" ref="X20" si="32">W20/J19*100</f>
        <v>#DIV/0!</v>
      </c>
      <c r="Y20" s="520"/>
      <c r="Z20" s="471"/>
      <c r="AA20" s="71"/>
      <c r="AB20" s="71"/>
    </row>
    <row r="21" spans="1:28" s="75" customFormat="1" ht="32.450000000000003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0</v>
      </c>
      <c r="D21" s="25">
        <f t="shared" si="33"/>
        <v>0</v>
      </c>
      <c r="E21" s="26">
        <f t="shared" si="33"/>
        <v>0</v>
      </c>
      <c r="F21" s="27">
        <f t="shared" si="33"/>
        <v>0</v>
      </c>
      <c r="G21" s="25">
        <f t="shared" si="33"/>
        <v>0</v>
      </c>
      <c r="H21" s="25">
        <f t="shared" si="33"/>
        <v>0</v>
      </c>
      <c r="I21" s="28">
        <f t="shared" si="33"/>
        <v>0</v>
      </c>
      <c r="J21" s="29">
        <f t="shared" si="33"/>
        <v>0</v>
      </c>
      <c r="K21" s="30">
        <f t="shared" si="33"/>
        <v>0</v>
      </c>
      <c r="L21" s="31" t="e">
        <f t="shared" ref="L21" si="34">K21/J21*100</f>
        <v>#DIV/0!</v>
      </c>
      <c r="M21" s="478" t="e">
        <f t="shared" si="2"/>
        <v>#DIV/0!</v>
      </c>
      <c r="N21" s="471"/>
      <c r="O21" s="30">
        <f t="shared" si="8"/>
        <v>0</v>
      </c>
      <c r="P21" s="31" t="e">
        <f t="shared" ref="P21" si="35">O21/J21*100</f>
        <v>#DIV/0!</v>
      </c>
      <c r="Q21" s="478" t="e">
        <f t="shared" si="3"/>
        <v>#DIV/0!</v>
      </c>
      <c r="R21" s="471"/>
      <c r="S21" s="32">
        <f t="shared" si="10"/>
        <v>0</v>
      </c>
      <c r="T21" s="31" t="e">
        <f t="shared" ref="T21" si="36">S21/J21*100</f>
        <v>#DIV/0!</v>
      </c>
      <c r="U21" s="478" t="e">
        <f t="shared" si="4"/>
        <v>#DIV/0!</v>
      </c>
      <c r="V21" s="496"/>
      <c r="W21" s="32">
        <f t="shared" si="12"/>
        <v>0</v>
      </c>
      <c r="X21" s="31" t="e">
        <f t="shared" ref="X21" si="37">W21/J21*100</f>
        <v>#DIV/0!</v>
      </c>
      <c r="Y21" s="478" t="e">
        <f t="shared" si="5"/>
        <v>#DIV/0!</v>
      </c>
      <c r="Z21" s="471"/>
      <c r="AA21" s="74"/>
      <c r="AB21" s="74"/>
    </row>
    <row r="22" spans="1:28" s="75" customFormat="1" ht="32.450000000000003" customHeight="1" x14ac:dyDescent="0.2">
      <c r="A22" s="33"/>
      <c r="B22" s="34" t="s">
        <v>32</v>
      </c>
      <c r="C22" s="35"/>
      <c r="D22" s="36"/>
      <c r="E22" s="37"/>
      <c r="F22" s="38"/>
      <c r="G22" s="36"/>
      <c r="H22" s="36"/>
      <c r="I22" s="39"/>
      <c r="J22" s="40"/>
      <c r="K22" s="30">
        <f t="shared" si="33"/>
        <v>0</v>
      </c>
      <c r="L22" s="31" t="e">
        <f t="shared" ref="L22" si="38">K22/J21*100</f>
        <v>#DIV/0!</v>
      </c>
      <c r="M22" s="479"/>
      <c r="N22" s="471"/>
      <c r="O22" s="30">
        <f t="shared" si="8"/>
        <v>0</v>
      </c>
      <c r="P22" s="31" t="e">
        <f t="shared" ref="P22" si="39">O22/J21*100</f>
        <v>#DIV/0!</v>
      </c>
      <c r="Q22" s="479"/>
      <c r="R22" s="471"/>
      <c r="S22" s="32">
        <f t="shared" si="10"/>
        <v>0</v>
      </c>
      <c r="T22" s="31" t="e">
        <f t="shared" ref="T22" si="40">S22/J21*100</f>
        <v>#DIV/0!</v>
      </c>
      <c r="U22" s="479"/>
      <c r="V22" s="496"/>
      <c r="W22" s="32">
        <f t="shared" si="12"/>
        <v>0</v>
      </c>
      <c r="X22" s="31" t="e">
        <f t="shared" ref="X22" si="41">W22/J21*100</f>
        <v>#DIV/0!</v>
      </c>
      <c r="Y22" s="479"/>
      <c r="Z22" s="471"/>
      <c r="AA22" s="74"/>
      <c r="AB22" s="74"/>
    </row>
    <row r="23" spans="1:28" s="75" customFormat="1" ht="25.5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0</v>
      </c>
      <c r="D23" s="44">
        <f t="shared" si="42"/>
        <v>0</v>
      </c>
      <c r="E23" s="45">
        <f t="shared" si="42"/>
        <v>0</v>
      </c>
      <c r="F23" s="46">
        <f>SUM(F51,F79,F107,F135,F163,F191,F219,F247,F275,F303,F331,F359,F387,F415,F443,F471,F499,F527,F555,F583)</f>
        <v>0</v>
      </c>
      <c r="G23" s="44">
        <f t="shared" si="42"/>
        <v>0</v>
      </c>
      <c r="H23" s="44">
        <f t="shared" si="42"/>
        <v>0</v>
      </c>
      <c r="I23" s="47">
        <f t="shared" si="42"/>
        <v>0</v>
      </c>
      <c r="J23" s="48">
        <f t="shared" si="42"/>
        <v>0</v>
      </c>
      <c r="K23" s="49">
        <f t="shared" si="42"/>
        <v>0</v>
      </c>
      <c r="L23" s="50" t="e">
        <f t="shared" ref="L23" si="43">K23/J23*100</f>
        <v>#DIV/0!</v>
      </c>
      <c r="M23" s="519" t="e">
        <f t="shared" si="2"/>
        <v>#DIV/0!</v>
      </c>
      <c r="N23" s="471"/>
      <c r="O23" s="49">
        <f t="shared" si="8"/>
        <v>0</v>
      </c>
      <c r="P23" s="50" t="e">
        <f t="shared" ref="P23" si="44">O23/J23*100</f>
        <v>#DIV/0!</v>
      </c>
      <c r="Q23" s="519" t="e">
        <f t="shared" si="3"/>
        <v>#DIV/0!</v>
      </c>
      <c r="R23" s="471"/>
      <c r="S23" s="51">
        <f t="shared" si="10"/>
        <v>0</v>
      </c>
      <c r="T23" s="50" t="e">
        <f t="shared" ref="T23" si="45">S23/J23*100</f>
        <v>#DIV/0!</v>
      </c>
      <c r="U23" s="519" t="e">
        <f t="shared" si="4"/>
        <v>#DIV/0!</v>
      </c>
      <c r="V23" s="496"/>
      <c r="W23" s="51">
        <f t="shared" si="12"/>
        <v>0</v>
      </c>
      <c r="X23" s="50" t="e">
        <f t="shared" ref="X23" si="46">W23/J23*100</f>
        <v>#DIV/0!</v>
      </c>
      <c r="Y23" s="519" t="e">
        <f t="shared" si="5"/>
        <v>#DIV/0!</v>
      </c>
      <c r="Z23" s="471"/>
      <c r="AA23" s="74"/>
      <c r="AB23" s="74"/>
    </row>
    <row r="24" spans="1:28" s="75" customFormat="1" ht="28.5" customHeight="1" x14ac:dyDescent="0.2">
      <c r="A24" s="52"/>
      <c r="B24" s="53" t="s">
        <v>32</v>
      </c>
      <c r="C24" s="35"/>
      <c r="D24" s="36"/>
      <c r="E24" s="37"/>
      <c r="F24" s="38"/>
      <c r="G24" s="36"/>
      <c r="H24" s="36"/>
      <c r="I24" s="39"/>
      <c r="J24" s="40"/>
      <c r="K24" s="49">
        <f t="shared" si="42"/>
        <v>0</v>
      </c>
      <c r="L24" s="50" t="e">
        <f t="shared" ref="L24" si="47">K24/J23*100</f>
        <v>#DIV/0!</v>
      </c>
      <c r="M24" s="520"/>
      <c r="N24" s="471"/>
      <c r="O24" s="49">
        <f t="shared" si="8"/>
        <v>0</v>
      </c>
      <c r="P24" s="50" t="e">
        <f t="shared" ref="P24" si="48">O24/J23*100</f>
        <v>#DIV/0!</v>
      </c>
      <c r="Q24" s="520"/>
      <c r="R24" s="471"/>
      <c r="S24" s="51">
        <f t="shared" si="10"/>
        <v>0</v>
      </c>
      <c r="T24" s="50" t="e">
        <f t="shared" ref="T24" si="49">S24/J23*100</f>
        <v>#DIV/0!</v>
      </c>
      <c r="U24" s="520"/>
      <c r="V24" s="496"/>
      <c r="W24" s="51">
        <f t="shared" si="12"/>
        <v>0</v>
      </c>
      <c r="X24" s="50" t="e">
        <f t="shared" ref="X24" si="50">W24/J23*100</f>
        <v>#DIV/0!</v>
      </c>
      <c r="Y24" s="520"/>
      <c r="Z24" s="471"/>
      <c r="AA24" s="74"/>
      <c r="AB24" s="74"/>
    </row>
    <row r="25" spans="1:28" s="75" customFormat="1" ht="22.5" customHeight="1" x14ac:dyDescent="0.2">
      <c r="A25" s="41" t="s">
        <v>37</v>
      </c>
      <c r="B25" s="42" t="s">
        <v>29</v>
      </c>
      <c r="C25" s="43">
        <f t="shared" ref="C25:K26" si="51">SUM(C53,C81,C109,C137,C165,C193,C221,C249,C277,C305,C333,C361,C389,C417,C445,C473,C501,C529,C557,C585)</f>
        <v>0</v>
      </c>
      <c r="D25" s="44">
        <f t="shared" si="51"/>
        <v>0</v>
      </c>
      <c r="E25" s="45">
        <f t="shared" si="51"/>
        <v>0</v>
      </c>
      <c r="F25" s="46">
        <f t="shared" si="51"/>
        <v>0</v>
      </c>
      <c r="G25" s="44">
        <f t="shared" si="51"/>
        <v>0</v>
      </c>
      <c r="H25" s="44">
        <f t="shared" si="51"/>
        <v>0</v>
      </c>
      <c r="I25" s="47">
        <f t="shared" si="51"/>
        <v>0</v>
      </c>
      <c r="J25" s="48">
        <f t="shared" si="51"/>
        <v>0</v>
      </c>
      <c r="K25" s="49">
        <f t="shared" si="51"/>
        <v>0</v>
      </c>
      <c r="L25" s="50" t="e">
        <f t="shared" ref="L25" si="52">K25/J25*100</f>
        <v>#DIV/0!</v>
      </c>
      <c r="M25" s="519" t="e">
        <f t="shared" si="2"/>
        <v>#DIV/0!</v>
      </c>
      <c r="N25" s="471"/>
      <c r="O25" s="49">
        <f t="shared" si="8"/>
        <v>0</v>
      </c>
      <c r="P25" s="50" t="e">
        <f t="shared" ref="P25" si="53">O25/J25*100</f>
        <v>#DIV/0!</v>
      </c>
      <c r="Q25" s="519" t="e">
        <f t="shared" si="3"/>
        <v>#DIV/0!</v>
      </c>
      <c r="R25" s="471"/>
      <c r="S25" s="51">
        <f t="shared" si="10"/>
        <v>0</v>
      </c>
      <c r="T25" s="50" t="e">
        <f t="shared" ref="T25" si="54">S25/J25*100</f>
        <v>#DIV/0!</v>
      </c>
      <c r="U25" s="519" t="e">
        <f t="shared" si="4"/>
        <v>#DIV/0!</v>
      </c>
      <c r="V25" s="496"/>
      <c r="W25" s="51">
        <f t="shared" si="12"/>
        <v>0</v>
      </c>
      <c r="X25" s="50" t="e">
        <f t="shared" ref="X25" si="55">W25/J25*100</f>
        <v>#DIV/0!</v>
      </c>
      <c r="Y25" s="519" t="e">
        <f t="shared" si="5"/>
        <v>#DIV/0!</v>
      </c>
      <c r="Z25" s="471"/>
      <c r="AA25" s="74"/>
      <c r="AB25" s="74"/>
    </row>
    <row r="26" spans="1:28" s="75" customFormat="1" ht="28.5" customHeight="1" x14ac:dyDescent="0.2">
      <c r="A26" s="52"/>
      <c r="B26" s="53" t="s">
        <v>32</v>
      </c>
      <c r="C26" s="35"/>
      <c r="D26" s="36"/>
      <c r="E26" s="37"/>
      <c r="F26" s="38"/>
      <c r="G26" s="36"/>
      <c r="H26" s="36"/>
      <c r="I26" s="39"/>
      <c r="J26" s="40"/>
      <c r="K26" s="49">
        <f t="shared" si="51"/>
        <v>0</v>
      </c>
      <c r="L26" s="50" t="e">
        <f t="shared" ref="L26" si="56">K26/J25*100</f>
        <v>#DIV/0!</v>
      </c>
      <c r="M26" s="520"/>
      <c r="N26" s="471"/>
      <c r="O26" s="49">
        <f t="shared" si="8"/>
        <v>0</v>
      </c>
      <c r="P26" s="50" t="e">
        <f t="shared" ref="P26" si="57">O26/J25*100</f>
        <v>#DIV/0!</v>
      </c>
      <c r="Q26" s="520"/>
      <c r="R26" s="471"/>
      <c r="S26" s="51">
        <f t="shared" si="10"/>
        <v>0</v>
      </c>
      <c r="T26" s="50" t="e">
        <f t="shared" ref="T26" si="58">S26/J25*100</f>
        <v>#DIV/0!</v>
      </c>
      <c r="U26" s="520"/>
      <c r="V26" s="496"/>
      <c r="W26" s="51">
        <f t="shared" si="12"/>
        <v>0</v>
      </c>
      <c r="X26" s="50" t="e">
        <f t="shared" ref="X26" si="59">W26/J25*100</f>
        <v>#DIV/0!</v>
      </c>
      <c r="Y26" s="520"/>
      <c r="Z26" s="471"/>
      <c r="AA26" s="74"/>
      <c r="AB26" s="74"/>
    </row>
    <row r="27" spans="1:28" s="75" customFormat="1" ht="32.450000000000003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0</v>
      </c>
      <c r="D27" s="44">
        <f t="shared" si="60"/>
        <v>0</v>
      </c>
      <c r="E27" s="45">
        <f t="shared" si="60"/>
        <v>0</v>
      </c>
      <c r="F27" s="46">
        <f t="shared" si="60"/>
        <v>0</v>
      </c>
      <c r="G27" s="44">
        <f t="shared" si="60"/>
        <v>0</v>
      </c>
      <c r="H27" s="44">
        <f t="shared" si="60"/>
        <v>0</v>
      </c>
      <c r="I27" s="47">
        <f t="shared" si="60"/>
        <v>0</v>
      </c>
      <c r="J27" s="48">
        <f t="shared" si="60"/>
        <v>0</v>
      </c>
      <c r="K27" s="49">
        <f t="shared" si="60"/>
        <v>0</v>
      </c>
      <c r="L27" s="50" t="e">
        <f t="shared" ref="L27" si="61">K27/J27*100</f>
        <v>#DIV/0!</v>
      </c>
      <c r="M27" s="519" t="e">
        <f t="shared" si="2"/>
        <v>#DIV/0!</v>
      </c>
      <c r="N27" s="471"/>
      <c r="O27" s="49">
        <f t="shared" si="8"/>
        <v>0</v>
      </c>
      <c r="P27" s="50" t="e">
        <f t="shared" ref="P27" si="62">O27/J27*100</f>
        <v>#DIV/0!</v>
      </c>
      <c r="Q27" s="519" t="e">
        <f t="shared" si="3"/>
        <v>#DIV/0!</v>
      </c>
      <c r="R27" s="471"/>
      <c r="S27" s="51">
        <f t="shared" si="10"/>
        <v>0</v>
      </c>
      <c r="T27" s="50" t="e">
        <f t="shared" ref="T27" si="63">S27/J27*100</f>
        <v>#DIV/0!</v>
      </c>
      <c r="U27" s="519" t="e">
        <f t="shared" si="4"/>
        <v>#DIV/0!</v>
      </c>
      <c r="V27" s="496"/>
      <c r="W27" s="51">
        <f t="shared" si="12"/>
        <v>0</v>
      </c>
      <c r="X27" s="50" t="e">
        <f t="shared" ref="X27" si="64">W27/J27*100</f>
        <v>#DIV/0!</v>
      </c>
      <c r="Y27" s="519" t="e">
        <f t="shared" si="5"/>
        <v>#DIV/0!</v>
      </c>
      <c r="Z27" s="471"/>
      <c r="AA27" s="74"/>
      <c r="AB27" s="74"/>
    </row>
    <row r="28" spans="1:28" s="75" customFormat="1" ht="32.450000000000003" customHeight="1" x14ac:dyDescent="0.2">
      <c r="A28" s="52"/>
      <c r="B28" s="53" t="s">
        <v>32</v>
      </c>
      <c r="C28" s="35"/>
      <c r="D28" s="36"/>
      <c r="E28" s="37"/>
      <c r="F28" s="38"/>
      <c r="G28" s="36"/>
      <c r="H28" s="36"/>
      <c r="I28" s="39"/>
      <c r="J28" s="40"/>
      <c r="K28" s="49">
        <f t="shared" si="60"/>
        <v>0</v>
      </c>
      <c r="L28" s="50" t="e">
        <f t="shared" ref="L28" si="65">K28/J27*100</f>
        <v>#DIV/0!</v>
      </c>
      <c r="M28" s="520"/>
      <c r="N28" s="471"/>
      <c r="O28" s="49">
        <f t="shared" si="8"/>
        <v>0</v>
      </c>
      <c r="P28" s="50" t="e">
        <f t="shared" ref="P28" si="66">O28/J27*100</f>
        <v>#DIV/0!</v>
      </c>
      <c r="Q28" s="520"/>
      <c r="R28" s="471"/>
      <c r="S28" s="51">
        <f t="shared" si="10"/>
        <v>0</v>
      </c>
      <c r="T28" s="50" t="e">
        <f t="shared" ref="T28" si="67">S28/J27*100</f>
        <v>#DIV/0!</v>
      </c>
      <c r="U28" s="520"/>
      <c r="V28" s="496"/>
      <c r="W28" s="51">
        <f t="shared" si="12"/>
        <v>0</v>
      </c>
      <c r="X28" s="50" t="e">
        <f t="shared" ref="X28" si="68">W28/J27*100</f>
        <v>#DIV/0!</v>
      </c>
      <c r="Y28" s="520"/>
      <c r="Z28" s="471"/>
      <c r="AA28" s="74"/>
      <c r="AB28" s="74"/>
    </row>
    <row r="29" spans="1:28" s="75" customFormat="1" ht="25.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0</v>
      </c>
      <c r="D29" s="44">
        <f t="shared" si="69"/>
        <v>0</v>
      </c>
      <c r="E29" s="45">
        <f t="shared" si="69"/>
        <v>0</v>
      </c>
      <c r="F29" s="46">
        <f t="shared" si="69"/>
        <v>0</v>
      </c>
      <c r="G29" s="44">
        <f t="shared" si="69"/>
        <v>0</v>
      </c>
      <c r="H29" s="44">
        <f t="shared" si="69"/>
        <v>0</v>
      </c>
      <c r="I29" s="47">
        <f t="shared" si="69"/>
        <v>0</v>
      </c>
      <c r="J29" s="48">
        <f t="shared" si="69"/>
        <v>0</v>
      </c>
      <c r="K29" s="49">
        <f t="shared" si="69"/>
        <v>0</v>
      </c>
      <c r="L29" s="50" t="e">
        <f t="shared" ref="L29" si="70">K29/J29*100</f>
        <v>#DIV/0!</v>
      </c>
      <c r="M29" s="519" t="e">
        <f t="shared" si="2"/>
        <v>#DIV/0!</v>
      </c>
      <c r="N29" s="471"/>
      <c r="O29" s="49">
        <f t="shared" si="8"/>
        <v>0</v>
      </c>
      <c r="P29" s="50" t="e">
        <f t="shared" ref="P29" si="71">O29/J29*100</f>
        <v>#DIV/0!</v>
      </c>
      <c r="Q29" s="519" t="e">
        <f t="shared" si="3"/>
        <v>#DIV/0!</v>
      </c>
      <c r="R29" s="471"/>
      <c r="S29" s="51">
        <f t="shared" si="10"/>
        <v>0</v>
      </c>
      <c r="T29" s="50" t="e">
        <f t="shared" ref="T29" si="72">S29/J29*100</f>
        <v>#DIV/0!</v>
      </c>
      <c r="U29" s="519" t="e">
        <f t="shared" si="4"/>
        <v>#DIV/0!</v>
      </c>
      <c r="V29" s="496"/>
      <c r="W29" s="51">
        <f t="shared" si="12"/>
        <v>0</v>
      </c>
      <c r="X29" s="50" t="e">
        <f t="shared" ref="X29" si="73">W29/J29*100</f>
        <v>#DIV/0!</v>
      </c>
      <c r="Y29" s="519" t="e">
        <f t="shared" si="5"/>
        <v>#DIV/0!</v>
      </c>
      <c r="Z29" s="471"/>
      <c r="AA29" s="74"/>
      <c r="AB29" s="74"/>
    </row>
    <row r="30" spans="1:28" s="75" customFormat="1" ht="25.5" customHeight="1" x14ac:dyDescent="0.2">
      <c r="A30" s="52"/>
      <c r="B30" s="53" t="s">
        <v>32</v>
      </c>
      <c r="C30" s="35"/>
      <c r="D30" s="36"/>
      <c r="E30" s="37"/>
      <c r="F30" s="38"/>
      <c r="G30" s="36"/>
      <c r="H30" s="36"/>
      <c r="I30" s="39"/>
      <c r="J30" s="40"/>
      <c r="K30" s="49">
        <f t="shared" si="69"/>
        <v>0</v>
      </c>
      <c r="L30" s="50" t="e">
        <f t="shared" ref="L30" si="74">K30/J29*100</f>
        <v>#DIV/0!</v>
      </c>
      <c r="M30" s="520"/>
      <c r="N30" s="471"/>
      <c r="O30" s="49">
        <f t="shared" si="8"/>
        <v>0</v>
      </c>
      <c r="P30" s="50" t="e">
        <f t="shared" ref="P30" si="75">O30/J29*100</f>
        <v>#DIV/0!</v>
      </c>
      <c r="Q30" s="520"/>
      <c r="R30" s="471"/>
      <c r="S30" s="51">
        <f t="shared" si="10"/>
        <v>0</v>
      </c>
      <c r="T30" s="50" t="e">
        <f t="shared" ref="T30" si="76">S30/J29*100</f>
        <v>#DIV/0!</v>
      </c>
      <c r="U30" s="520"/>
      <c r="V30" s="496"/>
      <c r="W30" s="51">
        <f t="shared" si="12"/>
        <v>0</v>
      </c>
      <c r="X30" s="50" t="e">
        <f t="shared" ref="X30" si="77">W30/J29*100</f>
        <v>#DIV/0!</v>
      </c>
      <c r="Y30" s="520"/>
      <c r="Z30" s="471"/>
      <c r="AA30" s="74"/>
      <c r="AB30" s="74"/>
    </row>
    <row r="31" spans="1:28" s="75" customFormat="1" ht="36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133500</v>
      </c>
      <c r="D31" s="25">
        <f t="shared" si="78"/>
        <v>0</v>
      </c>
      <c r="E31" s="26">
        <f t="shared" si="78"/>
        <v>133500</v>
      </c>
      <c r="F31" s="27">
        <f t="shared" si="78"/>
        <v>0</v>
      </c>
      <c r="G31" s="25">
        <f t="shared" si="78"/>
        <v>0</v>
      </c>
      <c r="H31" s="25">
        <f t="shared" si="78"/>
        <v>0</v>
      </c>
      <c r="I31" s="28">
        <f t="shared" si="78"/>
        <v>0</v>
      </c>
      <c r="J31" s="29">
        <f t="shared" si="78"/>
        <v>133500</v>
      </c>
      <c r="K31" s="30">
        <f t="shared" si="78"/>
        <v>0</v>
      </c>
      <c r="L31" s="31">
        <f t="shared" ref="L31" si="79">K31/J31*100</f>
        <v>0</v>
      </c>
      <c r="M31" s="478">
        <f t="shared" si="2"/>
        <v>95.642771535580522</v>
      </c>
      <c r="N31" s="471"/>
      <c r="O31" s="30">
        <f t="shared" si="8"/>
        <v>133500</v>
      </c>
      <c r="P31" s="31">
        <f t="shared" ref="P31" si="80">O31/J31*100</f>
        <v>100</v>
      </c>
      <c r="Q31" s="478">
        <f t="shared" si="3"/>
        <v>-4.3572284644194781</v>
      </c>
      <c r="R31" s="471"/>
      <c r="S31" s="32">
        <f t="shared" si="10"/>
        <v>133500</v>
      </c>
      <c r="T31" s="31">
        <f t="shared" ref="T31" si="81">S31/J31*100</f>
        <v>100</v>
      </c>
      <c r="U31" s="478">
        <f t="shared" si="4"/>
        <v>-4.3572284644194781</v>
      </c>
      <c r="V31" s="496"/>
      <c r="W31" s="32">
        <f t="shared" si="12"/>
        <v>133500</v>
      </c>
      <c r="X31" s="31">
        <f t="shared" ref="X31" si="82">W31/J31*100</f>
        <v>100</v>
      </c>
      <c r="Y31" s="478">
        <f t="shared" si="5"/>
        <v>-4.3572284644194781</v>
      </c>
      <c r="Z31" s="471"/>
      <c r="AA31" s="74"/>
      <c r="AB31" s="74"/>
    </row>
    <row r="32" spans="1:28" s="75" customFormat="1" ht="26.25" customHeight="1" x14ac:dyDescent="0.2">
      <c r="A32" s="33"/>
      <c r="B32" s="34" t="s">
        <v>32</v>
      </c>
      <c r="C32" s="35"/>
      <c r="D32" s="36"/>
      <c r="E32" s="37"/>
      <c r="F32" s="38"/>
      <c r="G32" s="36"/>
      <c r="H32" s="36"/>
      <c r="I32" s="39"/>
      <c r="J32" s="40"/>
      <c r="K32" s="30">
        <f t="shared" si="78"/>
        <v>127683.1</v>
      </c>
      <c r="L32" s="31">
        <f t="shared" ref="L32" si="83">K32/J31*100</f>
        <v>95.642771535580522</v>
      </c>
      <c r="M32" s="479"/>
      <c r="N32" s="471"/>
      <c r="O32" s="30">
        <f t="shared" si="8"/>
        <v>127683.1</v>
      </c>
      <c r="P32" s="31">
        <f t="shared" ref="P32" si="84">O32/J31*100</f>
        <v>95.642771535580522</v>
      </c>
      <c r="Q32" s="479"/>
      <c r="R32" s="471"/>
      <c r="S32" s="32">
        <f t="shared" si="10"/>
        <v>127683.1</v>
      </c>
      <c r="T32" s="31">
        <f t="shared" ref="T32" si="85">S32/J31*100</f>
        <v>95.642771535580522</v>
      </c>
      <c r="U32" s="479"/>
      <c r="V32" s="496"/>
      <c r="W32" s="32">
        <f t="shared" si="12"/>
        <v>127683.1</v>
      </c>
      <c r="X32" s="31">
        <f t="shared" ref="X32" si="86">W32/J31*100</f>
        <v>95.642771535580522</v>
      </c>
      <c r="Y32" s="479"/>
      <c r="Z32" s="471"/>
      <c r="AA32" s="74"/>
      <c r="AB32" s="74"/>
    </row>
    <row r="33" spans="1:28" s="75" customFormat="1" ht="32.25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133500</v>
      </c>
      <c r="D33" s="44">
        <f t="shared" si="87"/>
        <v>0</v>
      </c>
      <c r="E33" s="45">
        <f t="shared" si="87"/>
        <v>133500</v>
      </c>
      <c r="F33" s="46">
        <f t="shared" si="87"/>
        <v>0</v>
      </c>
      <c r="G33" s="44">
        <f t="shared" si="87"/>
        <v>0</v>
      </c>
      <c r="H33" s="44">
        <f t="shared" si="87"/>
        <v>0</v>
      </c>
      <c r="I33" s="47">
        <f t="shared" si="87"/>
        <v>0</v>
      </c>
      <c r="J33" s="48">
        <f t="shared" si="87"/>
        <v>133500</v>
      </c>
      <c r="K33" s="49">
        <f t="shared" si="87"/>
        <v>0</v>
      </c>
      <c r="L33" s="50">
        <f t="shared" ref="L33" si="88">K33/J33*100</f>
        <v>0</v>
      </c>
      <c r="M33" s="519">
        <f t="shared" si="2"/>
        <v>95.642771535580522</v>
      </c>
      <c r="N33" s="471"/>
      <c r="O33" s="49">
        <f t="shared" si="8"/>
        <v>133500</v>
      </c>
      <c r="P33" s="50">
        <f t="shared" ref="P33" si="89">O33/J33*100</f>
        <v>100</v>
      </c>
      <c r="Q33" s="519">
        <f t="shared" si="3"/>
        <v>-4.3572284644194781</v>
      </c>
      <c r="R33" s="471"/>
      <c r="S33" s="51">
        <f t="shared" si="10"/>
        <v>133500</v>
      </c>
      <c r="T33" s="50">
        <f t="shared" ref="T33" si="90">S33/J33*100</f>
        <v>100</v>
      </c>
      <c r="U33" s="519">
        <f t="shared" si="4"/>
        <v>-4.3572284644194781</v>
      </c>
      <c r="V33" s="496"/>
      <c r="W33" s="51">
        <f t="shared" si="12"/>
        <v>133500</v>
      </c>
      <c r="X33" s="50">
        <f t="shared" ref="X33" si="91">W33/J33*100</f>
        <v>100</v>
      </c>
      <c r="Y33" s="519">
        <f t="shared" si="5"/>
        <v>-4.3572284644194781</v>
      </c>
      <c r="Z33" s="471"/>
      <c r="AA33" s="74"/>
      <c r="AB33" s="74"/>
    </row>
    <row r="34" spans="1:28" s="75" customFormat="1" ht="33" customHeight="1" x14ac:dyDescent="0.2">
      <c r="A34" s="52"/>
      <c r="B34" s="53" t="s">
        <v>32</v>
      </c>
      <c r="C34" s="35"/>
      <c r="D34" s="36"/>
      <c r="E34" s="37"/>
      <c r="F34" s="38"/>
      <c r="G34" s="36"/>
      <c r="H34" s="36"/>
      <c r="I34" s="39"/>
      <c r="J34" s="40"/>
      <c r="K34" s="49">
        <f t="shared" si="87"/>
        <v>127683.1</v>
      </c>
      <c r="L34" s="50">
        <f t="shared" ref="L34" si="92">K34/J33*100</f>
        <v>95.642771535580522</v>
      </c>
      <c r="M34" s="520"/>
      <c r="N34" s="471"/>
      <c r="O34" s="49">
        <f t="shared" si="8"/>
        <v>127683.1</v>
      </c>
      <c r="P34" s="50">
        <f t="shared" ref="P34" si="93">O34/J33*100</f>
        <v>95.642771535580522</v>
      </c>
      <c r="Q34" s="520"/>
      <c r="R34" s="471"/>
      <c r="S34" s="51">
        <f t="shared" si="10"/>
        <v>127683.1</v>
      </c>
      <c r="T34" s="50">
        <f t="shared" ref="T34" si="94">S34/J33*100</f>
        <v>95.642771535580522</v>
      </c>
      <c r="U34" s="520"/>
      <c r="V34" s="496"/>
      <c r="W34" s="51">
        <f t="shared" si="12"/>
        <v>127683.1</v>
      </c>
      <c r="X34" s="50">
        <f t="shared" ref="X34" si="95">W34/J33*100</f>
        <v>95.642771535580522</v>
      </c>
      <c r="Y34" s="520"/>
      <c r="Z34" s="471"/>
      <c r="AA34" s="74"/>
      <c r="AB34" s="74"/>
    </row>
    <row r="35" spans="1:28" s="75" customFormat="1" ht="1.5" hidden="1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6">
        <f t="shared" si="96"/>
        <v>0</v>
      </c>
      <c r="G35" s="44">
        <f t="shared" si="96"/>
        <v>0</v>
      </c>
      <c r="H35" s="44">
        <f t="shared" si="96"/>
        <v>0</v>
      </c>
      <c r="I35" s="47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19" t="e">
        <f t="shared" si="2"/>
        <v>#DIV/0!</v>
      </c>
      <c r="N35" s="471"/>
      <c r="O35" s="49">
        <f t="shared" si="8"/>
        <v>0</v>
      </c>
      <c r="P35" s="50" t="e">
        <f t="shared" ref="P35" si="98">O35/J35*100</f>
        <v>#DIV/0!</v>
      </c>
      <c r="Q35" s="519" t="e">
        <f t="shared" si="3"/>
        <v>#DIV/0!</v>
      </c>
      <c r="R35" s="471"/>
      <c r="S35" s="51">
        <f t="shared" si="10"/>
        <v>0</v>
      </c>
      <c r="T35" s="50" t="e">
        <f t="shared" ref="T35" si="99">S35/J35*100</f>
        <v>#DIV/0!</v>
      </c>
      <c r="U35" s="519" t="e">
        <f t="shared" si="4"/>
        <v>#DIV/0!</v>
      </c>
      <c r="V35" s="496"/>
      <c r="W35" s="51">
        <f t="shared" si="12"/>
        <v>0</v>
      </c>
      <c r="X35" s="50" t="e">
        <f t="shared" ref="X35" si="100">W35/J35*100</f>
        <v>#DIV/0!</v>
      </c>
      <c r="Y35" s="519" t="e">
        <f t="shared" si="5"/>
        <v>#DIV/0!</v>
      </c>
      <c r="Z35" s="471"/>
      <c r="AA35" s="74"/>
      <c r="AB35" s="74"/>
    </row>
    <row r="36" spans="1:28" s="75" customFormat="1" ht="34.5" hidden="1" customHeight="1" x14ac:dyDescent="0.2">
      <c r="A36" s="52"/>
      <c r="B36" s="53" t="s">
        <v>32</v>
      </c>
      <c r="C36" s="35"/>
      <c r="D36" s="36"/>
      <c r="E36" s="37"/>
      <c r="F36" s="38"/>
      <c r="G36" s="36"/>
      <c r="H36" s="36"/>
      <c r="I36" s="39"/>
      <c r="J36" s="40"/>
      <c r="K36" s="49">
        <f t="shared" si="96"/>
        <v>0</v>
      </c>
      <c r="L36" s="50" t="e">
        <f t="shared" ref="L36" si="101">K36/J35*100</f>
        <v>#DIV/0!</v>
      </c>
      <c r="M36" s="520"/>
      <c r="N36" s="471"/>
      <c r="O36" s="49">
        <f t="shared" si="8"/>
        <v>0</v>
      </c>
      <c r="P36" s="50" t="e">
        <f t="shared" ref="P36" si="102">O36/J35*100</f>
        <v>#DIV/0!</v>
      </c>
      <c r="Q36" s="520"/>
      <c r="R36" s="471"/>
      <c r="S36" s="51">
        <f t="shared" si="10"/>
        <v>0</v>
      </c>
      <c r="T36" s="50" t="e">
        <f t="shared" ref="T36" si="103">S36/J35*100</f>
        <v>#DIV/0!</v>
      </c>
      <c r="U36" s="520"/>
      <c r="V36" s="496"/>
      <c r="W36" s="51">
        <f t="shared" si="12"/>
        <v>0</v>
      </c>
      <c r="X36" s="50" t="e">
        <f t="shared" ref="X36" si="104">W36/J35*100</f>
        <v>#DIV/0!</v>
      </c>
      <c r="Y36" s="520"/>
      <c r="Z36" s="471"/>
      <c r="AA36" s="74"/>
      <c r="AB36" s="74"/>
    </row>
    <row r="37" spans="1:28" s="75" customFormat="1" ht="32.25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0</v>
      </c>
      <c r="D37" s="25">
        <f t="shared" si="105"/>
        <v>0</v>
      </c>
      <c r="E37" s="26">
        <f t="shared" si="105"/>
        <v>0</v>
      </c>
      <c r="F37" s="27">
        <f t="shared" si="105"/>
        <v>0</v>
      </c>
      <c r="G37" s="25">
        <f t="shared" si="105"/>
        <v>0</v>
      </c>
      <c r="H37" s="25">
        <f t="shared" si="105"/>
        <v>0</v>
      </c>
      <c r="I37" s="28">
        <f t="shared" si="105"/>
        <v>0</v>
      </c>
      <c r="J37" s="29">
        <f t="shared" si="105"/>
        <v>0</v>
      </c>
      <c r="K37" s="30">
        <f t="shared" si="105"/>
        <v>0</v>
      </c>
      <c r="L37" s="31" t="e">
        <f t="shared" ref="L37" si="106">K37/J37*100</f>
        <v>#DIV/0!</v>
      </c>
      <c r="M37" s="478" t="e">
        <f t="shared" si="2"/>
        <v>#DIV/0!</v>
      </c>
      <c r="N37" s="474"/>
      <c r="O37" s="30">
        <f t="shared" si="8"/>
        <v>0</v>
      </c>
      <c r="P37" s="31" t="e">
        <f t="shared" ref="P37" si="107">O37/J37*100</f>
        <v>#DIV/0!</v>
      </c>
      <c r="Q37" s="478" t="e">
        <f t="shared" si="3"/>
        <v>#DIV/0!</v>
      </c>
      <c r="R37" s="474"/>
      <c r="S37" s="32">
        <f t="shared" si="10"/>
        <v>0</v>
      </c>
      <c r="T37" s="31" t="e">
        <f t="shared" ref="T37" si="108">S37/J37*100</f>
        <v>#DIV/0!</v>
      </c>
      <c r="U37" s="478" t="e">
        <f t="shared" si="4"/>
        <v>#DIV/0!</v>
      </c>
      <c r="V37" s="497"/>
      <c r="W37" s="32">
        <f t="shared" si="12"/>
        <v>0</v>
      </c>
      <c r="X37" s="31" t="e">
        <f t="shared" ref="X37" si="109">W37/J37*100</f>
        <v>#DIV/0!</v>
      </c>
      <c r="Y37" s="478" t="e">
        <f t="shared" si="5"/>
        <v>#DIV/0!</v>
      </c>
      <c r="Z37" s="474"/>
      <c r="AA37" s="74"/>
      <c r="AB37" s="74"/>
    </row>
    <row r="38" spans="1:28" s="75" customFormat="1" ht="27.75" customHeight="1" x14ac:dyDescent="0.2">
      <c r="A38" s="33"/>
      <c r="B38" s="34" t="s">
        <v>32</v>
      </c>
      <c r="C38" s="35"/>
      <c r="D38" s="36"/>
      <c r="E38" s="37"/>
      <c r="F38" s="38"/>
      <c r="G38" s="36"/>
      <c r="H38" s="36"/>
      <c r="I38" s="39"/>
      <c r="J38" s="40"/>
      <c r="K38" s="30">
        <f t="shared" si="105"/>
        <v>0</v>
      </c>
      <c r="L38" s="31" t="e">
        <f t="shared" ref="L38" si="110">K38/J37*100</f>
        <v>#DIV/0!</v>
      </c>
      <c r="M38" s="479"/>
      <c r="N38" s="474"/>
      <c r="O38" s="30">
        <f t="shared" si="8"/>
        <v>0</v>
      </c>
      <c r="P38" s="31" t="e">
        <f t="shared" ref="P38" si="111">O38/J37*100</f>
        <v>#DIV/0!</v>
      </c>
      <c r="Q38" s="479"/>
      <c r="R38" s="474"/>
      <c r="S38" s="32">
        <f t="shared" si="10"/>
        <v>0</v>
      </c>
      <c r="T38" s="31" t="e">
        <f t="shared" ref="T38" si="112">S38/J37*100</f>
        <v>#DIV/0!</v>
      </c>
      <c r="U38" s="479"/>
      <c r="V38" s="497"/>
      <c r="W38" s="32">
        <f t="shared" si="12"/>
        <v>0</v>
      </c>
      <c r="X38" s="31" t="e">
        <f t="shared" ref="X38" si="113">W38/J37*100</f>
        <v>#DIV/0!</v>
      </c>
      <c r="Y38" s="479"/>
      <c r="Z38" s="474"/>
      <c r="AA38" s="74"/>
      <c r="AB38" s="74"/>
    </row>
    <row r="39" spans="1:28" s="75" customFormat="1" ht="28.5" customHeight="1" x14ac:dyDescent="0.2">
      <c r="A39" s="22" t="s">
        <v>44</v>
      </c>
      <c r="B39" s="23" t="s">
        <v>29</v>
      </c>
      <c r="C39" s="24">
        <f t="shared" ref="C39:K40" si="114">SUM(C67,C95,C123,C151,C179,C207,C235,C263,C291,C319,C347,C375,C403,C431,C459,C487,C515,C543,C571,C599)</f>
        <v>0</v>
      </c>
      <c r="D39" s="25">
        <f t="shared" si="114"/>
        <v>0</v>
      </c>
      <c r="E39" s="26">
        <f t="shared" si="114"/>
        <v>0</v>
      </c>
      <c r="F39" s="27">
        <f t="shared" si="114"/>
        <v>0</v>
      </c>
      <c r="G39" s="25">
        <f t="shared" si="114"/>
        <v>0</v>
      </c>
      <c r="H39" s="25">
        <f t="shared" si="114"/>
        <v>0</v>
      </c>
      <c r="I39" s="28">
        <f t="shared" si="114"/>
        <v>0</v>
      </c>
      <c r="J39" s="29">
        <f t="shared" si="114"/>
        <v>0</v>
      </c>
      <c r="K39" s="30">
        <f t="shared" si="114"/>
        <v>0</v>
      </c>
      <c r="L39" s="31" t="e">
        <f t="shared" ref="L39" si="115">K39/J39*100</f>
        <v>#DIV/0!</v>
      </c>
      <c r="M39" s="478" t="e">
        <f t="shared" si="2"/>
        <v>#DIV/0!</v>
      </c>
      <c r="N39" s="474"/>
      <c r="O39" s="30">
        <f t="shared" si="8"/>
        <v>0</v>
      </c>
      <c r="P39" s="31" t="e">
        <f t="shared" ref="P39" si="116">O39/J39*100</f>
        <v>#DIV/0!</v>
      </c>
      <c r="Q39" s="478" t="e">
        <f t="shared" si="3"/>
        <v>#DIV/0!</v>
      </c>
      <c r="R39" s="474"/>
      <c r="S39" s="32">
        <f t="shared" si="10"/>
        <v>0</v>
      </c>
      <c r="T39" s="31" t="e">
        <f t="shared" ref="T39" si="117">S39/J39*100</f>
        <v>#DIV/0!</v>
      </c>
      <c r="U39" s="478" t="e">
        <f t="shared" si="4"/>
        <v>#DIV/0!</v>
      </c>
      <c r="V39" s="497"/>
      <c r="W39" s="32">
        <f t="shared" si="12"/>
        <v>0</v>
      </c>
      <c r="X39" s="31" t="e">
        <f t="shared" ref="X39" si="118">W39/J39*100</f>
        <v>#DIV/0!</v>
      </c>
      <c r="Y39" s="478" t="e">
        <f t="shared" si="5"/>
        <v>#DIV/0!</v>
      </c>
      <c r="Z39" s="474"/>
      <c r="AA39" s="74"/>
      <c r="AB39" s="74"/>
    </row>
    <row r="40" spans="1:28" s="75" customFormat="1" ht="24" customHeight="1" x14ac:dyDescent="0.2">
      <c r="A40" s="33"/>
      <c r="B40" s="34" t="s">
        <v>32</v>
      </c>
      <c r="C40" s="35"/>
      <c r="D40" s="36"/>
      <c r="E40" s="37"/>
      <c r="F40" s="38"/>
      <c r="G40" s="36"/>
      <c r="H40" s="36"/>
      <c r="I40" s="39"/>
      <c r="J40" s="40"/>
      <c r="K40" s="30">
        <f t="shared" si="114"/>
        <v>0</v>
      </c>
      <c r="L40" s="31" t="e">
        <f t="shared" ref="L40" si="119">K40/J39*100</f>
        <v>#DIV/0!</v>
      </c>
      <c r="M40" s="479"/>
      <c r="N40" s="474"/>
      <c r="O40" s="30">
        <f t="shared" si="8"/>
        <v>0</v>
      </c>
      <c r="P40" s="31" t="e">
        <f t="shared" ref="P40" si="120">O40/J39*100</f>
        <v>#DIV/0!</v>
      </c>
      <c r="Q40" s="479"/>
      <c r="R40" s="474"/>
      <c r="S40" s="32">
        <f t="shared" si="10"/>
        <v>0</v>
      </c>
      <c r="T40" s="31" t="e">
        <f t="shared" ref="T40" si="121">S40/J39*100</f>
        <v>#DIV/0!</v>
      </c>
      <c r="U40" s="479"/>
      <c r="V40" s="497"/>
      <c r="W40" s="32">
        <f t="shared" si="12"/>
        <v>0</v>
      </c>
      <c r="X40" s="31" t="e">
        <f t="shared" ref="X40" si="122">W40/J39*100</f>
        <v>#DIV/0!</v>
      </c>
      <c r="Y40" s="479"/>
      <c r="Z40" s="474"/>
      <c r="AA40" s="74"/>
      <c r="AB40" s="74"/>
    </row>
    <row r="41" spans="1:28" s="251" customFormat="1" ht="48" customHeight="1" x14ac:dyDescent="0.2">
      <c r="A41" s="598" t="s">
        <v>358</v>
      </c>
      <c r="B41" s="54" t="s">
        <v>29</v>
      </c>
      <c r="C41" s="55">
        <f t="shared" ref="C41:K42" si="123">SUM(C43,C49,C59,C65,C67)</f>
        <v>133500</v>
      </c>
      <c r="D41" s="56">
        <f t="shared" si="123"/>
        <v>0</v>
      </c>
      <c r="E41" s="57">
        <f t="shared" si="123"/>
        <v>133500</v>
      </c>
      <c r="F41" s="58">
        <f t="shared" si="123"/>
        <v>0</v>
      </c>
      <c r="G41" s="56">
        <f t="shared" si="123"/>
        <v>0</v>
      </c>
      <c r="H41" s="56">
        <f t="shared" si="123"/>
        <v>0</v>
      </c>
      <c r="I41" s="59">
        <f t="shared" si="123"/>
        <v>0</v>
      </c>
      <c r="J41" s="60">
        <f t="shared" si="123"/>
        <v>133500</v>
      </c>
      <c r="K41" s="55">
        <f t="shared" si="123"/>
        <v>0</v>
      </c>
      <c r="L41" s="56">
        <f>K41/J41*100</f>
        <v>0</v>
      </c>
      <c r="M41" s="482">
        <f t="shared" si="2"/>
        <v>95.642771535580522</v>
      </c>
      <c r="N41" s="476"/>
      <c r="O41" s="55">
        <f>SUM(O43,O49,O59,O65,O67)</f>
        <v>133500</v>
      </c>
      <c r="P41" s="56">
        <f t="shared" ref="P41" si="124">O41/J41*100</f>
        <v>100</v>
      </c>
      <c r="Q41" s="482">
        <f t="shared" si="3"/>
        <v>-4.3572284644194781</v>
      </c>
      <c r="R41" s="476"/>
      <c r="S41" s="58">
        <f>SUM(S43,S49,S59,S65,S67)</f>
        <v>133500</v>
      </c>
      <c r="T41" s="56">
        <f t="shared" ref="T41" si="125">S41/J41*100</f>
        <v>100</v>
      </c>
      <c r="U41" s="482">
        <f t="shared" si="4"/>
        <v>-4.3572284644194781</v>
      </c>
      <c r="V41" s="597"/>
      <c r="W41" s="58">
        <f>SUM(W43,W49,W59,W65,W67)</f>
        <v>133500</v>
      </c>
      <c r="X41" s="56">
        <f t="shared" ref="X41" si="126">W41/J41*100</f>
        <v>100</v>
      </c>
      <c r="Y41" s="482">
        <f t="shared" si="5"/>
        <v>-4.3572284644194781</v>
      </c>
      <c r="Z41" s="476"/>
      <c r="AA41" s="250"/>
      <c r="AB41" s="250"/>
    </row>
    <row r="42" spans="1:28" s="251" customFormat="1" ht="37.9" customHeight="1" x14ac:dyDescent="0.2">
      <c r="A42" s="599"/>
      <c r="B42" s="54" t="s">
        <v>30</v>
      </c>
      <c r="C42" s="16"/>
      <c r="D42" s="17"/>
      <c r="E42" s="18"/>
      <c r="F42" s="19"/>
      <c r="G42" s="17"/>
      <c r="H42" s="17"/>
      <c r="I42" s="20"/>
      <c r="J42" s="21"/>
      <c r="K42" s="55">
        <f t="shared" si="123"/>
        <v>127683.1</v>
      </c>
      <c r="L42" s="56">
        <f>K42/J41*100</f>
        <v>95.642771535580522</v>
      </c>
      <c r="M42" s="483"/>
      <c r="N42" s="477"/>
      <c r="O42" s="55">
        <f>SUM(O44,O50,O60,O66,O68)</f>
        <v>127683.1</v>
      </c>
      <c r="P42" s="56">
        <f t="shared" ref="P42" si="127">O42/J41*100</f>
        <v>95.642771535580522</v>
      </c>
      <c r="Q42" s="483"/>
      <c r="R42" s="477"/>
      <c r="S42" s="58">
        <f>SUM(S44,S50,S60,S66,S68)</f>
        <v>127683.1</v>
      </c>
      <c r="T42" s="56">
        <f t="shared" ref="T42" si="128">S42/J41*100</f>
        <v>95.642771535580522</v>
      </c>
      <c r="U42" s="483"/>
      <c r="V42" s="501"/>
      <c r="W42" s="58">
        <f>SUM(W44,W50,W60,W66,W68)</f>
        <v>127683.1</v>
      </c>
      <c r="X42" s="56">
        <f t="shared" ref="X42" si="129">W42/J41*100</f>
        <v>95.642771535580522</v>
      </c>
      <c r="Y42" s="483"/>
      <c r="Z42" s="477"/>
      <c r="AA42" s="250"/>
      <c r="AB42" s="250"/>
    </row>
    <row r="43" spans="1:28" s="72" customFormat="1" ht="37.9" customHeight="1" x14ac:dyDescent="0.2">
      <c r="A43" s="22" t="s">
        <v>31</v>
      </c>
      <c r="B43" s="61" t="s">
        <v>29</v>
      </c>
      <c r="C43" s="24">
        <f>SUM(C45,C47)</f>
        <v>0</v>
      </c>
      <c r="D43" s="25">
        <f>SUM(D45,D47)</f>
        <v>0</v>
      </c>
      <c r="E43" s="26">
        <f>+C43+D43</f>
        <v>0</v>
      </c>
      <c r="F43" s="27">
        <f>SUM(F45,F47)</f>
        <v>0</v>
      </c>
      <c r="G43" s="25">
        <f>SUM(G45,G47)</f>
        <v>0</v>
      </c>
      <c r="H43" s="25">
        <f t="shared" ref="H43:I43" si="130">SUM(H45,H47)</f>
        <v>0</v>
      </c>
      <c r="I43" s="28">
        <f t="shared" si="130"/>
        <v>0</v>
      </c>
      <c r="J43" s="29">
        <f>+E43+I43+F43+G43+H43</f>
        <v>0</v>
      </c>
      <c r="K43" s="30">
        <f>SUM(K45,K47)</f>
        <v>0</v>
      </c>
      <c r="L43" s="31" t="e">
        <f t="shared" ref="L43" si="131">K43/J43*100</f>
        <v>#DIV/0!</v>
      </c>
      <c r="M43" s="478" t="e">
        <f t="shared" si="2"/>
        <v>#DIV/0!</v>
      </c>
      <c r="N43" s="474"/>
      <c r="O43" s="30">
        <f>SUM(O45,O47)</f>
        <v>0</v>
      </c>
      <c r="P43" s="31" t="e">
        <f t="shared" ref="P43" si="132">O43/J43*100</f>
        <v>#DIV/0!</v>
      </c>
      <c r="Q43" s="478" t="e">
        <f t="shared" si="3"/>
        <v>#DIV/0!</v>
      </c>
      <c r="R43" s="474"/>
      <c r="S43" s="32">
        <f>SUM(S45,S47)</f>
        <v>0</v>
      </c>
      <c r="T43" s="31" t="e">
        <f t="shared" ref="T43" si="133">S43/J43*100</f>
        <v>#DIV/0!</v>
      </c>
      <c r="U43" s="478" t="e">
        <f t="shared" si="4"/>
        <v>#DIV/0!</v>
      </c>
      <c r="V43" s="497"/>
      <c r="W43" s="32">
        <f>SUM(W45,W47)</f>
        <v>0</v>
      </c>
      <c r="X43" s="31" t="e">
        <f t="shared" ref="X43" si="134">W43/J43*100</f>
        <v>#DIV/0!</v>
      </c>
      <c r="Y43" s="478" t="e">
        <f t="shared" si="5"/>
        <v>#DIV/0!</v>
      </c>
      <c r="Z43" s="474"/>
      <c r="AA43" s="71"/>
      <c r="AB43" s="71"/>
    </row>
    <row r="44" spans="1:28" s="72" customFormat="1" ht="37.9" customHeight="1" x14ac:dyDescent="0.2">
      <c r="A44" s="33"/>
      <c r="B44" s="62" t="s">
        <v>32</v>
      </c>
      <c r="C44" s="35"/>
      <c r="D44" s="36"/>
      <c r="E44" s="37"/>
      <c r="F44" s="38"/>
      <c r="G44" s="36"/>
      <c r="H44" s="36"/>
      <c r="I44" s="37"/>
      <c r="J44" s="40"/>
      <c r="K44" s="30">
        <f>SUM(K46,K48)</f>
        <v>0</v>
      </c>
      <c r="L44" s="31" t="e">
        <f>K44/J43*100</f>
        <v>#DIV/0!</v>
      </c>
      <c r="M44" s="479"/>
      <c r="N44" s="474"/>
      <c r="O44" s="30">
        <f>SUM(O46,O48)</f>
        <v>0</v>
      </c>
      <c r="P44" s="31" t="e">
        <f t="shared" ref="P44" si="135">O44/J43*100</f>
        <v>#DIV/0!</v>
      </c>
      <c r="Q44" s="479"/>
      <c r="R44" s="474"/>
      <c r="S44" s="32">
        <f>SUM(S46,S48)</f>
        <v>0</v>
      </c>
      <c r="T44" s="31" t="e">
        <f t="shared" ref="T44" si="136">S44/J43*100</f>
        <v>#DIV/0!</v>
      </c>
      <c r="U44" s="479"/>
      <c r="V44" s="497"/>
      <c r="W44" s="32">
        <f>SUM(W46,W48)</f>
        <v>0</v>
      </c>
      <c r="X44" s="31" t="e">
        <f t="shared" ref="X44" si="137">W44/J43*100</f>
        <v>#DIV/0!</v>
      </c>
      <c r="Y44" s="479"/>
      <c r="Z44" s="474"/>
      <c r="AA44" s="71"/>
      <c r="AB44" s="71"/>
    </row>
    <row r="45" spans="1:28" s="72" customFormat="1" ht="37.9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63"/>
      <c r="G45" s="64"/>
      <c r="H45" s="64"/>
      <c r="I45" s="65"/>
      <c r="J45" s="66">
        <f>+E45+I45+F45+G45+H45</f>
        <v>0</v>
      </c>
      <c r="K45" s="67">
        <f>F45+0</f>
        <v>0</v>
      </c>
      <c r="L45" s="68" t="e">
        <f>K45/J45*100</f>
        <v>#DIV/0!</v>
      </c>
      <c r="M45" s="470" t="e">
        <f t="shared" ref="M45" si="139">L46-L45</f>
        <v>#DIV/0!</v>
      </c>
      <c r="N45" s="471"/>
      <c r="O45" s="67">
        <f>G45+F45+0</f>
        <v>0</v>
      </c>
      <c r="P45" s="69" t="e">
        <f t="shared" ref="P45" si="140">O45/J45*100</f>
        <v>#DIV/0!</v>
      </c>
      <c r="Q45" s="470" t="e">
        <f t="shared" ref="Q45" si="141">P46-P45</f>
        <v>#DIV/0!</v>
      </c>
      <c r="R45" s="471"/>
      <c r="S45" s="70">
        <f>H45+F45+G45+0</f>
        <v>0</v>
      </c>
      <c r="T45" s="69" t="e">
        <f t="shared" ref="T45" si="142">S45/J45*100</f>
        <v>#DIV/0!</v>
      </c>
      <c r="U45" s="470" t="e">
        <f t="shared" ref="U45" si="143">T46-T45</f>
        <v>#DIV/0!</v>
      </c>
      <c r="V45" s="496"/>
      <c r="W45" s="70">
        <f>H45+F45+G45+I45+0</f>
        <v>0</v>
      </c>
      <c r="X45" s="69" t="e">
        <f>W45/J45*100</f>
        <v>#DIV/0!</v>
      </c>
      <c r="Y45" s="470" t="e">
        <f t="shared" ref="Y45" si="144">X46-X45</f>
        <v>#DIV/0!</v>
      </c>
      <c r="Z45" s="471"/>
      <c r="AA45" s="71"/>
      <c r="AB45" s="71"/>
    </row>
    <row r="46" spans="1:28" s="72" customFormat="1" ht="37.9" customHeight="1" x14ac:dyDescent="0.2">
      <c r="A46" s="52"/>
      <c r="B46" s="62" t="s">
        <v>32</v>
      </c>
      <c r="C46" s="35"/>
      <c r="D46" s="36"/>
      <c r="E46" s="37"/>
      <c r="F46" s="38"/>
      <c r="G46" s="36"/>
      <c r="H46" s="36"/>
      <c r="I46" s="39"/>
      <c r="J46" s="40"/>
      <c r="K46" s="16"/>
      <c r="L46" s="17" t="e">
        <f>K46/J45*100</f>
        <v>#DIV/0!</v>
      </c>
      <c r="M46" s="470"/>
      <c r="N46" s="471"/>
      <c r="O46" s="16"/>
      <c r="P46" s="73" t="e">
        <f>O46/J45*100</f>
        <v>#DIV/0!</v>
      </c>
      <c r="Q46" s="470"/>
      <c r="R46" s="471"/>
      <c r="S46" s="19"/>
      <c r="T46" s="73" t="e">
        <f>S46/J45*100</f>
        <v>#DIV/0!</v>
      </c>
      <c r="U46" s="470"/>
      <c r="V46" s="496"/>
      <c r="W46" s="19"/>
      <c r="X46" s="73" t="e">
        <f>W46/J45*100</f>
        <v>#DIV/0!</v>
      </c>
      <c r="Y46" s="470"/>
      <c r="Z46" s="471"/>
      <c r="AA46" s="71"/>
      <c r="AB46" s="71"/>
    </row>
    <row r="47" spans="1:28" s="72" customFormat="1" ht="37.9" customHeight="1" x14ac:dyDescent="0.2">
      <c r="A47" s="41" t="s">
        <v>34</v>
      </c>
      <c r="B47" s="61" t="s">
        <v>29</v>
      </c>
      <c r="C47" s="63"/>
      <c r="D47" s="64"/>
      <c r="E47" s="65">
        <f t="shared" ref="E47" si="145">+C47+D47</f>
        <v>0</v>
      </c>
      <c r="F47" s="63"/>
      <c r="G47" s="64"/>
      <c r="H47" s="64"/>
      <c r="I47" s="65"/>
      <c r="J47" s="66">
        <f>+E47+I47+F47+G47+H47</f>
        <v>0</v>
      </c>
      <c r="K47" s="67">
        <f>F47+0</f>
        <v>0</v>
      </c>
      <c r="L47" s="68" t="e">
        <f>K47/J47*100</f>
        <v>#DIV/0!</v>
      </c>
      <c r="M47" s="470" t="e">
        <f t="shared" si="2"/>
        <v>#DIV/0!</v>
      </c>
      <c r="N47" s="471"/>
      <c r="O47" s="67">
        <f>G47+F47+0</f>
        <v>0</v>
      </c>
      <c r="P47" s="69" t="e">
        <f t="shared" ref="P47" si="146">O47/J47*100</f>
        <v>#DIV/0!</v>
      </c>
      <c r="Q47" s="470" t="e">
        <f t="shared" si="3"/>
        <v>#DIV/0!</v>
      </c>
      <c r="R47" s="471"/>
      <c r="S47" s="70">
        <f>H47+F47+G47+0</f>
        <v>0</v>
      </c>
      <c r="T47" s="69" t="e">
        <f t="shared" ref="T47" si="147">S47/J47*100</f>
        <v>#DIV/0!</v>
      </c>
      <c r="U47" s="470" t="e">
        <f t="shared" si="4"/>
        <v>#DIV/0!</v>
      </c>
      <c r="V47" s="496"/>
      <c r="W47" s="70">
        <f>H47+F47+G47+I47+0</f>
        <v>0</v>
      </c>
      <c r="X47" s="69" t="e">
        <f>W47/J47*100</f>
        <v>#DIV/0!</v>
      </c>
      <c r="Y47" s="470" t="e">
        <f t="shared" si="5"/>
        <v>#DIV/0!</v>
      </c>
      <c r="Z47" s="471"/>
      <c r="AA47" s="71"/>
      <c r="AB47" s="71"/>
    </row>
    <row r="48" spans="1:28" s="72" customFormat="1" ht="37.9" customHeight="1" x14ac:dyDescent="0.2">
      <c r="A48" s="52"/>
      <c r="B48" s="62" t="s">
        <v>32</v>
      </c>
      <c r="C48" s="35"/>
      <c r="D48" s="36"/>
      <c r="E48" s="37"/>
      <c r="F48" s="38"/>
      <c r="G48" s="36"/>
      <c r="H48" s="36"/>
      <c r="I48" s="39"/>
      <c r="J48" s="40"/>
      <c r="K48" s="16"/>
      <c r="L48" s="17" t="e">
        <f>K48/J47*100</f>
        <v>#DIV/0!</v>
      </c>
      <c r="M48" s="470"/>
      <c r="N48" s="471"/>
      <c r="O48" s="16"/>
      <c r="P48" s="73" t="e">
        <f>O48/J47*100</f>
        <v>#DIV/0!</v>
      </c>
      <c r="Q48" s="470"/>
      <c r="R48" s="471"/>
      <c r="S48" s="19"/>
      <c r="T48" s="73" t="e">
        <f>S48/J47*100</f>
        <v>#DIV/0!</v>
      </c>
      <c r="U48" s="470"/>
      <c r="V48" s="496"/>
      <c r="W48" s="19"/>
      <c r="X48" s="73" t="e">
        <f>W48/J47*100</f>
        <v>#DIV/0!</v>
      </c>
      <c r="Y48" s="470"/>
      <c r="Z48" s="471"/>
      <c r="AA48" s="71"/>
      <c r="AB48" s="71"/>
    </row>
    <row r="49" spans="1:28" s="75" customFormat="1" ht="37.9" customHeight="1" x14ac:dyDescent="0.2">
      <c r="A49" s="22" t="s">
        <v>35</v>
      </c>
      <c r="B49" s="61" t="s">
        <v>29</v>
      </c>
      <c r="C49" s="24">
        <f>SUM(C51,C53,C55,C57)</f>
        <v>0</v>
      </c>
      <c r="D49" s="25">
        <f>SUM(D51,D53,D55,D57)</f>
        <v>0</v>
      </c>
      <c r="E49" s="26">
        <f>+C49+D49</f>
        <v>0</v>
      </c>
      <c r="F49" s="27">
        <f>SUM(F51,F53,F55,F57)</f>
        <v>0</v>
      </c>
      <c r="G49" s="25">
        <f t="shared" ref="G49:I49" si="148">SUM(G51,G53,G55,G57)</f>
        <v>0</v>
      </c>
      <c r="H49" s="25">
        <f t="shared" si="148"/>
        <v>0</v>
      </c>
      <c r="I49" s="28">
        <f t="shared" si="148"/>
        <v>0</v>
      </c>
      <c r="J49" s="29">
        <f t="shared" ref="J49" si="149">+E49+I49+F49+G49+H49</f>
        <v>0</v>
      </c>
      <c r="K49" s="30">
        <f>SUM(K51,K53,K55,K57)</f>
        <v>0</v>
      </c>
      <c r="L49" s="31" t="e">
        <f t="shared" ref="L49" si="150">K49/J49*100</f>
        <v>#DIV/0!</v>
      </c>
      <c r="M49" s="473" t="e">
        <f t="shared" si="2"/>
        <v>#DIV/0!</v>
      </c>
      <c r="N49" s="474"/>
      <c r="O49" s="30">
        <f>SUM(O51,O53,O55,O57)</f>
        <v>0</v>
      </c>
      <c r="P49" s="31" t="e">
        <f t="shared" ref="P49" si="151">O49/J49*100</f>
        <v>#DIV/0!</v>
      </c>
      <c r="Q49" s="473" t="e">
        <f t="shared" si="3"/>
        <v>#DIV/0!</v>
      </c>
      <c r="R49" s="474"/>
      <c r="S49" s="32">
        <f>SUM(S51,S53,S55,S57)</f>
        <v>0</v>
      </c>
      <c r="T49" s="31" t="e">
        <f t="shared" ref="T49" si="152">S49/J49*100</f>
        <v>#DIV/0!</v>
      </c>
      <c r="U49" s="473" t="e">
        <f t="shared" si="4"/>
        <v>#DIV/0!</v>
      </c>
      <c r="V49" s="497"/>
      <c r="W49" s="32">
        <f>SUM(W51,W53,W55,W57)</f>
        <v>0</v>
      </c>
      <c r="X49" s="31" t="e">
        <f t="shared" ref="X49" si="153">W49/J49*100</f>
        <v>#DIV/0!</v>
      </c>
      <c r="Y49" s="473" t="e">
        <f t="shared" si="5"/>
        <v>#DIV/0!</v>
      </c>
      <c r="Z49" s="474"/>
      <c r="AA49" s="74"/>
      <c r="AB49" s="74"/>
    </row>
    <row r="50" spans="1:28" s="75" customFormat="1" ht="37.9" customHeight="1" x14ac:dyDescent="0.2">
      <c r="A50" s="33"/>
      <c r="B50" s="62" t="s">
        <v>32</v>
      </c>
      <c r="C50" s="35"/>
      <c r="D50" s="36"/>
      <c r="E50" s="37"/>
      <c r="F50" s="38"/>
      <c r="G50" s="36"/>
      <c r="H50" s="36"/>
      <c r="I50" s="37"/>
      <c r="J50" s="40"/>
      <c r="K50" s="30">
        <f>SUM(K52,K54,K56,K58)</f>
        <v>0</v>
      </c>
      <c r="L50" s="31" t="e">
        <f t="shared" ref="L50" si="154">K50/J49*100</f>
        <v>#DIV/0!</v>
      </c>
      <c r="M50" s="473"/>
      <c r="N50" s="474"/>
      <c r="O50" s="30">
        <f>SUM(O52,O54,O56,O58)</f>
        <v>0</v>
      </c>
      <c r="P50" s="31" t="e">
        <f t="shared" ref="P50" si="155">O50/J49*100</f>
        <v>#DIV/0!</v>
      </c>
      <c r="Q50" s="473"/>
      <c r="R50" s="474"/>
      <c r="S50" s="32">
        <f>SUM(S52,S54,S56,S58)</f>
        <v>0</v>
      </c>
      <c r="T50" s="31" t="e">
        <f t="shared" ref="T50" si="156">S50/J49*100</f>
        <v>#DIV/0!</v>
      </c>
      <c r="U50" s="473"/>
      <c r="V50" s="497"/>
      <c r="W50" s="32">
        <f>SUM(W52,W54,W56,W58)</f>
        <v>0</v>
      </c>
      <c r="X50" s="31" t="e">
        <f t="shared" ref="X50" si="157">W50/J49*100</f>
        <v>#DIV/0!</v>
      </c>
      <c r="Y50" s="473"/>
      <c r="Z50" s="474"/>
      <c r="AA50" s="74"/>
      <c r="AB50" s="74"/>
    </row>
    <row r="51" spans="1:28" s="75" customFormat="1" ht="37.9" customHeight="1" x14ac:dyDescent="0.2">
      <c r="A51" s="41" t="s">
        <v>36</v>
      </c>
      <c r="B51" s="61" t="s">
        <v>29</v>
      </c>
      <c r="C51" s="63"/>
      <c r="D51" s="64"/>
      <c r="E51" s="65">
        <f t="shared" ref="E51" si="158">+C51+D51</f>
        <v>0</v>
      </c>
      <c r="F51" s="63"/>
      <c r="G51" s="64"/>
      <c r="H51" s="64"/>
      <c r="I51" s="65"/>
      <c r="J51" s="66">
        <f>+E51+I51+F51+G51+H51</f>
        <v>0</v>
      </c>
      <c r="K51" s="67">
        <f>F51+0</f>
        <v>0</v>
      </c>
      <c r="L51" s="68" t="e">
        <f>K51/J51*100</f>
        <v>#DIV/0!</v>
      </c>
      <c r="M51" s="470" t="e">
        <f t="shared" si="2"/>
        <v>#DIV/0!</v>
      </c>
      <c r="N51" s="471"/>
      <c r="O51" s="67">
        <f>G51+F51+0</f>
        <v>0</v>
      </c>
      <c r="P51" s="68" t="e">
        <f t="shared" ref="P51" si="159">O51/J51*100</f>
        <v>#DIV/0!</v>
      </c>
      <c r="Q51" s="470" t="e">
        <f t="shared" si="3"/>
        <v>#DIV/0!</v>
      </c>
      <c r="R51" s="471"/>
      <c r="S51" s="70">
        <f>H51+F51+G51+0</f>
        <v>0</v>
      </c>
      <c r="T51" s="68" t="e">
        <f t="shared" ref="T51" si="160">S51/J51*100</f>
        <v>#DIV/0!</v>
      </c>
      <c r="U51" s="470" t="e">
        <f t="shared" si="4"/>
        <v>#DIV/0!</v>
      </c>
      <c r="V51" s="496"/>
      <c r="W51" s="70">
        <f>H51+F51+G51+I51+0</f>
        <v>0</v>
      </c>
      <c r="X51" s="68" t="e">
        <f>W51/J51*100</f>
        <v>#DIV/0!</v>
      </c>
      <c r="Y51" s="470" t="e">
        <f t="shared" si="5"/>
        <v>#DIV/0!</v>
      </c>
      <c r="Z51" s="471"/>
      <c r="AA51" s="74"/>
      <c r="AB51" s="74"/>
    </row>
    <row r="52" spans="1:28" s="75" customFormat="1" ht="37.9" customHeight="1" x14ac:dyDescent="0.2">
      <c r="A52" s="52"/>
      <c r="B52" s="62" t="s">
        <v>32</v>
      </c>
      <c r="C52" s="35"/>
      <c r="D52" s="36"/>
      <c r="E52" s="37"/>
      <c r="F52" s="38"/>
      <c r="G52" s="36"/>
      <c r="H52" s="36"/>
      <c r="I52" s="39"/>
      <c r="J52" s="40"/>
      <c r="K52" s="16"/>
      <c r="L52" s="17" t="e">
        <f>K52/J51*100</f>
        <v>#DIV/0!</v>
      </c>
      <c r="M52" s="470"/>
      <c r="N52" s="471"/>
      <c r="O52" s="16"/>
      <c r="P52" s="17" t="e">
        <f>O52/J51*100</f>
        <v>#DIV/0!</v>
      </c>
      <c r="Q52" s="470"/>
      <c r="R52" s="471"/>
      <c r="S52" s="19"/>
      <c r="T52" s="17" t="e">
        <f>S52/J51*100</f>
        <v>#DIV/0!</v>
      </c>
      <c r="U52" s="470"/>
      <c r="V52" s="496"/>
      <c r="W52" s="19"/>
      <c r="X52" s="17" t="e">
        <f>W52/J51*100</f>
        <v>#DIV/0!</v>
      </c>
      <c r="Y52" s="470"/>
      <c r="Z52" s="471"/>
      <c r="AA52" s="74"/>
      <c r="AB52" s="74"/>
    </row>
    <row r="53" spans="1:28" s="75" customFormat="1" ht="37.9" customHeight="1" x14ac:dyDescent="0.2">
      <c r="A53" s="41" t="s">
        <v>37</v>
      </c>
      <c r="B53" s="61" t="s">
        <v>29</v>
      </c>
      <c r="C53" s="63"/>
      <c r="D53" s="64"/>
      <c r="E53" s="65">
        <f t="shared" ref="E53" si="161">+C53+D53</f>
        <v>0</v>
      </c>
      <c r="F53" s="63"/>
      <c r="G53" s="64"/>
      <c r="H53" s="64"/>
      <c r="I53" s="65"/>
      <c r="J53" s="66">
        <f>+E53+I53+F53+G53+H53</f>
        <v>0</v>
      </c>
      <c r="K53" s="67">
        <f>F53+0</f>
        <v>0</v>
      </c>
      <c r="L53" s="68" t="e">
        <f>K53/J53*100</f>
        <v>#DIV/0!</v>
      </c>
      <c r="M53" s="470" t="e">
        <f t="shared" si="2"/>
        <v>#DIV/0!</v>
      </c>
      <c r="N53" s="471"/>
      <c r="O53" s="67">
        <f>G53+F53+0</f>
        <v>0</v>
      </c>
      <c r="P53" s="68" t="e">
        <f t="shared" ref="P53" si="162">O53/J53*100</f>
        <v>#DIV/0!</v>
      </c>
      <c r="Q53" s="470" t="e">
        <f t="shared" si="3"/>
        <v>#DIV/0!</v>
      </c>
      <c r="R53" s="471"/>
      <c r="S53" s="70">
        <f>H53+F53+G53+0</f>
        <v>0</v>
      </c>
      <c r="T53" s="68" t="e">
        <f t="shared" ref="T53" si="163">S53/J53*100</f>
        <v>#DIV/0!</v>
      </c>
      <c r="U53" s="470" t="e">
        <f t="shared" si="4"/>
        <v>#DIV/0!</v>
      </c>
      <c r="V53" s="496"/>
      <c r="W53" s="70">
        <f>H53+F53+G53+I53+0</f>
        <v>0</v>
      </c>
      <c r="X53" s="68" t="e">
        <f>W53/J53*100</f>
        <v>#DIV/0!</v>
      </c>
      <c r="Y53" s="470" t="e">
        <f t="shared" si="5"/>
        <v>#DIV/0!</v>
      </c>
      <c r="Z53" s="471"/>
      <c r="AA53" s="74"/>
      <c r="AB53" s="74"/>
    </row>
    <row r="54" spans="1:28" s="75" customFormat="1" ht="37.9" customHeight="1" x14ac:dyDescent="0.2">
      <c r="A54" s="52"/>
      <c r="B54" s="62" t="s">
        <v>32</v>
      </c>
      <c r="C54" s="35"/>
      <c r="D54" s="36"/>
      <c r="E54" s="37"/>
      <c r="F54" s="38"/>
      <c r="G54" s="36"/>
      <c r="H54" s="36"/>
      <c r="I54" s="39"/>
      <c r="J54" s="40"/>
      <c r="K54" s="16"/>
      <c r="L54" s="17" t="e">
        <f>K54/J53*100</f>
        <v>#DIV/0!</v>
      </c>
      <c r="M54" s="470"/>
      <c r="N54" s="471"/>
      <c r="O54" s="16"/>
      <c r="P54" s="17" t="e">
        <f>O54/J53*100</f>
        <v>#DIV/0!</v>
      </c>
      <c r="Q54" s="470"/>
      <c r="R54" s="471"/>
      <c r="S54" s="19"/>
      <c r="T54" s="17" t="e">
        <f>S54/J53*100</f>
        <v>#DIV/0!</v>
      </c>
      <c r="U54" s="470"/>
      <c r="V54" s="496"/>
      <c r="W54" s="19"/>
      <c r="X54" s="17" t="e">
        <f>W54/J53*100</f>
        <v>#DIV/0!</v>
      </c>
      <c r="Y54" s="470"/>
      <c r="Z54" s="471"/>
      <c r="AA54" s="74"/>
      <c r="AB54" s="74"/>
    </row>
    <row r="55" spans="1:28" s="75" customFormat="1" ht="37.9" customHeight="1" x14ac:dyDescent="0.2">
      <c r="A55" s="41" t="s">
        <v>38</v>
      </c>
      <c r="B55" s="61" t="s">
        <v>29</v>
      </c>
      <c r="C55" s="63"/>
      <c r="D55" s="64"/>
      <c r="E55" s="65">
        <f t="shared" ref="E55" si="164">+C55+D55</f>
        <v>0</v>
      </c>
      <c r="F55" s="63"/>
      <c r="G55" s="64"/>
      <c r="H55" s="64"/>
      <c r="I55" s="65"/>
      <c r="J55" s="66">
        <f>+E55+I55+F55+G55+H55</f>
        <v>0</v>
      </c>
      <c r="K55" s="67">
        <f>F55+0</f>
        <v>0</v>
      </c>
      <c r="L55" s="68" t="e">
        <f>K55/J55*100</f>
        <v>#DIV/0!</v>
      </c>
      <c r="M55" s="470" t="e">
        <f t="shared" si="2"/>
        <v>#DIV/0!</v>
      </c>
      <c r="N55" s="471"/>
      <c r="O55" s="67">
        <f>G55+F55+0</f>
        <v>0</v>
      </c>
      <c r="P55" s="68" t="e">
        <f t="shared" ref="P55" si="165">O55/J55*100</f>
        <v>#DIV/0!</v>
      </c>
      <c r="Q55" s="470" t="e">
        <f t="shared" si="3"/>
        <v>#DIV/0!</v>
      </c>
      <c r="R55" s="471"/>
      <c r="S55" s="70">
        <f>H55+F55+G55+0</f>
        <v>0</v>
      </c>
      <c r="T55" s="68" t="e">
        <f t="shared" ref="T55" si="166">S55/J55*100</f>
        <v>#DIV/0!</v>
      </c>
      <c r="U55" s="470" t="e">
        <f t="shared" si="4"/>
        <v>#DIV/0!</v>
      </c>
      <c r="V55" s="496"/>
      <c r="W55" s="70">
        <f>H55+F55+G55+I55+0</f>
        <v>0</v>
      </c>
      <c r="X55" s="68" t="e">
        <f>W55/J55*100</f>
        <v>#DIV/0!</v>
      </c>
      <c r="Y55" s="470" t="e">
        <f t="shared" si="5"/>
        <v>#DIV/0!</v>
      </c>
      <c r="Z55" s="471"/>
      <c r="AA55" s="74"/>
      <c r="AB55" s="74"/>
    </row>
    <row r="56" spans="1:28" s="75" customFormat="1" ht="37.9" customHeight="1" x14ac:dyDescent="0.2">
      <c r="A56" s="52"/>
      <c r="B56" s="62" t="s">
        <v>32</v>
      </c>
      <c r="C56" s="35"/>
      <c r="D56" s="36"/>
      <c r="E56" s="37"/>
      <c r="F56" s="38"/>
      <c r="G56" s="36"/>
      <c r="H56" s="36"/>
      <c r="I56" s="39"/>
      <c r="J56" s="40"/>
      <c r="K56" s="16"/>
      <c r="L56" s="17" t="e">
        <f>K56/J55*100</f>
        <v>#DIV/0!</v>
      </c>
      <c r="M56" s="470"/>
      <c r="N56" s="471"/>
      <c r="O56" s="16"/>
      <c r="P56" s="17" t="e">
        <f>O56/J55*100</f>
        <v>#DIV/0!</v>
      </c>
      <c r="Q56" s="470"/>
      <c r="R56" s="471"/>
      <c r="S56" s="19"/>
      <c r="T56" s="17" t="e">
        <f>S56/J55*100</f>
        <v>#DIV/0!</v>
      </c>
      <c r="U56" s="470"/>
      <c r="V56" s="496"/>
      <c r="W56" s="19"/>
      <c r="X56" s="17" t="e">
        <f>W56/J55*100</f>
        <v>#DIV/0!</v>
      </c>
      <c r="Y56" s="470"/>
      <c r="Z56" s="471"/>
      <c r="AA56" s="74"/>
      <c r="AB56" s="74"/>
    </row>
    <row r="57" spans="1:28" s="75" customFormat="1" ht="37.9" customHeight="1" x14ac:dyDescent="0.2">
      <c r="A57" s="41" t="s">
        <v>39</v>
      </c>
      <c r="B57" s="61" t="s">
        <v>29</v>
      </c>
      <c r="C57" s="63"/>
      <c r="D57" s="64"/>
      <c r="E57" s="65">
        <f t="shared" ref="E57" si="167">+C57+D57</f>
        <v>0</v>
      </c>
      <c r="F57" s="63"/>
      <c r="G57" s="64"/>
      <c r="H57" s="64"/>
      <c r="I57" s="65"/>
      <c r="J57" s="66">
        <f>+E57+I57+F57+G57+H57</f>
        <v>0</v>
      </c>
      <c r="K57" s="67">
        <f>F57+0</f>
        <v>0</v>
      </c>
      <c r="L57" s="68" t="e">
        <f>K57/J57*100</f>
        <v>#DIV/0!</v>
      </c>
      <c r="M57" s="470" t="e">
        <f t="shared" si="2"/>
        <v>#DIV/0!</v>
      </c>
      <c r="N57" s="471"/>
      <c r="O57" s="67">
        <f>G57+F57+0</f>
        <v>0</v>
      </c>
      <c r="P57" s="68" t="e">
        <f t="shared" ref="P57" si="168">O57/J57*100</f>
        <v>#DIV/0!</v>
      </c>
      <c r="Q57" s="470" t="e">
        <f t="shared" si="3"/>
        <v>#DIV/0!</v>
      </c>
      <c r="R57" s="471"/>
      <c r="S57" s="70">
        <f>H57+F57+G57+0</f>
        <v>0</v>
      </c>
      <c r="T57" s="68" t="e">
        <f t="shared" ref="T57" si="169">S57/J57*100</f>
        <v>#DIV/0!</v>
      </c>
      <c r="U57" s="470" t="e">
        <f t="shared" si="4"/>
        <v>#DIV/0!</v>
      </c>
      <c r="V57" s="496"/>
      <c r="W57" s="70">
        <f>H57+F57+G57+I57+0</f>
        <v>0</v>
      </c>
      <c r="X57" s="68" t="e">
        <f>W57/J57*100</f>
        <v>#DIV/0!</v>
      </c>
      <c r="Y57" s="470" t="e">
        <f t="shared" si="5"/>
        <v>#DIV/0!</v>
      </c>
      <c r="Z57" s="471"/>
      <c r="AA57" s="74"/>
      <c r="AB57" s="74"/>
    </row>
    <row r="58" spans="1:28" s="75" customFormat="1" ht="37.9" customHeight="1" x14ac:dyDescent="0.2">
      <c r="A58" s="52"/>
      <c r="B58" s="62" t="s">
        <v>32</v>
      </c>
      <c r="C58" s="35"/>
      <c r="D58" s="36"/>
      <c r="E58" s="37"/>
      <c r="F58" s="38"/>
      <c r="G58" s="36"/>
      <c r="H58" s="36"/>
      <c r="I58" s="39"/>
      <c r="J58" s="40"/>
      <c r="K58" s="16"/>
      <c r="L58" s="17" t="e">
        <f>K58/J57*100</f>
        <v>#DIV/0!</v>
      </c>
      <c r="M58" s="470"/>
      <c r="N58" s="471"/>
      <c r="O58" s="16"/>
      <c r="P58" s="17" t="e">
        <f>O58/J57*100</f>
        <v>#DIV/0!</v>
      </c>
      <c r="Q58" s="470"/>
      <c r="R58" s="471"/>
      <c r="S58" s="19"/>
      <c r="T58" s="17" t="e">
        <f>S58/J57*100</f>
        <v>#DIV/0!</v>
      </c>
      <c r="U58" s="470"/>
      <c r="V58" s="496"/>
      <c r="W58" s="19"/>
      <c r="X58" s="17" t="e">
        <f>W58/J57*100</f>
        <v>#DIV/0!</v>
      </c>
      <c r="Y58" s="470"/>
      <c r="Z58" s="471"/>
      <c r="AA58" s="74"/>
      <c r="AB58" s="74"/>
    </row>
    <row r="59" spans="1:28" s="75" customFormat="1" ht="37.9" customHeight="1" x14ac:dyDescent="0.2">
      <c r="A59" s="22" t="s">
        <v>40</v>
      </c>
      <c r="B59" s="61" t="s">
        <v>29</v>
      </c>
      <c r="C59" s="24">
        <f>SUM(C61,C63)</f>
        <v>133500</v>
      </c>
      <c r="D59" s="25">
        <f>SUM(D61,D63)</f>
        <v>0</v>
      </c>
      <c r="E59" s="26">
        <f>+C59+D59</f>
        <v>133500</v>
      </c>
      <c r="F59" s="27">
        <f>SUM(F61,F63)</f>
        <v>0</v>
      </c>
      <c r="G59" s="25">
        <f t="shared" ref="G59:I59" si="170">SUM(G61,G63)</f>
        <v>0</v>
      </c>
      <c r="H59" s="25">
        <f t="shared" si="170"/>
        <v>0</v>
      </c>
      <c r="I59" s="28">
        <f t="shared" si="170"/>
        <v>0</v>
      </c>
      <c r="J59" s="29">
        <f>+E59+I59+F59+G59+H59</f>
        <v>133500</v>
      </c>
      <c r="K59" s="30">
        <f>SUM(K61,K63)</f>
        <v>0</v>
      </c>
      <c r="L59" s="31">
        <f t="shared" ref="L59" si="171">K59/J59*100</f>
        <v>0</v>
      </c>
      <c r="M59" s="473">
        <f t="shared" si="2"/>
        <v>95.642771535580522</v>
      </c>
      <c r="N59" s="474"/>
      <c r="O59" s="30">
        <f>SUM(O61,O63)</f>
        <v>133500</v>
      </c>
      <c r="P59" s="31">
        <f t="shared" ref="P59" si="172">O59/J59*100</f>
        <v>100</v>
      </c>
      <c r="Q59" s="473">
        <f t="shared" si="3"/>
        <v>-4.3572284644194781</v>
      </c>
      <c r="R59" s="474"/>
      <c r="S59" s="32">
        <f>SUM(S61,S63)</f>
        <v>133500</v>
      </c>
      <c r="T59" s="31">
        <f t="shared" ref="T59" si="173">S59/J59*100</f>
        <v>100</v>
      </c>
      <c r="U59" s="473">
        <f t="shared" si="4"/>
        <v>-4.3572284644194781</v>
      </c>
      <c r="V59" s="497"/>
      <c r="W59" s="32">
        <f>SUM(W61,W63)</f>
        <v>133500</v>
      </c>
      <c r="X59" s="31">
        <f t="shared" ref="X59" si="174">W59/J59*100</f>
        <v>100</v>
      </c>
      <c r="Y59" s="473">
        <f t="shared" si="5"/>
        <v>-4.3572284644194781</v>
      </c>
      <c r="Z59" s="474"/>
      <c r="AA59" s="74"/>
      <c r="AB59" s="74"/>
    </row>
    <row r="60" spans="1:28" s="75" customFormat="1" ht="37.9" customHeight="1" x14ac:dyDescent="0.2">
      <c r="A60" s="33"/>
      <c r="B60" s="62" t="s">
        <v>32</v>
      </c>
      <c r="C60" s="35"/>
      <c r="D60" s="36"/>
      <c r="E60" s="37"/>
      <c r="F60" s="38"/>
      <c r="G60" s="36"/>
      <c r="H60" s="36"/>
      <c r="I60" s="37"/>
      <c r="J60" s="40"/>
      <c r="K60" s="30">
        <f>SUM(K62,K64)</f>
        <v>127683.1</v>
      </c>
      <c r="L60" s="31">
        <f t="shared" ref="L60" si="175">K60/J59*100</f>
        <v>95.642771535580522</v>
      </c>
      <c r="M60" s="473"/>
      <c r="N60" s="474"/>
      <c r="O60" s="30">
        <f>SUM(O62,O64)</f>
        <v>127683.1</v>
      </c>
      <c r="P60" s="31">
        <f t="shared" ref="P60" si="176">O60/J59*100</f>
        <v>95.642771535580522</v>
      </c>
      <c r="Q60" s="473"/>
      <c r="R60" s="474"/>
      <c r="S60" s="32">
        <f>SUM(S62,S64)</f>
        <v>127683.1</v>
      </c>
      <c r="T60" s="31">
        <f t="shared" ref="T60" si="177">S60/J59*100</f>
        <v>95.642771535580522</v>
      </c>
      <c r="U60" s="473"/>
      <c r="V60" s="497"/>
      <c r="W60" s="32">
        <f>SUM(W62,W64)</f>
        <v>127683.1</v>
      </c>
      <c r="X60" s="31">
        <f t="shared" ref="X60" si="178">W60/J59*100</f>
        <v>95.642771535580522</v>
      </c>
      <c r="Y60" s="473"/>
      <c r="Z60" s="474"/>
      <c r="AA60" s="74"/>
      <c r="AB60" s="74"/>
    </row>
    <row r="61" spans="1:28" s="75" customFormat="1" ht="37.9" customHeight="1" x14ac:dyDescent="0.2">
      <c r="A61" s="41" t="s">
        <v>41</v>
      </c>
      <c r="B61" s="61" t="s">
        <v>29</v>
      </c>
      <c r="C61" s="63">
        <v>133500</v>
      </c>
      <c r="D61" s="64"/>
      <c r="E61" s="65">
        <f t="shared" ref="E61" si="179">+C61+D61</f>
        <v>133500</v>
      </c>
      <c r="F61" s="63"/>
      <c r="G61" s="64"/>
      <c r="H61" s="64"/>
      <c r="I61" s="65"/>
      <c r="J61" s="66">
        <f>+E61+I61+F61+G61+H61</f>
        <v>133500</v>
      </c>
      <c r="K61" s="67">
        <f>F61+0</f>
        <v>0</v>
      </c>
      <c r="L61" s="68">
        <f>K61/J61*100</f>
        <v>0</v>
      </c>
      <c r="M61" s="470">
        <f t="shared" ref="M61" si="180">L62-L61</f>
        <v>95.642771535580522</v>
      </c>
      <c r="N61" s="663" t="s">
        <v>369</v>
      </c>
      <c r="O61" s="67">
        <f>G61+F61+K61+133500</f>
        <v>133500</v>
      </c>
      <c r="P61" s="247">
        <f t="shared" ref="P61" si="181">O61/J61*100</f>
        <v>100</v>
      </c>
      <c r="Q61" s="470">
        <f t="shared" ref="Q61" si="182">P62-P61</f>
        <v>-4.3572284644194781</v>
      </c>
      <c r="R61" s="641" t="s">
        <v>377</v>
      </c>
      <c r="S61" s="70">
        <f>H61+F61+G61++O61+0</f>
        <v>133500</v>
      </c>
      <c r="T61" s="247">
        <f t="shared" ref="T61" si="183">S61/J61*100</f>
        <v>100</v>
      </c>
      <c r="U61" s="470">
        <f t="shared" ref="U61" si="184">T62-T61</f>
        <v>-4.3572284644194781</v>
      </c>
      <c r="V61" s="642" t="s">
        <v>365</v>
      </c>
      <c r="W61" s="70">
        <f>H61+F61+G61+I61+S61+0</f>
        <v>133500</v>
      </c>
      <c r="X61" s="247">
        <f>W61/J61*100</f>
        <v>100</v>
      </c>
      <c r="Y61" s="470">
        <f t="shared" ref="Y61" si="185">X62-X61</f>
        <v>-4.3572284644194781</v>
      </c>
      <c r="Z61" s="642" t="s">
        <v>365</v>
      </c>
      <c r="AA61" s="74"/>
      <c r="AB61" s="74"/>
    </row>
    <row r="62" spans="1:28" s="330" customFormat="1" ht="36" customHeight="1" x14ac:dyDescent="0.55000000000000004">
      <c r="A62" s="317"/>
      <c r="B62" s="318" t="s">
        <v>32</v>
      </c>
      <c r="C62" s="319"/>
      <c r="D62" s="320"/>
      <c r="E62" s="321"/>
      <c r="F62" s="322"/>
      <c r="G62" s="320"/>
      <c r="H62" s="320"/>
      <c r="I62" s="323"/>
      <c r="J62" s="324"/>
      <c r="K62" s="325">
        <v>127683.1</v>
      </c>
      <c r="L62" s="326">
        <f>K62/J61*100</f>
        <v>95.642771535580522</v>
      </c>
      <c r="M62" s="470"/>
      <c r="N62" s="664"/>
      <c r="O62" s="325">
        <v>127683.1</v>
      </c>
      <c r="P62" s="327">
        <f>O62/J61*100</f>
        <v>95.642771535580522</v>
      </c>
      <c r="Q62" s="470"/>
      <c r="R62" s="641"/>
      <c r="S62" s="328">
        <v>127683.1</v>
      </c>
      <c r="T62" s="327">
        <f>S62/J61*100</f>
        <v>95.642771535580522</v>
      </c>
      <c r="U62" s="470"/>
      <c r="V62" s="642"/>
      <c r="W62" s="328">
        <v>127683.1</v>
      </c>
      <c r="X62" s="327">
        <f>W62/J61*100</f>
        <v>95.642771535580522</v>
      </c>
      <c r="Y62" s="470"/>
      <c r="Z62" s="642"/>
      <c r="AA62" s="329"/>
      <c r="AB62" s="329"/>
    </row>
    <row r="63" spans="1:28" s="75" customFormat="1" ht="27" customHeight="1" x14ac:dyDescent="0.2">
      <c r="A63" s="41" t="s">
        <v>42</v>
      </c>
      <c r="B63" s="61" t="s">
        <v>29</v>
      </c>
      <c r="C63" s="63"/>
      <c r="D63" s="64"/>
      <c r="E63" s="65">
        <f t="shared" ref="E63" si="186">+C63+D63</f>
        <v>0</v>
      </c>
      <c r="F63" s="63"/>
      <c r="G63" s="64"/>
      <c r="H63" s="64"/>
      <c r="I63" s="65"/>
      <c r="J63" s="66">
        <f>+E63+I63+F63+G63+H63</f>
        <v>0</v>
      </c>
      <c r="K63" s="67">
        <f>F63+0</f>
        <v>0</v>
      </c>
      <c r="L63" s="68" t="e">
        <f>K63/J63*100</f>
        <v>#DIV/0!</v>
      </c>
      <c r="M63" s="470" t="e">
        <f t="shared" si="2"/>
        <v>#DIV/0!</v>
      </c>
      <c r="N63" s="471"/>
      <c r="O63" s="67">
        <f>G63+F63+0</f>
        <v>0</v>
      </c>
      <c r="P63" s="68" t="e">
        <f t="shared" ref="P63" si="187">O63/J63*100</f>
        <v>#DIV/0!</v>
      </c>
      <c r="Q63" s="470" t="e">
        <f t="shared" si="3"/>
        <v>#DIV/0!</v>
      </c>
      <c r="R63" s="471"/>
      <c r="S63" s="70">
        <f>H63+F63+G63+0</f>
        <v>0</v>
      </c>
      <c r="T63" s="68" t="e">
        <f t="shared" ref="T63" si="188">S63/J63*100</f>
        <v>#DIV/0!</v>
      </c>
      <c r="U63" s="470" t="e">
        <f t="shared" si="4"/>
        <v>#DIV/0!</v>
      </c>
      <c r="V63" s="496"/>
      <c r="W63" s="70">
        <f>H63+F63+G63+I63+0</f>
        <v>0</v>
      </c>
      <c r="X63" s="68" t="e">
        <f>W63/J63*100</f>
        <v>#DIV/0!</v>
      </c>
      <c r="Y63" s="470" t="e">
        <f t="shared" si="5"/>
        <v>#DIV/0!</v>
      </c>
      <c r="Z63" s="471"/>
      <c r="AA63" s="74"/>
      <c r="AB63" s="74"/>
    </row>
    <row r="64" spans="1:28" s="75" customFormat="1" ht="29.25" customHeight="1" x14ac:dyDescent="0.2">
      <c r="A64" s="52"/>
      <c r="B64" s="62" t="s">
        <v>32</v>
      </c>
      <c r="C64" s="35"/>
      <c r="D64" s="36"/>
      <c r="E64" s="37"/>
      <c r="F64" s="38"/>
      <c r="G64" s="36"/>
      <c r="H64" s="36"/>
      <c r="I64" s="39"/>
      <c r="J64" s="40"/>
      <c r="K64" s="16"/>
      <c r="L64" s="17" t="e">
        <f>K64/J63*100</f>
        <v>#DIV/0!</v>
      </c>
      <c r="M64" s="470"/>
      <c r="N64" s="471"/>
      <c r="O64" s="16"/>
      <c r="P64" s="17" t="e">
        <f>O64/J63*100</f>
        <v>#DIV/0!</v>
      </c>
      <c r="Q64" s="470"/>
      <c r="R64" s="471"/>
      <c r="S64" s="19"/>
      <c r="T64" s="17" t="e">
        <f>S64/J63*100</f>
        <v>#DIV/0!</v>
      </c>
      <c r="U64" s="470"/>
      <c r="V64" s="496"/>
      <c r="W64" s="19"/>
      <c r="X64" s="17" t="e">
        <f>W64/J63*100</f>
        <v>#DIV/0!</v>
      </c>
      <c r="Y64" s="470"/>
      <c r="Z64" s="471"/>
      <c r="AA64" s="74"/>
      <c r="AB64" s="74"/>
    </row>
    <row r="65" spans="1:28" s="75" customFormat="1" ht="27" customHeight="1" x14ac:dyDescent="0.2">
      <c r="A65" s="22" t="s">
        <v>43</v>
      </c>
      <c r="B65" s="61" t="s">
        <v>29</v>
      </c>
      <c r="C65" s="63"/>
      <c r="D65" s="64"/>
      <c r="E65" s="65">
        <f t="shared" ref="E65" si="189">+C65+D65</f>
        <v>0</v>
      </c>
      <c r="F65" s="63"/>
      <c r="G65" s="64"/>
      <c r="H65" s="64"/>
      <c r="I65" s="65"/>
      <c r="J65" s="66">
        <f>+E65+I65+F65+G65+H65</f>
        <v>0</v>
      </c>
      <c r="K65" s="67">
        <f>F65+0</f>
        <v>0</v>
      </c>
      <c r="L65" s="68" t="e">
        <f>K65/J65*100</f>
        <v>#DIV/0!</v>
      </c>
      <c r="M65" s="470" t="e">
        <f t="shared" si="2"/>
        <v>#DIV/0!</v>
      </c>
      <c r="N65" s="471"/>
      <c r="O65" s="67">
        <f>G65+F65+0</f>
        <v>0</v>
      </c>
      <c r="P65" s="68" t="e">
        <f t="shared" ref="P65" si="190">O65/J65*100</f>
        <v>#DIV/0!</v>
      </c>
      <c r="Q65" s="470" t="e">
        <f t="shared" si="3"/>
        <v>#DIV/0!</v>
      </c>
      <c r="R65" s="471"/>
      <c r="S65" s="70">
        <f>H65+F65+G65+0</f>
        <v>0</v>
      </c>
      <c r="T65" s="68" t="e">
        <f t="shared" ref="T65" si="191">S65/J65*100</f>
        <v>#DIV/0!</v>
      </c>
      <c r="U65" s="470" t="e">
        <f t="shared" si="4"/>
        <v>#DIV/0!</v>
      </c>
      <c r="V65" s="496"/>
      <c r="W65" s="70">
        <f>H65+F65+G65+I65+0</f>
        <v>0</v>
      </c>
      <c r="X65" s="68" t="e">
        <f>W65/J65*100</f>
        <v>#DIV/0!</v>
      </c>
      <c r="Y65" s="470" t="e">
        <f t="shared" si="5"/>
        <v>#DIV/0!</v>
      </c>
      <c r="Z65" s="471"/>
      <c r="AA65" s="74"/>
      <c r="AB65" s="74"/>
    </row>
    <row r="66" spans="1:28" s="75" customFormat="1" ht="24.75" customHeight="1" x14ac:dyDescent="0.2">
      <c r="A66" s="33"/>
      <c r="B66" s="62" t="s">
        <v>32</v>
      </c>
      <c r="C66" s="35"/>
      <c r="D66" s="36"/>
      <c r="E66" s="37"/>
      <c r="F66" s="38"/>
      <c r="G66" s="36"/>
      <c r="H66" s="36"/>
      <c r="I66" s="37"/>
      <c r="J66" s="40"/>
      <c r="K66" s="16"/>
      <c r="L66" s="17" t="e">
        <f>K66/J65*100</f>
        <v>#DIV/0!</v>
      </c>
      <c r="M66" s="470"/>
      <c r="N66" s="471"/>
      <c r="O66" s="16"/>
      <c r="P66" s="17" t="e">
        <f>O66/J65*100</f>
        <v>#DIV/0!</v>
      </c>
      <c r="Q66" s="470"/>
      <c r="R66" s="471"/>
      <c r="S66" s="19"/>
      <c r="T66" s="17" t="e">
        <f>S66/J65*100</f>
        <v>#DIV/0!</v>
      </c>
      <c r="U66" s="470"/>
      <c r="V66" s="496"/>
      <c r="W66" s="19"/>
      <c r="X66" s="17" t="e">
        <f>W66/J65*100</f>
        <v>#DIV/0!</v>
      </c>
      <c r="Y66" s="470"/>
      <c r="Z66" s="471"/>
      <c r="AA66" s="74"/>
      <c r="AB66" s="74"/>
    </row>
    <row r="67" spans="1:28" s="75" customFormat="1" ht="33.75" customHeight="1" x14ac:dyDescent="0.2">
      <c r="A67" s="22" t="s">
        <v>44</v>
      </c>
      <c r="B67" s="61" t="s">
        <v>29</v>
      </c>
      <c r="C67" s="63"/>
      <c r="D67" s="64"/>
      <c r="E67" s="65">
        <f t="shared" ref="E67" si="192">+C67+D67</f>
        <v>0</v>
      </c>
      <c r="F67" s="63"/>
      <c r="G67" s="64"/>
      <c r="H67" s="64"/>
      <c r="I67" s="65"/>
      <c r="J67" s="66">
        <f>+E67+I67+F67+G67+H67</f>
        <v>0</v>
      </c>
      <c r="K67" s="67">
        <f>F67+0</f>
        <v>0</v>
      </c>
      <c r="L67" s="68" t="e">
        <f>K67/J67*100</f>
        <v>#DIV/0!</v>
      </c>
      <c r="M67" s="470" t="e">
        <f t="shared" si="2"/>
        <v>#DIV/0!</v>
      </c>
      <c r="N67" s="471"/>
      <c r="O67" s="67">
        <f>G67+F67+0</f>
        <v>0</v>
      </c>
      <c r="P67" s="68" t="e">
        <f t="shared" ref="P67" si="193">O67/J67*100</f>
        <v>#DIV/0!</v>
      </c>
      <c r="Q67" s="470" t="e">
        <f t="shared" si="3"/>
        <v>#DIV/0!</v>
      </c>
      <c r="R67" s="471"/>
      <c r="S67" s="70">
        <f>H67+F67+G67+0</f>
        <v>0</v>
      </c>
      <c r="T67" s="68" t="e">
        <f t="shared" ref="T67" si="194">S67/J67*100</f>
        <v>#DIV/0!</v>
      </c>
      <c r="U67" s="470" t="e">
        <f t="shared" si="4"/>
        <v>#DIV/0!</v>
      </c>
      <c r="V67" s="496"/>
      <c r="W67" s="70">
        <f>H67+F67+G67+I67+0</f>
        <v>0</v>
      </c>
      <c r="X67" s="68" t="e">
        <f>W67/J67*100</f>
        <v>#DIV/0!</v>
      </c>
      <c r="Y67" s="470" t="e">
        <f t="shared" si="5"/>
        <v>#DIV/0!</v>
      </c>
      <c r="Z67" s="471"/>
      <c r="AA67" s="74"/>
      <c r="AB67" s="74"/>
    </row>
    <row r="68" spans="1:28" s="75" customFormat="1" ht="37.9" customHeight="1" x14ac:dyDescent="0.2">
      <c r="A68" s="33"/>
      <c r="B68" s="62" t="s">
        <v>32</v>
      </c>
      <c r="C68" s="35"/>
      <c r="D68" s="36"/>
      <c r="E68" s="37"/>
      <c r="F68" s="38"/>
      <c r="G68" s="36"/>
      <c r="H68" s="36"/>
      <c r="I68" s="37"/>
      <c r="J68" s="40"/>
      <c r="K68" s="16"/>
      <c r="L68" s="17" t="e">
        <f>K68/J67*100</f>
        <v>#DIV/0!</v>
      </c>
      <c r="M68" s="470"/>
      <c r="N68" s="471"/>
      <c r="O68" s="16"/>
      <c r="P68" s="17" t="e">
        <f>O68/J67*100</f>
        <v>#DIV/0!</v>
      </c>
      <c r="Q68" s="470"/>
      <c r="R68" s="471"/>
      <c r="S68" s="19"/>
      <c r="T68" s="17" t="e">
        <f>S68/J67*100</f>
        <v>#DIV/0!</v>
      </c>
      <c r="U68" s="470"/>
      <c r="V68" s="496"/>
      <c r="W68" s="19"/>
      <c r="X68" s="17" t="e">
        <f>W68/J67*100</f>
        <v>#DIV/0!</v>
      </c>
      <c r="Y68" s="470"/>
      <c r="Z68" s="471"/>
      <c r="AA68" s="74"/>
      <c r="AB68" s="74"/>
    </row>
    <row r="69" spans="1:28" s="251" customFormat="1" ht="21.75" hidden="1" customHeight="1" x14ac:dyDescent="0.2">
      <c r="A69" s="480" t="s">
        <v>45</v>
      </c>
      <c r="B69" s="54" t="s">
        <v>29</v>
      </c>
      <c r="C69" s="55">
        <f t="shared" ref="C69:K70" si="195">SUM(C71,C77,C87,C93,C95)</f>
        <v>0</v>
      </c>
      <c r="D69" s="56">
        <f t="shared" si="195"/>
        <v>0</v>
      </c>
      <c r="E69" s="57">
        <f t="shared" si="195"/>
        <v>0</v>
      </c>
      <c r="F69" s="58">
        <f t="shared" si="195"/>
        <v>0</v>
      </c>
      <c r="G69" s="56">
        <f t="shared" si="195"/>
        <v>0</v>
      </c>
      <c r="H69" s="56">
        <f t="shared" si="195"/>
        <v>0</v>
      </c>
      <c r="I69" s="59">
        <f t="shared" si="195"/>
        <v>0</v>
      </c>
      <c r="J69" s="60">
        <f t="shared" si="195"/>
        <v>0</v>
      </c>
      <c r="K69" s="55">
        <f t="shared" si="195"/>
        <v>0</v>
      </c>
      <c r="L69" s="56" t="e">
        <f>K69/J69*100</f>
        <v>#DIV/0!</v>
      </c>
      <c r="M69" s="482" t="e">
        <f t="shared" si="2"/>
        <v>#DIV/0!</v>
      </c>
      <c r="N69" s="476"/>
      <c r="O69" s="55">
        <f>SUM(O71,O77,O87,O93,O95)</f>
        <v>0</v>
      </c>
      <c r="P69" s="56" t="e">
        <f t="shared" ref="P69" si="196">O69/J69*100</f>
        <v>#DIV/0!</v>
      </c>
      <c r="Q69" s="482" t="e">
        <f t="shared" si="3"/>
        <v>#DIV/0!</v>
      </c>
      <c r="R69" s="476"/>
      <c r="S69" s="58">
        <f>SUM(S71,S77,S87,S93,S95)</f>
        <v>0</v>
      </c>
      <c r="T69" s="56" t="e">
        <f t="shared" ref="T69" si="197">S69/J69*100</f>
        <v>#DIV/0!</v>
      </c>
      <c r="U69" s="482" t="e">
        <f t="shared" si="4"/>
        <v>#DIV/0!</v>
      </c>
      <c r="V69" s="484"/>
      <c r="W69" s="55">
        <f>SUM(W71,W77,W87,W93,W95)</f>
        <v>0</v>
      </c>
      <c r="X69" s="56" t="e">
        <f t="shared" ref="X69" si="198">W69/J69*100</f>
        <v>#DIV/0!</v>
      </c>
      <c r="Y69" s="482" t="e">
        <f t="shared" si="5"/>
        <v>#DIV/0!</v>
      </c>
      <c r="Z69" s="476"/>
      <c r="AA69" s="250"/>
      <c r="AB69" s="250"/>
    </row>
    <row r="70" spans="1:28" s="251" customFormat="1" ht="21.75" hidden="1" customHeight="1" x14ac:dyDescent="0.2">
      <c r="A70" s="481"/>
      <c r="B70" s="54" t="s">
        <v>30</v>
      </c>
      <c r="C70" s="16"/>
      <c r="D70" s="17"/>
      <c r="E70" s="18"/>
      <c r="F70" s="19"/>
      <c r="G70" s="17"/>
      <c r="H70" s="17"/>
      <c r="I70" s="20"/>
      <c r="J70" s="21"/>
      <c r="K70" s="55">
        <f t="shared" si="195"/>
        <v>0</v>
      </c>
      <c r="L70" s="56" t="e">
        <f t="shared" ref="L70" si="199">K70/J69*100</f>
        <v>#DIV/0!</v>
      </c>
      <c r="M70" s="483"/>
      <c r="N70" s="477"/>
      <c r="O70" s="55">
        <f>SUM(O72,O78,O88,O94,O96)</f>
        <v>0</v>
      </c>
      <c r="P70" s="56" t="e">
        <f t="shared" ref="P70" si="200">O70/J69*100</f>
        <v>#DIV/0!</v>
      </c>
      <c r="Q70" s="483"/>
      <c r="R70" s="477"/>
      <c r="S70" s="58">
        <f>SUM(S72,S78,S88,S94,S96)</f>
        <v>0</v>
      </c>
      <c r="T70" s="56" t="e">
        <f t="shared" ref="T70" si="201">S70/J69*100</f>
        <v>#DIV/0!</v>
      </c>
      <c r="U70" s="483"/>
      <c r="V70" s="485"/>
      <c r="W70" s="55">
        <f>SUM(W72,W78,W88,W94,W96)</f>
        <v>0</v>
      </c>
      <c r="X70" s="56" t="e">
        <f t="shared" ref="X70" si="202">W70/J69*100</f>
        <v>#DIV/0!</v>
      </c>
      <c r="Y70" s="483"/>
      <c r="Z70" s="477"/>
      <c r="AA70" s="250"/>
      <c r="AB70" s="250"/>
    </row>
    <row r="71" spans="1:28" s="72" customFormat="1" ht="21.75" hidden="1" customHeight="1" x14ac:dyDescent="0.2">
      <c r="A71" s="22" t="s">
        <v>31</v>
      </c>
      <c r="B71" s="61" t="s">
        <v>29</v>
      </c>
      <c r="C71" s="24">
        <f>SUM(C73,C75)</f>
        <v>0</v>
      </c>
      <c r="D71" s="25">
        <f>SUM(D73,D75)</f>
        <v>0</v>
      </c>
      <c r="E71" s="26">
        <f>+C71+D71</f>
        <v>0</v>
      </c>
      <c r="F71" s="27">
        <f>SUM(F73,F75)</f>
        <v>0</v>
      </c>
      <c r="G71" s="25">
        <f>SUM(G73,G75)</f>
        <v>0</v>
      </c>
      <c r="H71" s="25">
        <f t="shared" ref="H71:I71" si="203">SUM(H73,H75)</f>
        <v>0</v>
      </c>
      <c r="I71" s="28">
        <f t="shared" si="203"/>
        <v>0</v>
      </c>
      <c r="J71" s="29">
        <f>+E71+I71+F71+G71+H71</f>
        <v>0</v>
      </c>
      <c r="K71" s="30">
        <f>SUM(K73,K75)</f>
        <v>0</v>
      </c>
      <c r="L71" s="31" t="e">
        <f t="shared" ref="L71" si="204">K71/J71*100</f>
        <v>#DIV/0!</v>
      </c>
      <c r="M71" s="478" t="e">
        <f t="shared" si="2"/>
        <v>#DIV/0!</v>
      </c>
      <c r="N71" s="474"/>
      <c r="O71" s="30">
        <f>SUM(O73,O75)</f>
        <v>0</v>
      </c>
      <c r="P71" s="31" t="e">
        <f t="shared" ref="P71" si="205">O71/J71*100</f>
        <v>#DIV/0!</v>
      </c>
      <c r="Q71" s="478" t="e">
        <f t="shared" si="3"/>
        <v>#DIV/0!</v>
      </c>
      <c r="R71" s="474"/>
      <c r="S71" s="32">
        <f>SUM(S73,S75)</f>
        <v>0</v>
      </c>
      <c r="T71" s="31" t="e">
        <f t="shared" ref="T71" si="206">S71/J71*100</f>
        <v>#DIV/0!</v>
      </c>
      <c r="U71" s="478" t="e">
        <f t="shared" si="4"/>
        <v>#DIV/0!</v>
      </c>
      <c r="V71" s="475"/>
      <c r="W71" s="30">
        <f>SUM(W73,W75)</f>
        <v>0</v>
      </c>
      <c r="X71" s="31" t="e">
        <f t="shared" ref="X71" si="207">W71/J71*100</f>
        <v>#DIV/0!</v>
      </c>
      <c r="Y71" s="478" t="e">
        <f t="shared" si="5"/>
        <v>#DIV/0!</v>
      </c>
      <c r="Z71" s="474"/>
      <c r="AA71" s="71"/>
      <c r="AB71" s="71"/>
    </row>
    <row r="72" spans="1:28" s="72" customFormat="1" ht="21.75" hidden="1" customHeight="1" x14ac:dyDescent="0.2">
      <c r="A72" s="33"/>
      <c r="B72" s="62" t="s">
        <v>32</v>
      </c>
      <c r="C72" s="35"/>
      <c r="D72" s="36"/>
      <c r="E72" s="37"/>
      <c r="F72" s="38"/>
      <c r="G72" s="36"/>
      <c r="H72" s="36"/>
      <c r="I72" s="37"/>
      <c r="J72" s="40"/>
      <c r="K72" s="30">
        <f>SUM(K74,K76)</f>
        <v>0</v>
      </c>
      <c r="L72" s="31" t="e">
        <f>K72/J71*100</f>
        <v>#DIV/0!</v>
      </c>
      <c r="M72" s="479"/>
      <c r="N72" s="474"/>
      <c r="O72" s="30">
        <f>SUM(O74,O76)</f>
        <v>0</v>
      </c>
      <c r="P72" s="31" t="e">
        <f t="shared" ref="P72" si="208">O72/J71*100</f>
        <v>#DIV/0!</v>
      </c>
      <c r="Q72" s="479"/>
      <c r="R72" s="474"/>
      <c r="S72" s="32">
        <f>SUM(S74,S76)</f>
        <v>0</v>
      </c>
      <c r="T72" s="31" t="e">
        <f t="shared" ref="T72" si="209">S72/J71*100</f>
        <v>#DIV/0!</v>
      </c>
      <c r="U72" s="479"/>
      <c r="V72" s="475"/>
      <c r="W72" s="30">
        <f>SUM(W74,W76)</f>
        <v>0</v>
      </c>
      <c r="X72" s="31" t="e">
        <f t="shared" ref="X72" si="210">W72/J71*100</f>
        <v>#DIV/0!</v>
      </c>
      <c r="Y72" s="479"/>
      <c r="Z72" s="474"/>
      <c r="AA72" s="71"/>
      <c r="AB72" s="71"/>
    </row>
    <row r="73" spans="1:28" s="72" customFormat="1" ht="21.75" hidden="1" customHeight="1" x14ac:dyDescent="0.2">
      <c r="A73" s="41" t="s">
        <v>33</v>
      </c>
      <c r="B73" s="61" t="s">
        <v>29</v>
      </c>
      <c r="C73" s="63"/>
      <c r="D73" s="64"/>
      <c r="E73" s="65">
        <f t="shared" ref="E73" si="211">+C73+D73</f>
        <v>0</v>
      </c>
      <c r="F73" s="63"/>
      <c r="G73" s="64"/>
      <c r="H73" s="64"/>
      <c r="I73" s="65"/>
      <c r="J73" s="66">
        <f>+E73+I73+F73+G73+H73</f>
        <v>0</v>
      </c>
      <c r="K73" s="67">
        <f>F73+0</f>
        <v>0</v>
      </c>
      <c r="L73" s="68" t="e">
        <f>K73/J73*100</f>
        <v>#DIV/0!</v>
      </c>
      <c r="M73" s="470" t="e">
        <f t="shared" si="2"/>
        <v>#DIV/0!</v>
      </c>
      <c r="N73" s="471"/>
      <c r="O73" s="67">
        <f>G73+F73+0</f>
        <v>0</v>
      </c>
      <c r="P73" s="69" t="e">
        <f t="shared" ref="P73" si="212">O73/J73*100</f>
        <v>#DIV/0!</v>
      </c>
      <c r="Q73" s="470" t="e">
        <f t="shared" si="3"/>
        <v>#DIV/0!</v>
      </c>
      <c r="R73" s="471"/>
      <c r="S73" s="70">
        <f>H73+F73+G73+0</f>
        <v>0</v>
      </c>
      <c r="T73" s="69" t="e">
        <f t="shared" ref="T73" si="213">S73/J73*100</f>
        <v>#DIV/0!</v>
      </c>
      <c r="U73" s="470" t="e">
        <f t="shared" si="4"/>
        <v>#DIV/0!</v>
      </c>
      <c r="V73" s="472"/>
      <c r="W73" s="67">
        <f>H73+F73+G73+I73+0</f>
        <v>0</v>
      </c>
      <c r="X73" s="69" t="e">
        <f>W73/J73*100</f>
        <v>#DIV/0!</v>
      </c>
      <c r="Y73" s="470" t="e">
        <f t="shared" si="5"/>
        <v>#DIV/0!</v>
      </c>
      <c r="Z73" s="471"/>
      <c r="AA73" s="71"/>
      <c r="AB73" s="71"/>
    </row>
    <row r="74" spans="1:28" s="72" customFormat="1" ht="21.75" hidden="1" customHeight="1" x14ac:dyDescent="0.2">
      <c r="A74" s="52"/>
      <c r="B74" s="62" t="s">
        <v>32</v>
      </c>
      <c r="C74" s="35"/>
      <c r="D74" s="36"/>
      <c r="E74" s="37"/>
      <c r="F74" s="38"/>
      <c r="G74" s="36"/>
      <c r="H74" s="36"/>
      <c r="I74" s="39"/>
      <c r="J74" s="40"/>
      <c r="K74" s="16"/>
      <c r="L74" s="17" t="e">
        <f>K74/J73*100</f>
        <v>#DIV/0!</v>
      </c>
      <c r="M74" s="470"/>
      <c r="N74" s="471"/>
      <c r="O74" s="16"/>
      <c r="P74" s="73" t="e">
        <f>O74/J73*100</f>
        <v>#DIV/0!</v>
      </c>
      <c r="Q74" s="470"/>
      <c r="R74" s="471"/>
      <c r="S74" s="19"/>
      <c r="T74" s="73" t="e">
        <f>S74/J73*100</f>
        <v>#DIV/0!</v>
      </c>
      <c r="U74" s="470"/>
      <c r="V74" s="472"/>
      <c r="W74" s="16"/>
      <c r="X74" s="73" t="e">
        <f>W74/J73*100</f>
        <v>#DIV/0!</v>
      </c>
      <c r="Y74" s="470"/>
      <c r="Z74" s="471"/>
      <c r="AA74" s="71"/>
      <c r="AB74" s="71"/>
    </row>
    <row r="75" spans="1:28" s="72" customFormat="1" ht="21.75" hidden="1" customHeight="1" x14ac:dyDescent="0.2">
      <c r="A75" s="41" t="s">
        <v>34</v>
      </c>
      <c r="B75" s="61" t="s">
        <v>29</v>
      </c>
      <c r="C75" s="63"/>
      <c r="D75" s="64"/>
      <c r="E75" s="65">
        <f t="shared" ref="E75" si="214">+C75+D75</f>
        <v>0</v>
      </c>
      <c r="F75" s="63"/>
      <c r="G75" s="64"/>
      <c r="H75" s="64"/>
      <c r="I75" s="65"/>
      <c r="J75" s="66">
        <f>+E75+I75+F75+G75+H75</f>
        <v>0</v>
      </c>
      <c r="K75" s="67">
        <f>F75+0</f>
        <v>0</v>
      </c>
      <c r="L75" s="68" t="e">
        <f>K75/J75*100</f>
        <v>#DIV/0!</v>
      </c>
      <c r="M75" s="470" t="e">
        <f t="shared" si="2"/>
        <v>#DIV/0!</v>
      </c>
      <c r="N75" s="471"/>
      <c r="O75" s="67">
        <f>G75+F75+0</f>
        <v>0</v>
      </c>
      <c r="P75" s="69" t="e">
        <f t="shared" ref="P75" si="215">O75/J75*100</f>
        <v>#DIV/0!</v>
      </c>
      <c r="Q75" s="470" t="e">
        <f t="shared" si="3"/>
        <v>#DIV/0!</v>
      </c>
      <c r="R75" s="471"/>
      <c r="S75" s="70">
        <f>H75+F75+G75+0</f>
        <v>0</v>
      </c>
      <c r="T75" s="69" t="e">
        <f t="shared" ref="T75" si="216">S75/J75*100</f>
        <v>#DIV/0!</v>
      </c>
      <c r="U75" s="470" t="e">
        <f t="shared" si="4"/>
        <v>#DIV/0!</v>
      </c>
      <c r="V75" s="472"/>
      <c r="W75" s="67">
        <f>H75+F75+G75+I75+0</f>
        <v>0</v>
      </c>
      <c r="X75" s="69" t="e">
        <f>W75/J75*100</f>
        <v>#DIV/0!</v>
      </c>
      <c r="Y75" s="470" t="e">
        <f t="shared" si="5"/>
        <v>#DIV/0!</v>
      </c>
      <c r="Z75" s="471"/>
      <c r="AA75" s="71"/>
      <c r="AB75" s="71"/>
    </row>
    <row r="76" spans="1:28" s="72" customFormat="1" ht="24" hidden="1" customHeight="1" x14ac:dyDescent="0.2">
      <c r="A76" s="52"/>
      <c r="B76" s="62" t="s">
        <v>32</v>
      </c>
      <c r="C76" s="35"/>
      <c r="D76" s="36"/>
      <c r="E76" s="37"/>
      <c r="F76" s="38"/>
      <c r="G76" s="36"/>
      <c r="H76" s="36"/>
      <c r="I76" s="39"/>
      <c r="J76" s="40"/>
      <c r="K76" s="16"/>
      <c r="L76" s="17" t="e">
        <f>K76/J75*100</f>
        <v>#DIV/0!</v>
      </c>
      <c r="M76" s="470"/>
      <c r="N76" s="471"/>
      <c r="O76" s="16"/>
      <c r="P76" s="73" t="e">
        <f>O76/J75*100</f>
        <v>#DIV/0!</v>
      </c>
      <c r="Q76" s="470"/>
      <c r="R76" s="471"/>
      <c r="S76" s="19"/>
      <c r="T76" s="73" t="e">
        <f>S76/J75*100</f>
        <v>#DIV/0!</v>
      </c>
      <c r="U76" s="470"/>
      <c r="V76" s="472"/>
      <c r="W76" s="16"/>
      <c r="X76" s="73" t="e">
        <f>W76/J75*100</f>
        <v>#DIV/0!</v>
      </c>
      <c r="Y76" s="470"/>
      <c r="Z76" s="471"/>
      <c r="AA76" s="71"/>
      <c r="AB76" s="71"/>
    </row>
    <row r="77" spans="1:28" s="75" customFormat="1" ht="21.75" hidden="1" customHeight="1" x14ac:dyDescent="0.2">
      <c r="A77" s="22" t="s">
        <v>35</v>
      </c>
      <c r="B77" s="61" t="s">
        <v>29</v>
      </c>
      <c r="C77" s="24">
        <f>SUM(C79,C81,C83,C85)</f>
        <v>0</v>
      </c>
      <c r="D77" s="25">
        <f>SUM(D79,D81,D83,D85)</f>
        <v>0</v>
      </c>
      <c r="E77" s="26">
        <f>+C77+D77</f>
        <v>0</v>
      </c>
      <c r="F77" s="27">
        <f>SUM(F79,F81,F83,F85)</f>
        <v>0</v>
      </c>
      <c r="G77" s="25">
        <f t="shared" ref="G77:I77" si="217">SUM(G79,G81,G83,G85)</f>
        <v>0</v>
      </c>
      <c r="H77" s="25">
        <f t="shared" si="217"/>
        <v>0</v>
      </c>
      <c r="I77" s="28">
        <f t="shared" si="217"/>
        <v>0</v>
      </c>
      <c r="J77" s="29">
        <f t="shared" ref="J77" si="218">+E77+I77+F77+G77+H77</f>
        <v>0</v>
      </c>
      <c r="K77" s="30">
        <f>SUM(K79,K81,K83,K85)</f>
        <v>0</v>
      </c>
      <c r="L77" s="31" t="e">
        <f t="shared" ref="L77" si="219">K77/J77*100</f>
        <v>#DIV/0!</v>
      </c>
      <c r="M77" s="473" t="e">
        <f t="shared" ref="M77:M139" si="220">L78-L77</f>
        <v>#DIV/0!</v>
      </c>
      <c r="N77" s="474"/>
      <c r="O77" s="30">
        <f>SUM(O79,O81,O83,O85)</f>
        <v>0</v>
      </c>
      <c r="P77" s="31" t="e">
        <f t="shared" ref="P77" si="221">O77/J77*100</f>
        <v>#DIV/0!</v>
      </c>
      <c r="Q77" s="473" t="e">
        <f t="shared" ref="Q77:Q139" si="222">P78-P77</f>
        <v>#DIV/0!</v>
      </c>
      <c r="R77" s="474"/>
      <c r="S77" s="32">
        <f>SUM(S79,S81,S83,S85)</f>
        <v>0</v>
      </c>
      <c r="T77" s="31" t="e">
        <f t="shared" ref="T77" si="223">S77/J77*100</f>
        <v>#DIV/0!</v>
      </c>
      <c r="U77" s="473" t="e">
        <f t="shared" ref="U77:U139" si="224">T78-T77</f>
        <v>#DIV/0!</v>
      </c>
      <c r="V77" s="475"/>
      <c r="W77" s="30">
        <f>SUM(W79,W81,W83,W85)</f>
        <v>0</v>
      </c>
      <c r="X77" s="31" t="e">
        <f t="shared" ref="X77" si="225">W77/J77*100</f>
        <v>#DIV/0!</v>
      </c>
      <c r="Y77" s="473" t="e">
        <f t="shared" ref="Y77:Y139" si="226">X78-X77</f>
        <v>#DIV/0!</v>
      </c>
      <c r="Z77" s="474"/>
      <c r="AA77" s="74"/>
      <c r="AB77" s="74"/>
    </row>
    <row r="78" spans="1:28" s="75" customFormat="1" ht="21.75" hidden="1" customHeight="1" x14ac:dyDescent="0.2">
      <c r="A78" s="33"/>
      <c r="B78" s="62" t="s">
        <v>32</v>
      </c>
      <c r="C78" s="35"/>
      <c r="D78" s="36"/>
      <c r="E78" s="37"/>
      <c r="F78" s="38"/>
      <c r="G78" s="36"/>
      <c r="H78" s="36"/>
      <c r="I78" s="37"/>
      <c r="J78" s="40"/>
      <c r="K78" s="30">
        <f>SUM(K80,K82,K84,K86)</f>
        <v>0</v>
      </c>
      <c r="L78" s="31" t="e">
        <f t="shared" ref="L78" si="227">K78/J77*100</f>
        <v>#DIV/0!</v>
      </c>
      <c r="M78" s="473"/>
      <c r="N78" s="474"/>
      <c r="O78" s="30">
        <f>SUM(O80,O82,O84,O86)</f>
        <v>0</v>
      </c>
      <c r="P78" s="31" t="e">
        <f t="shared" ref="P78" si="228">O78/J77*100</f>
        <v>#DIV/0!</v>
      </c>
      <c r="Q78" s="473"/>
      <c r="R78" s="474"/>
      <c r="S78" s="32">
        <f>SUM(S80,S82,S84,S86)</f>
        <v>0</v>
      </c>
      <c r="T78" s="31" t="e">
        <f t="shared" ref="T78" si="229">S78/J77*100</f>
        <v>#DIV/0!</v>
      </c>
      <c r="U78" s="473"/>
      <c r="V78" s="475"/>
      <c r="W78" s="30">
        <f>SUM(W80,W82,W84,W86)</f>
        <v>0</v>
      </c>
      <c r="X78" s="31" t="e">
        <f t="shared" ref="X78" si="230">W78/J77*100</f>
        <v>#DIV/0!</v>
      </c>
      <c r="Y78" s="473"/>
      <c r="Z78" s="474"/>
      <c r="AA78" s="74"/>
      <c r="AB78" s="74"/>
    </row>
    <row r="79" spans="1:28" s="75" customFormat="1" ht="21.75" hidden="1" customHeight="1" x14ac:dyDescent="0.2">
      <c r="A79" s="41" t="s">
        <v>36</v>
      </c>
      <c r="B79" s="61" t="s">
        <v>29</v>
      </c>
      <c r="C79" s="63"/>
      <c r="D79" s="64"/>
      <c r="E79" s="65">
        <f t="shared" ref="E79" si="231">+C79+D79</f>
        <v>0</v>
      </c>
      <c r="F79" s="63"/>
      <c r="G79" s="64"/>
      <c r="H79" s="64"/>
      <c r="I79" s="65"/>
      <c r="J79" s="66">
        <f>+E79+I79+F79+G79+H79</f>
        <v>0</v>
      </c>
      <c r="K79" s="67">
        <f>F79+0</f>
        <v>0</v>
      </c>
      <c r="L79" s="68" t="e">
        <f>K79/J79*100</f>
        <v>#DIV/0!</v>
      </c>
      <c r="M79" s="470" t="e">
        <f t="shared" si="220"/>
        <v>#DIV/0!</v>
      </c>
      <c r="N79" s="471"/>
      <c r="O79" s="67">
        <f>G79+F79+0</f>
        <v>0</v>
      </c>
      <c r="P79" s="68" t="e">
        <f t="shared" ref="P79" si="232">O79/J79*100</f>
        <v>#DIV/0!</v>
      </c>
      <c r="Q79" s="470" t="e">
        <f t="shared" si="222"/>
        <v>#DIV/0!</v>
      </c>
      <c r="R79" s="471"/>
      <c r="S79" s="70">
        <f>H79+F79+G79+0</f>
        <v>0</v>
      </c>
      <c r="T79" s="68" t="e">
        <f t="shared" ref="T79" si="233">S79/J79*100</f>
        <v>#DIV/0!</v>
      </c>
      <c r="U79" s="470" t="e">
        <f t="shared" si="224"/>
        <v>#DIV/0!</v>
      </c>
      <c r="V79" s="472"/>
      <c r="W79" s="67">
        <f>H79+F79+G79+I79+0</f>
        <v>0</v>
      </c>
      <c r="X79" s="68" t="e">
        <f>W79/J79*100</f>
        <v>#DIV/0!</v>
      </c>
      <c r="Y79" s="470" t="e">
        <f t="shared" si="226"/>
        <v>#DIV/0!</v>
      </c>
      <c r="Z79" s="471"/>
      <c r="AA79" s="74"/>
      <c r="AB79" s="74"/>
    </row>
    <row r="80" spans="1:28" s="75" customFormat="1" ht="21.75" hidden="1" customHeight="1" x14ac:dyDescent="0.2">
      <c r="A80" s="52"/>
      <c r="B80" s="62" t="s">
        <v>32</v>
      </c>
      <c r="C80" s="35"/>
      <c r="D80" s="36"/>
      <c r="E80" s="37"/>
      <c r="F80" s="38"/>
      <c r="G80" s="36"/>
      <c r="H80" s="36"/>
      <c r="I80" s="39"/>
      <c r="J80" s="40"/>
      <c r="K80" s="16"/>
      <c r="L80" s="17" t="e">
        <f>K80/J79*100</f>
        <v>#DIV/0!</v>
      </c>
      <c r="M80" s="470"/>
      <c r="N80" s="471"/>
      <c r="O80" s="16"/>
      <c r="P80" s="17" t="e">
        <f>O80/J79*100</f>
        <v>#DIV/0!</v>
      </c>
      <c r="Q80" s="470"/>
      <c r="R80" s="471"/>
      <c r="S80" s="19"/>
      <c r="T80" s="17" t="e">
        <f>S80/J79*100</f>
        <v>#DIV/0!</v>
      </c>
      <c r="U80" s="470"/>
      <c r="V80" s="472"/>
      <c r="W80" s="16"/>
      <c r="X80" s="17" t="e">
        <f>W80/J79*100</f>
        <v>#DIV/0!</v>
      </c>
      <c r="Y80" s="470"/>
      <c r="Z80" s="471"/>
      <c r="AA80" s="74"/>
      <c r="AB80" s="74"/>
    </row>
    <row r="81" spans="1:28" s="75" customFormat="1" ht="21.75" hidden="1" customHeight="1" x14ac:dyDescent="0.2">
      <c r="A81" s="41" t="s">
        <v>37</v>
      </c>
      <c r="B81" s="61" t="s">
        <v>29</v>
      </c>
      <c r="C81" s="63"/>
      <c r="D81" s="64"/>
      <c r="E81" s="65">
        <f t="shared" ref="E81" si="234">+C81+D81</f>
        <v>0</v>
      </c>
      <c r="F81" s="63"/>
      <c r="G81" s="64"/>
      <c r="H81" s="64"/>
      <c r="I81" s="65"/>
      <c r="J81" s="66">
        <f>+E81+I81+F81+G81+H81</f>
        <v>0</v>
      </c>
      <c r="K81" s="67">
        <f>F81+0</f>
        <v>0</v>
      </c>
      <c r="L81" s="68" t="e">
        <f>K81/J81*100</f>
        <v>#DIV/0!</v>
      </c>
      <c r="M81" s="470" t="e">
        <f t="shared" si="220"/>
        <v>#DIV/0!</v>
      </c>
      <c r="N81" s="471"/>
      <c r="O81" s="67">
        <f>G81+F81+0</f>
        <v>0</v>
      </c>
      <c r="P81" s="68" t="e">
        <f t="shared" ref="P81" si="235">O81/J81*100</f>
        <v>#DIV/0!</v>
      </c>
      <c r="Q81" s="470" t="e">
        <f t="shared" si="222"/>
        <v>#DIV/0!</v>
      </c>
      <c r="R81" s="471"/>
      <c r="S81" s="70">
        <f>H81+F81+G81+0</f>
        <v>0</v>
      </c>
      <c r="T81" s="68" t="e">
        <f t="shared" ref="T81" si="236">S81/J81*100</f>
        <v>#DIV/0!</v>
      </c>
      <c r="U81" s="470" t="e">
        <f t="shared" si="224"/>
        <v>#DIV/0!</v>
      </c>
      <c r="V81" s="472"/>
      <c r="W81" s="67">
        <f>H81+F81+G81+I81+0</f>
        <v>0</v>
      </c>
      <c r="X81" s="68" t="e">
        <f>W81/J81*100</f>
        <v>#DIV/0!</v>
      </c>
      <c r="Y81" s="470" t="e">
        <f t="shared" si="226"/>
        <v>#DIV/0!</v>
      </c>
      <c r="Z81" s="471"/>
      <c r="AA81" s="74"/>
      <c r="AB81" s="74"/>
    </row>
    <row r="82" spans="1:28" s="75" customFormat="1" ht="21.75" hidden="1" customHeight="1" x14ac:dyDescent="0.2">
      <c r="A82" s="52"/>
      <c r="B82" s="62" t="s">
        <v>32</v>
      </c>
      <c r="C82" s="35"/>
      <c r="D82" s="36"/>
      <c r="E82" s="37"/>
      <c r="F82" s="38"/>
      <c r="G82" s="36"/>
      <c r="H82" s="36"/>
      <c r="I82" s="39"/>
      <c r="J82" s="40"/>
      <c r="K82" s="16"/>
      <c r="L82" s="17" t="e">
        <f>K82/J81*100</f>
        <v>#DIV/0!</v>
      </c>
      <c r="M82" s="470"/>
      <c r="N82" s="471"/>
      <c r="O82" s="16"/>
      <c r="P82" s="17" t="e">
        <f>O82/J81*100</f>
        <v>#DIV/0!</v>
      </c>
      <c r="Q82" s="470"/>
      <c r="R82" s="471"/>
      <c r="S82" s="19"/>
      <c r="T82" s="17" t="e">
        <f>S82/J81*100</f>
        <v>#DIV/0!</v>
      </c>
      <c r="U82" s="470"/>
      <c r="V82" s="472"/>
      <c r="W82" s="16"/>
      <c r="X82" s="17" t="e">
        <f>W82/J81*100</f>
        <v>#DIV/0!</v>
      </c>
      <c r="Y82" s="470"/>
      <c r="Z82" s="471"/>
      <c r="AA82" s="74"/>
      <c r="AB82" s="74"/>
    </row>
    <row r="83" spans="1:28" s="75" customFormat="1" ht="21.75" hidden="1" customHeight="1" x14ac:dyDescent="0.2">
      <c r="A83" s="41" t="s">
        <v>38</v>
      </c>
      <c r="B83" s="61" t="s">
        <v>29</v>
      </c>
      <c r="C83" s="63"/>
      <c r="D83" s="64"/>
      <c r="E83" s="65">
        <f t="shared" ref="E83" si="237">+C83+D83</f>
        <v>0</v>
      </c>
      <c r="F83" s="63"/>
      <c r="G83" s="64"/>
      <c r="H83" s="64"/>
      <c r="I83" s="65"/>
      <c r="J83" s="66">
        <f>+E83+I83+F83+G83+H83</f>
        <v>0</v>
      </c>
      <c r="K83" s="67">
        <f>F83+0</f>
        <v>0</v>
      </c>
      <c r="L83" s="68" t="e">
        <f>K83/J83*100</f>
        <v>#DIV/0!</v>
      </c>
      <c r="M83" s="470" t="e">
        <f t="shared" si="220"/>
        <v>#DIV/0!</v>
      </c>
      <c r="N83" s="471"/>
      <c r="O83" s="67">
        <f>G83+F83+0</f>
        <v>0</v>
      </c>
      <c r="P83" s="68" t="e">
        <f t="shared" ref="P83" si="238">O83/J83*100</f>
        <v>#DIV/0!</v>
      </c>
      <c r="Q83" s="470" t="e">
        <f t="shared" si="222"/>
        <v>#DIV/0!</v>
      </c>
      <c r="R83" s="471"/>
      <c r="S83" s="70">
        <f>H83+F83+G83+0</f>
        <v>0</v>
      </c>
      <c r="T83" s="68" t="e">
        <f t="shared" ref="T83" si="239">S83/J83*100</f>
        <v>#DIV/0!</v>
      </c>
      <c r="U83" s="470" t="e">
        <f t="shared" si="224"/>
        <v>#DIV/0!</v>
      </c>
      <c r="V83" s="472"/>
      <c r="W83" s="67">
        <f>H83+F83+G83+I83+0</f>
        <v>0</v>
      </c>
      <c r="X83" s="68" t="e">
        <f>W83/J83*100</f>
        <v>#DIV/0!</v>
      </c>
      <c r="Y83" s="470" t="e">
        <f t="shared" si="226"/>
        <v>#DIV/0!</v>
      </c>
      <c r="Z83" s="471"/>
      <c r="AA83" s="74"/>
      <c r="AB83" s="74"/>
    </row>
    <row r="84" spans="1:28" s="75" customFormat="1" ht="21.75" hidden="1" customHeight="1" x14ac:dyDescent="0.2">
      <c r="A84" s="52"/>
      <c r="B84" s="62" t="s">
        <v>32</v>
      </c>
      <c r="C84" s="35"/>
      <c r="D84" s="36"/>
      <c r="E84" s="37"/>
      <c r="F84" s="38"/>
      <c r="G84" s="36"/>
      <c r="H84" s="36"/>
      <c r="I84" s="39"/>
      <c r="J84" s="40"/>
      <c r="K84" s="16"/>
      <c r="L84" s="17" t="e">
        <f>K84/J83*100</f>
        <v>#DIV/0!</v>
      </c>
      <c r="M84" s="470"/>
      <c r="N84" s="471"/>
      <c r="O84" s="16"/>
      <c r="P84" s="17" t="e">
        <f>O84/J83*100</f>
        <v>#DIV/0!</v>
      </c>
      <c r="Q84" s="470"/>
      <c r="R84" s="471"/>
      <c r="S84" s="19"/>
      <c r="T84" s="17" t="e">
        <f>S84/J83*100</f>
        <v>#DIV/0!</v>
      </c>
      <c r="U84" s="470"/>
      <c r="V84" s="472"/>
      <c r="W84" s="16"/>
      <c r="X84" s="17" t="e">
        <f>W84/J83*100</f>
        <v>#DIV/0!</v>
      </c>
      <c r="Y84" s="470"/>
      <c r="Z84" s="471"/>
      <c r="AA84" s="74"/>
      <c r="AB84" s="74"/>
    </row>
    <row r="85" spans="1:28" s="75" customFormat="1" ht="21.75" hidden="1" customHeight="1" x14ac:dyDescent="0.2">
      <c r="A85" s="41" t="s">
        <v>39</v>
      </c>
      <c r="B85" s="61" t="s">
        <v>29</v>
      </c>
      <c r="C85" s="63"/>
      <c r="D85" s="64"/>
      <c r="E85" s="65">
        <f t="shared" ref="E85" si="240">+C85+D85</f>
        <v>0</v>
      </c>
      <c r="F85" s="63"/>
      <c r="G85" s="64"/>
      <c r="H85" s="64"/>
      <c r="I85" s="65"/>
      <c r="J85" s="66">
        <f>+E85+I85+F85+G85+H85</f>
        <v>0</v>
      </c>
      <c r="K85" s="67">
        <f>F85+0</f>
        <v>0</v>
      </c>
      <c r="L85" s="68" t="e">
        <f>K85/J85*100</f>
        <v>#DIV/0!</v>
      </c>
      <c r="M85" s="470" t="e">
        <f t="shared" si="220"/>
        <v>#DIV/0!</v>
      </c>
      <c r="N85" s="471"/>
      <c r="O85" s="67">
        <f>G85+F85+0</f>
        <v>0</v>
      </c>
      <c r="P85" s="68" t="e">
        <f t="shared" ref="P85" si="241">O85/J85*100</f>
        <v>#DIV/0!</v>
      </c>
      <c r="Q85" s="470" t="e">
        <f t="shared" si="222"/>
        <v>#DIV/0!</v>
      </c>
      <c r="R85" s="471"/>
      <c r="S85" s="70">
        <f>H85+F85+G85+0</f>
        <v>0</v>
      </c>
      <c r="T85" s="68" t="e">
        <f t="shared" ref="T85" si="242">S85/J85*100</f>
        <v>#DIV/0!</v>
      </c>
      <c r="U85" s="470" t="e">
        <f t="shared" si="224"/>
        <v>#DIV/0!</v>
      </c>
      <c r="V85" s="472"/>
      <c r="W85" s="67">
        <f>H85+F85+G85+I85+0</f>
        <v>0</v>
      </c>
      <c r="X85" s="68" t="e">
        <f>W85/J85*100</f>
        <v>#DIV/0!</v>
      </c>
      <c r="Y85" s="470" t="e">
        <f t="shared" si="226"/>
        <v>#DIV/0!</v>
      </c>
      <c r="Z85" s="471"/>
      <c r="AA85" s="74"/>
      <c r="AB85" s="74"/>
    </row>
    <row r="86" spans="1:28" s="75" customFormat="1" ht="21.75" hidden="1" customHeight="1" x14ac:dyDescent="0.2">
      <c r="A86" s="52"/>
      <c r="B86" s="62" t="s">
        <v>32</v>
      </c>
      <c r="C86" s="35"/>
      <c r="D86" s="36"/>
      <c r="E86" s="37"/>
      <c r="F86" s="38"/>
      <c r="G86" s="36"/>
      <c r="H86" s="36"/>
      <c r="I86" s="39"/>
      <c r="J86" s="40"/>
      <c r="K86" s="16"/>
      <c r="L86" s="17" t="e">
        <f>K86/J85*100</f>
        <v>#DIV/0!</v>
      </c>
      <c r="M86" s="470"/>
      <c r="N86" s="471"/>
      <c r="O86" s="16"/>
      <c r="P86" s="17" t="e">
        <f>O86/J85*100</f>
        <v>#DIV/0!</v>
      </c>
      <c r="Q86" s="470"/>
      <c r="R86" s="471"/>
      <c r="S86" s="19"/>
      <c r="T86" s="17" t="e">
        <f>S86/J85*100</f>
        <v>#DIV/0!</v>
      </c>
      <c r="U86" s="470"/>
      <c r="V86" s="472"/>
      <c r="W86" s="16"/>
      <c r="X86" s="17" t="e">
        <f>W86/J85*100</f>
        <v>#DIV/0!</v>
      </c>
      <c r="Y86" s="470"/>
      <c r="Z86" s="471"/>
      <c r="AA86" s="74"/>
      <c r="AB86" s="74"/>
    </row>
    <row r="87" spans="1:28" s="75" customFormat="1" ht="21.75" hidden="1" customHeight="1" x14ac:dyDescent="0.2">
      <c r="A87" s="22" t="s">
        <v>40</v>
      </c>
      <c r="B87" s="61" t="s">
        <v>29</v>
      </c>
      <c r="C87" s="24">
        <f>SUM(C89,C91)</f>
        <v>0</v>
      </c>
      <c r="D87" s="25">
        <f>SUM(D89,D91)</f>
        <v>0</v>
      </c>
      <c r="E87" s="26">
        <f>+C87+D87</f>
        <v>0</v>
      </c>
      <c r="F87" s="27">
        <f>SUM(F89,F91)</f>
        <v>0</v>
      </c>
      <c r="G87" s="25">
        <f t="shared" ref="G87:I87" si="243">SUM(G89,G91)</f>
        <v>0</v>
      </c>
      <c r="H87" s="25">
        <f t="shared" si="243"/>
        <v>0</v>
      </c>
      <c r="I87" s="28">
        <f t="shared" si="243"/>
        <v>0</v>
      </c>
      <c r="J87" s="29">
        <f>+E87+I87+F87+G87+H87</f>
        <v>0</v>
      </c>
      <c r="K87" s="30">
        <f>SUM(K89,K91)</f>
        <v>0</v>
      </c>
      <c r="L87" s="31" t="e">
        <f t="shared" ref="L87" si="244">K87/J87*100</f>
        <v>#DIV/0!</v>
      </c>
      <c r="M87" s="473" t="e">
        <f t="shared" si="220"/>
        <v>#DIV/0!</v>
      </c>
      <c r="N87" s="474"/>
      <c r="O87" s="30">
        <f>SUM(O89,O91)</f>
        <v>0</v>
      </c>
      <c r="P87" s="31" t="e">
        <f t="shared" ref="P87" si="245">O87/J87*100</f>
        <v>#DIV/0!</v>
      </c>
      <c r="Q87" s="473" t="e">
        <f t="shared" si="222"/>
        <v>#DIV/0!</v>
      </c>
      <c r="R87" s="474"/>
      <c r="S87" s="32">
        <f>SUM(S89,S91)</f>
        <v>0</v>
      </c>
      <c r="T87" s="31" t="e">
        <f t="shared" ref="T87" si="246">S87/J87*100</f>
        <v>#DIV/0!</v>
      </c>
      <c r="U87" s="473" t="e">
        <f t="shared" si="224"/>
        <v>#DIV/0!</v>
      </c>
      <c r="V87" s="475"/>
      <c r="W87" s="30">
        <f>SUM(W89,W91)</f>
        <v>0</v>
      </c>
      <c r="X87" s="31" t="e">
        <f t="shared" ref="X87" si="247">W87/J87*100</f>
        <v>#DIV/0!</v>
      </c>
      <c r="Y87" s="473" t="e">
        <f t="shared" si="226"/>
        <v>#DIV/0!</v>
      </c>
      <c r="Z87" s="474"/>
      <c r="AA87" s="74"/>
      <c r="AB87" s="74"/>
    </row>
    <row r="88" spans="1:28" s="75" customFormat="1" ht="21.75" hidden="1" customHeight="1" x14ac:dyDescent="0.2">
      <c r="A88" s="33"/>
      <c r="B88" s="62" t="s">
        <v>32</v>
      </c>
      <c r="C88" s="35"/>
      <c r="D88" s="36"/>
      <c r="E88" s="37"/>
      <c r="F88" s="38"/>
      <c r="G88" s="36"/>
      <c r="H88" s="36"/>
      <c r="I88" s="37"/>
      <c r="J88" s="40"/>
      <c r="K88" s="30">
        <f>SUM(K90,K92)</f>
        <v>0</v>
      </c>
      <c r="L88" s="31" t="e">
        <f t="shared" ref="L88" si="248">K88/J87*100</f>
        <v>#DIV/0!</v>
      </c>
      <c r="M88" s="473"/>
      <c r="N88" s="474"/>
      <c r="O88" s="30">
        <f>SUM(O90,O92)</f>
        <v>0</v>
      </c>
      <c r="P88" s="31" t="e">
        <f t="shared" ref="P88" si="249">O88/J87*100</f>
        <v>#DIV/0!</v>
      </c>
      <c r="Q88" s="473"/>
      <c r="R88" s="474"/>
      <c r="S88" s="32">
        <f>SUM(S90,S92)</f>
        <v>0</v>
      </c>
      <c r="T88" s="31" t="e">
        <f t="shared" ref="T88" si="250">S88/J87*100</f>
        <v>#DIV/0!</v>
      </c>
      <c r="U88" s="473"/>
      <c r="V88" s="475"/>
      <c r="W88" s="30">
        <f>SUM(W90,W92)</f>
        <v>0</v>
      </c>
      <c r="X88" s="31" t="e">
        <f t="shared" ref="X88" si="251">W88/J87*100</f>
        <v>#DIV/0!</v>
      </c>
      <c r="Y88" s="473"/>
      <c r="Z88" s="474"/>
      <c r="AA88" s="74"/>
      <c r="AB88" s="74"/>
    </row>
    <row r="89" spans="1:28" s="75" customFormat="1" ht="21.75" hidden="1" customHeight="1" x14ac:dyDescent="0.2">
      <c r="A89" s="41" t="s">
        <v>41</v>
      </c>
      <c r="B89" s="61" t="s">
        <v>29</v>
      </c>
      <c r="C89" s="63"/>
      <c r="D89" s="64"/>
      <c r="E89" s="65">
        <f t="shared" ref="E89" si="252">+C89+D89</f>
        <v>0</v>
      </c>
      <c r="F89" s="63"/>
      <c r="G89" s="64"/>
      <c r="H89" s="64"/>
      <c r="I89" s="65"/>
      <c r="J89" s="66">
        <f>+E89+I89+F89+G89+H89</f>
        <v>0</v>
      </c>
      <c r="K89" s="67">
        <f>F89+0</f>
        <v>0</v>
      </c>
      <c r="L89" s="68" t="e">
        <f>K89/J89*100</f>
        <v>#DIV/0!</v>
      </c>
      <c r="M89" s="470" t="e">
        <f t="shared" si="220"/>
        <v>#DIV/0!</v>
      </c>
      <c r="N89" s="471"/>
      <c r="O89" s="67">
        <f>G89+F89+0</f>
        <v>0</v>
      </c>
      <c r="P89" s="68" t="e">
        <f t="shared" ref="P89" si="253">O89/J89*100</f>
        <v>#DIV/0!</v>
      </c>
      <c r="Q89" s="470" t="e">
        <f t="shared" si="222"/>
        <v>#DIV/0!</v>
      </c>
      <c r="R89" s="471"/>
      <c r="S89" s="70">
        <f>H89+F89+G89+0</f>
        <v>0</v>
      </c>
      <c r="T89" s="68" t="e">
        <f t="shared" ref="T89" si="254">S89/J89*100</f>
        <v>#DIV/0!</v>
      </c>
      <c r="U89" s="470" t="e">
        <f t="shared" si="224"/>
        <v>#DIV/0!</v>
      </c>
      <c r="V89" s="472"/>
      <c r="W89" s="67">
        <f>H89+F89+G89+I89+0</f>
        <v>0</v>
      </c>
      <c r="X89" s="68" t="e">
        <f>W89/J89*100</f>
        <v>#DIV/0!</v>
      </c>
      <c r="Y89" s="470" t="e">
        <f t="shared" si="226"/>
        <v>#DIV/0!</v>
      </c>
      <c r="Z89" s="471"/>
      <c r="AA89" s="74"/>
      <c r="AB89" s="74"/>
    </row>
    <row r="90" spans="1:28" s="75" customFormat="1" ht="21.75" hidden="1" customHeight="1" x14ac:dyDescent="0.2">
      <c r="A90" s="52"/>
      <c r="B90" s="62" t="s">
        <v>32</v>
      </c>
      <c r="C90" s="35"/>
      <c r="D90" s="36"/>
      <c r="E90" s="37"/>
      <c r="F90" s="38"/>
      <c r="G90" s="36"/>
      <c r="H90" s="36"/>
      <c r="I90" s="39"/>
      <c r="J90" s="40"/>
      <c r="K90" s="16"/>
      <c r="L90" s="17" t="e">
        <f>K90/J89*100</f>
        <v>#DIV/0!</v>
      </c>
      <c r="M90" s="470"/>
      <c r="N90" s="471"/>
      <c r="O90" s="16"/>
      <c r="P90" s="17" t="e">
        <f>O90/J89*100</f>
        <v>#DIV/0!</v>
      </c>
      <c r="Q90" s="470"/>
      <c r="R90" s="471"/>
      <c r="S90" s="19"/>
      <c r="T90" s="17" t="e">
        <f>S90/J89*100</f>
        <v>#DIV/0!</v>
      </c>
      <c r="U90" s="470"/>
      <c r="V90" s="472"/>
      <c r="W90" s="16"/>
      <c r="X90" s="17" t="e">
        <f>W90/J89*100</f>
        <v>#DIV/0!</v>
      </c>
      <c r="Y90" s="470"/>
      <c r="Z90" s="471"/>
      <c r="AA90" s="74"/>
      <c r="AB90" s="74"/>
    </row>
    <row r="91" spans="1:28" s="75" customFormat="1" ht="21.75" hidden="1" customHeight="1" x14ac:dyDescent="0.2">
      <c r="A91" s="41" t="s">
        <v>42</v>
      </c>
      <c r="B91" s="61" t="s">
        <v>29</v>
      </c>
      <c r="C91" s="63"/>
      <c r="D91" s="64"/>
      <c r="E91" s="65">
        <f t="shared" ref="E91" si="255">+C91+D91</f>
        <v>0</v>
      </c>
      <c r="F91" s="63"/>
      <c r="G91" s="64"/>
      <c r="H91" s="64"/>
      <c r="I91" s="65"/>
      <c r="J91" s="66">
        <f>+E91+I91+F91+G91+H91</f>
        <v>0</v>
      </c>
      <c r="K91" s="67">
        <f>F91+0</f>
        <v>0</v>
      </c>
      <c r="L91" s="68" t="e">
        <f>K91/J91*100</f>
        <v>#DIV/0!</v>
      </c>
      <c r="M91" s="470" t="e">
        <f t="shared" si="220"/>
        <v>#DIV/0!</v>
      </c>
      <c r="N91" s="471"/>
      <c r="O91" s="67">
        <f>G91+F91+0</f>
        <v>0</v>
      </c>
      <c r="P91" s="68" t="e">
        <f t="shared" ref="P91" si="256">O91/J91*100</f>
        <v>#DIV/0!</v>
      </c>
      <c r="Q91" s="470" t="e">
        <f t="shared" si="222"/>
        <v>#DIV/0!</v>
      </c>
      <c r="R91" s="471"/>
      <c r="S91" s="70">
        <f>H91+F91+G91+0</f>
        <v>0</v>
      </c>
      <c r="T91" s="68" t="e">
        <f t="shared" ref="T91" si="257">S91/J91*100</f>
        <v>#DIV/0!</v>
      </c>
      <c r="U91" s="470" t="e">
        <f t="shared" si="224"/>
        <v>#DIV/0!</v>
      </c>
      <c r="V91" s="472"/>
      <c r="W91" s="67">
        <f>H91+F91+G91+I91+0</f>
        <v>0</v>
      </c>
      <c r="X91" s="68" t="e">
        <f>W91/J91*100</f>
        <v>#DIV/0!</v>
      </c>
      <c r="Y91" s="470" t="e">
        <f t="shared" si="226"/>
        <v>#DIV/0!</v>
      </c>
      <c r="Z91" s="471"/>
      <c r="AA91" s="74"/>
      <c r="AB91" s="74"/>
    </row>
    <row r="92" spans="1:28" s="75" customFormat="1" ht="21.75" hidden="1" customHeight="1" x14ac:dyDescent="0.2">
      <c r="A92" s="52"/>
      <c r="B92" s="62" t="s">
        <v>32</v>
      </c>
      <c r="C92" s="35"/>
      <c r="D92" s="36"/>
      <c r="E92" s="37"/>
      <c r="F92" s="38"/>
      <c r="G92" s="36"/>
      <c r="H92" s="36"/>
      <c r="I92" s="39"/>
      <c r="J92" s="40"/>
      <c r="K92" s="16"/>
      <c r="L92" s="17" t="e">
        <f>K92/J91*100</f>
        <v>#DIV/0!</v>
      </c>
      <c r="M92" s="470"/>
      <c r="N92" s="471"/>
      <c r="O92" s="16"/>
      <c r="P92" s="17" t="e">
        <f>O92/J91*100</f>
        <v>#DIV/0!</v>
      </c>
      <c r="Q92" s="470"/>
      <c r="R92" s="471"/>
      <c r="S92" s="19"/>
      <c r="T92" s="17" t="e">
        <f>S92/J91*100</f>
        <v>#DIV/0!</v>
      </c>
      <c r="U92" s="470"/>
      <c r="V92" s="472"/>
      <c r="W92" s="16"/>
      <c r="X92" s="17" t="e">
        <f>W92/J91*100</f>
        <v>#DIV/0!</v>
      </c>
      <c r="Y92" s="470"/>
      <c r="Z92" s="471"/>
      <c r="AA92" s="74"/>
      <c r="AB92" s="74"/>
    </row>
    <row r="93" spans="1:28" s="75" customFormat="1" ht="21.75" hidden="1" customHeight="1" x14ac:dyDescent="0.2">
      <c r="A93" s="22" t="s">
        <v>43</v>
      </c>
      <c r="B93" s="61" t="s">
        <v>29</v>
      </c>
      <c r="C93" s="63"/>
      <c r="D93" s="64"/>
      <c r="E93" s="65">
        <f t="shared" ref="E93" si="258">+C93+D93</f>
        <v>0</v>
      </c>
      <c r="F93" s="63"/>
      <c r="G93" s="64"/>
      <c r="H93" s="64"/>
      <c r="I93" s="65"/>
      <c r="J93" s="66">
        <f>+E93+I93+F93+G93+H93</f>
        <v>0</v>
      </c>
      <c r="K93" s="67">
        <f>F93+0</f>
        <v>0</v>
      </c>
      <c r="L93" s="68" t="e">
        <f>K93/J93*100</f>
        <v>#DIV/0!</v>
      </c>
      <c r="M93" s="470" t="e">
        <f t="shared" si="220"/>
        <v>#DIV/0!</v>
      </c>
      <c r="N93" s="471"/>
      <c r="O93" s="67">
        <f>G93+F93+0</f>
        <v>0</v>
      </c>
      <c r="P93" s="68" t="e">
        <f t="shared" ref="P93" si="259">O93/J93*100</f>
        <v>#DIV/0!</v>
      </c>
      <c r="Q93" s="470" t="e">
        <f t="shared" si="222"/>
        <v>#DIV/0!</v>
      </c>
      <c r="R93" s="471"/>
      <c r="S93" s="70">
        <f>H93+F93+G93+0</f>
        <v>0</v>
      </c>
      <c r="T93" s="68" t="e">
        <f t="shared" ref="T93" si="260">S93/J93*100</f>
        <v>#DIV/0!</v>
      </c>
      <c r="U93" s="470" t="e">
        <f t="shared" si="224"/>
        <v>#DIV/0!</v>
      </c>
      <c r="V93" s="472"/>
      <c r="W93" s="67">
        <f>H93+F93+G93+I93+0</f>
        <v>0</v>
      </c>
      <c r="X93" s="68" t="e">
        <f>W93/J93*100</f>
        <v>#DIV/0!</v>
      </c>
      <c r="Y93" s="470" t="e">
        <f t="shared" si="226"/>
        <v>#DIV/0!</v>
      </c>
      <c r="Z93" s="471"/>
      <c r="AA93" s="74"/>
      <c r="AB93" s="74"/>
    </row>
    <row r="94" spans="1:28" s="75" customFormat="1" ht="21.75" hidden="1" customHeight="1" x14ac:dyDescent="0.2">
      <c r="A94" s="33"/>
      <c r="B94" s="62" t="s">
        <v>32</v>
      </c>
      <c r="C94" s="35"/>
      <c r="D94" s="36"/>
      <c r="E94" s="37"/>
      <c r="F94" s="38"/>
      <c r="G94" s="36"/>
      <c r="H94" s="36"/>
      <c r="I94" s="37"/>
      <c r="J94" s="40"/>
      <c r="K94" s="16"/>
      <c r="L94" s="17" t="e">
        <f>K94/J93*100</f>
        <v>#DIV/0!</v>
      </c>
      <c r="M94" s="470"/>
      <c r="N94" s="471"/>
      <c r="O94" s="16"/>
      <c r="P94" s="17" t="e">
        <f>O94/J93*100</f>
        <v>#DIV/0!</v>
      </c>
      <c r="Q94" s="470"/>
      <c r="R94" s="471"/>
      <c r="S94" s="19"/>
      <c r="T94" s="17" t="e">
        <f>S94/J93*100</f>
        <v>#DIV/0!</v>
      </c>
      <c r="U94" s="470"/>
      <c r="V94" s="472"/>
      <c r="W94" s="16"/>
      <c r="X94" s="17" t="e">
        <f>W94/J93*100</f>
        <v>#DIV/0!</v>
      </c>
      <c r="Y94" s="470"/>
      <c r="Z94" s="471"/>
      <c r="AA94" s="74"/>
      <c r="AB94" s="74"/>
    </row>
    <row r="95" spans="1:28" s="75" customFormat="1" ht="21.75" hidden="1" customHeight="1" x14ac:dyDescent="0.2">
      <c r="A95" s="22" t="s">
        <v>44</v>
      </c>
      <c r="B95" s="61" t="s">
        <v>29</v>
      </c>
      <c r="C95" s="63"/>
      <c r="D95" s="64"/>
      <c r="E95" s="65">
        <f t="shared" ref="E95" si="261">+C95+D95</f>
        <v>0</v>
      </c>
      <c r="F95" s="63"/>
      <c r="G95" s="64"/>
      <c r="H95" s="64"/>
      <c r="I95" s="65"/>
      <c r="J95" s="66">
        <f>+E95+I95+F95+G95+H95</f>
        <v>0</v>
      </c>
      <c r="K95" s="67">
        <f>F95+0</f>
        <v>0</v>
      </c>
      <c r="L95" s="68" t="e">
        <f>K95/J95*100</f>
        <v>#DIV/0!</v>
      </c>
      <c r="M95" s="470" t="e">
        <f t="shared" si="220"/>
        <v>#DIV/0!</v>
      </c>
      <c r="N95" s="471"/>
      <c r="O95" s="67">
        <f>G95+F95+0</f>
        <v>0</v>
      </c>
      <c r="P95" s="68" t="e">
        <f t="shared" ref="P95" si="262">O95/J95*100</f>
        <v>#DIV/0!</v>
      </c>
      <c r="Q95" s="470" t="e">
        <f t="shared" si="222"/>
        <v>#DIV/0!</v>
      </c>
      <c r="R95" s="471"/>
      <c r="S95" s="70">
        <f>H95+F95+G95+0</f>
        <v>0</v>
      </c>
      <c r="T95" s="68" t="e">
        <f t="shared" ref="T95" si="263">S95/J95*100</f>
        <v>#DIV/0!</v>
      </c>
      <c r="U95" s="470" t="e">
        <f t="shared" si="224"/>
        <v>#DIV/0!</v>
      </c>
      <c r="V95" s="472"/>
      <c r="W95" s="67">
        <f>H95+F95+G95+I95+0</f>
        <v>0</v>
      </c>
      <c r="X95" s="68" t="e">
        <f>W95/J95*100</f>
        <v>#DIV/0!</v>
      </c>
      <c r="Y95" s="470" t="e">
        <f t="shared" si="226"/>
        <v>#DIV/0!</v>
      </c>
      <c r="Z95" s="471"/>
      <c r="AA95" s="74"/>
      <c r="AB95" s="74"/>
    </row>
    <row r="96" spans="1:28" s="75" customFormat="1" ht="21.75" hidden="1" customHeight="1" x14ac:dyDescent="0.2">
      <c r="A96" s="33"/>
      <c r="B96" s="62" t="s">
        <v>32</v>
      </c>
      <c r="C96" s="35"/>
      <c r="D96" s="36"/>
      <c r="E96" s="37"/>
      <c r="F96" s="38"/>
      <c r="G96" s="36"/>
      <c r="H96" s="36"/>
      <c r="I96" s="37"/>
      <c r="J96" s="40"/>
      <c r="K96" s="16"/>
      <c r="L96" s="17" t="e">
        <f>K96/J95*100</f>
        <v>#DIV/0!</v>
      </c>
      <c r="M96" s="470"/>
      <c r="N96" s="471"/>
      <c r="O96" s="16"/>
      <c r="P96" s="17" t="e">
        <f>O96/J95*100</f>
        <v>#DIV/0!</v>
      </c>
      <c r="Q96" s="470"/>
      <c r="R96" s="471"/>
      <c r="S96" s="19"/>
      <c r="T96" s="17" t="e">
        <f>S96/J95*100</f>
        <v>#DIV/0!</v>
      </c>
      <c r="U96" s="470"/>
      <c r="V96" s="472"/>
      <c r="W96" s="16"/>
      <c r="X96" s="17" t="e">
        <f>W96/J95*100</f>
        <v>#DIV/0!</v>
      </c>
      <c r="Y96" s="470"/>
      <c r="Z96" s="471"/>
      <c r="AA96" s="74"/>
      <c r="AB96" s="74"/>
    </row>
    <row r="97" spans="1:28" s="251" customFormat="1" ht="21.75" hidden="1" customHeight="1" x14ac:dyDescent="0.2">
      <c r="A97" s="480" t="s">
        <v>45</v>
      </c>
      <c r="B97" s="54" t="s">
        <v>29</v>
      </c>
      <c r="C97" s="55">
        <f t="shared" ref="C97:K98" si="264">SUM(C99,C105,C115,C121,C123)</f>
        <v>0</v>
      </c>
      <c r="D97" s="56">
        <f t="shared" si="264"/>
        <v>0</v>
      </c>
      <c r="E97" s="57">
        <f t="shared" si="264"/>
        <v>0</v>
      </c>
      <c r="F97" s="58">
        <f t="shared" si="264"/>
        <v>0</v>
      </c>
      <c r="G97" s="56">
        <f t="shared" si="264"/>
        <v>0</v>
      </c>
      <c r="H97" s="56">
        <f t="shared" si="264"/>
        <v>0</v>
      </c>
      <c r="I97" s="59">
        <f t="shared" si="264"/>
        <v>0</v>
      </c>
      <c r="J97" s="60">
        <f t="shared" si="264"/>
        <v>0</v>
      </c>
      <c r="K97" s="55">
        <f t="shared" si="264"/>
        <v>0</v>
      </c>
      <c r="L97" s="56" t="e">
        <f>K97/J97*100</f>
        <v>#DIV/0!</v>
      </c>
      <c r="M97" s="482" t="e">
        <f t="shared" si="220"/>
        <v>#DIV/0!</v>
      </c>
      <c r="N97" s="476"/>
      <c r="O97" s="55">
        <f>SUM(O99,O105,O115,O121,O123)</f>
        <v>0</v>
      </c>
      <c r="P97" s="56" t="e">
        <f t="shared" ref="P97" si="265">O97/J97*100</f>
        <v>#DIV/0!</v>
      </c>
      <c r="Q97" s="482" t="e">
        <f t="shared" si="222"/>
        <v>#DIV/0!</v>
      </c>
      <c r="R97" s="476"/>
      <c r="S97" s="58">
        <f>SUM(S99,S105,S115,S121,S123)</f>
        <v>0</v>
      </c>
      <c r="T97" s="56" t="e">
        <f t="shared" ref="T97" si="266">S97/J97*100</f>
        <v>#DIV/0!</v>
      </c>
      <c r="U97" s="482" t="e">
        <f t="shared" si="224"/>
        <v>#DIV/0!</v>
      </c>
      <c r="V97" s="484"/>
      <c r="W97" s="55">
        <f>SUM(W99,W105,W115,W121,W123)</f>
        <v>0</v>
      </c>
      <c r="X97" s="56" t="e">
        <f t="shared" ref="X97" si="267">W97/J97*100</f>
        <v>#DIV/0!</v>
      </c>
      <c r="Y97" s="482" t="e">
        <f t="shared" si="226"/>
        <v>#DIV/0!</v>
      </c>
      <c r="Z97" s="476"/>
      <c r="AA97" s="250"/>
      <c r="AB97" s="250"/>
    </row>
    <row r="98" spans="1:28" s="251" customFormat="1" ht="21.75" hidden="1" customHeight="1" x14ac:dyDescent="0.2">
      <c r="A98" s="481"/>
      <c r="B98" s="54" t="s">
        <v>30</v>
      </c>
      <c r="C98" s="16"/>
      <c r="D98" s="17"/>
      <c r="E98" s="18"/>
      <c r="F98" s="19"/>
      <c r="G98" s="17"/>
      <c r="H98" s="17"/>
      <c r="I98" s="20"/>
      <c r="J98" s="21"/>
      <c r="K98" s="55">
        <f t="shared" si="264"/>
        <v>0</v>
      </c>
      <c r="L98" s="56" t="e">
        <f t="shared" ref="L98" si="268">K98/J97*100</f>
        <v>#DIV/0!</v>
      </c>
      <c r="M98" s="483"/>
      <c r="N98" s="477"/>
      <c r="O98" s="55">
        <f>SUM(O100,O106,O116,O122,O124)</f>
        <v>0</v>
      </c>
      <c r="P98" s="56" t="e">
        <f t="shared" ref="P98" si="269">O98/J97*100</f>
        <v>#DIV/0!</v>
      </c>
      <c r="Q98" s="483"/>
      <c r="R98" s="477"/>
      <c r="S98" s="58">
        <f>SUM(S100,S106,S116,S122,S124)</f>
        <v>0</v>
      </c>
      <c r="T98" s="56" t="e">
        <f t="shared" ref="T98" si="270">S98/J97*100</f>
        <v>#DIV/0!</v>
      </c>
      <c r="U98" s="483"/>
      <c r="V98" s="485"/>
      <c r="W98" s="55">
        <f>SUM(W100,W106,W116,W122,W124)</f>
        <v>0</v>
      </c>
      <c r="X98" s="56" t="e">
        <f t="shared" ref="X98" si="271">W98/J97*100</f>
        <v>#DIV/0!</v>
      </c>
      <c r="Y98" s="483"/>
      <c r="Z98" s="477"/>
      <c r="AA98" s="250"/>
      <c r="AB98" s="250"/>
    </row>
    <row r="99" spans="1:28" s="72" customFormat="1" ht="21.75" hidden="1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27">
        <f>SUM(F101,F103)</f>
        <v>0</v>
      </c>
      <c r="G99" s="25">
        <f>SUM(G101,G103)</f>
        <v>0</v>
      </c>
      <c r="H99" s="25">
        <f t="shared" ref="H99:I99" si="272">SUM(H101,H103)</f>
        <v>0</v>
      </c>
      <c r="I99" s="28">
        <f t="shared" si="272"/>
        <v>0</v>
      </c>
      <c r="J99" s="29">
        <f>+E99+I99+F99+G99+H99</f>
        <v>0</v>
      </c>
      <c r="K99" s="30">
        <f>SUM(K101,K103)</f>
        <v>0</v>
      </c>
      <c r="L99" s="31" t="e">
        <f t="shared" ref="L99" si="273">K99/J99*100</f>
        <v>#DIV/0!</v>
      </c>
      <c r="M99" s="478" t="e">
        <f t="shared" si="220"/>
        <v>#DIV/0!</v>
      </c>
      <c r="N99" s="474"/>
      <c r="O99" s="30">
        <f>SUM(O101,O103)</f>
        <v>0</v>
      </c>
      <c r="P99" s="31" t="e">
        <f t="shared" ref="P99" si="274">O99/J99*100</f>
        <v>#DIV/0!</v>
      </c>
      <c r="Q99" s="478" t="e">
        <f t="shared" si="222"/>
        <v>#DIV/0!</v>
      </c>
      <c r="R99" s="474"/>
      <c r="S99" s="32">
        <f>SUM(S101,S103)</f>
        <v>0</v>
      </c>
      <c r="T99" s="31" t="e">
        <f t="shared" ref="T99" si="275">S99/J99*100</f>
        <v>#DIV/0!</v>
      </c>
      <c r="U99" s="478" t="e">
        <f t="shared" si="224"/>
        <v>#DIV/0!</v>
      </c>
      <c r="V99" s="475"/>
      <c r="W99" s="30">
        <f>SUM(W101,W103)</f>
        <v>0</v>
      </c>
      <c r="X99" s="31" t="e">
        <f t="shared" ref="X99" si="276">W99/J99*100</f>
        <v>#DIV/0!</v>
      </c>
      <c r="Y99" s="478" t="e">
        <f t="shared" si="226"/>
        <v>#DIV/0!</v>
      </c>
      <c r="Z99" s="474"/>
      <c r="AA99" s="71"/>
      <c r="AB99" s="71"/>
    </row>
    <row r="100" spans="1:28" s="72" customFormat="1" ht="21.75" hidden="1" customHeight="1" x14ac:dyDescent="0.2">
      <c r="A100" s="33"/>
      <c r="B100" s="62" t="s">
        <v>32</v>
      </c>
      <c r="C100" s="35"/>
      <c r="D100" s="36"/>
      <c r="E100" s="37"/>
      <c r="F100" s="38"/>
      <c r="G100" s="36"/>
      <c r="H100" s="36"/>
      <c r="I100" s="37"/>
      <c r="J100" s="40"/>
      <c r="K100" s="30">
        <f>SUM(K102,K104)</f>
        <v>0</v>
      </c>
      <c r="L100" s="31" t="e">
        <f>K100/J99*100</f>
        <v>#DIV/0!</v>
      </c>
      <c r="M100" s="479"/>
      <c r="N100" s="474"/>
      <c r="O100" s="30">
        <f>SUM(O102,O104)</f>
        <v>0</v>
      </c>
      <c r="P100" s="31" t="e">
        <f t="shared" ref="P100" si="277">O100/J99*100</f>
        <v>#DIV/0!</v>
      </c>
      <c r="Q100" s="479"/>
      <c r="R100" s="474"/>
      <c r="S100" s="32">
        <f>SUM(S102,S104)</f>
        <v>0</v>
      </c>
      <c r="T100" s="31" t="e">
        <f t="shared" ref="T100" si="278">S100/J99*100</f>
        <v>#DIV/0!</v>
      </c>
      <c r="U100" s="479"/>
      <c r="V100" s="475"/>
      <c r="W100" s="30">
        <f>SUM(W102,W104)</f>
        <v>0</v>
      </c>
      <c r="X100" s="31" t="e">
        <f t="shared" ref="X100" si="279">W100/J99*100</f>
        <v>#DIV/0!</v>
      </c>
      <c r="Y100" s="479"/>
      <c r="Z100" s="474"/>
      <c r="AA100" s="71"/>
      <c r="AB100" s="71"/>
    </row>
    <row r="101" spans="1:28" s="72" customFormat="1" ht="21.75" hidden="1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280">+C101+D101</f>
        <v>0</v>
      </c>
      <c r="F101" s="63"/>
      <c r="G101" s="64"/>
      <c r="H101" s="64"/>
      <c r="I101" s="65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470" t="e">
        <f t="shared" si="220"/>
        <v>#DIV/0!</v>
      </c>
      <c r="N101" s="471"/>
      <c r="O101" s="67">
        <f>G101+F101+0</f>
        <v>0</v>
      </c>
      <c r="P101" s="69" t="e">
        <f t="shared" ref="P101" si="281">O101/J101*100</f>
        <v>#DIV/0!</v>
      </c>
      <c r="Q101" s="470" t="e">
        <f t="shared" si="222"/>
        <v>#DIV/0!</v>
      </c>
      <c r="R101" s="471"/>
      <c r="S101" s="70">
        <f>H101+F101+G101+0</f>
        <v>0</v>
      </c>
      <c r="T101" s="69" t="e">
        <f t="shared" ref="T101" si="282">S101/J101*100</f>
        <v>#DIV/0!</v>
      </c>
      <c r="U101" s="470" t="e">
        <f t="shared" si="224"/>
        <v>#DIV/0!</v>
      </c>
      <c r="V101" s="472"/>
      <c r="W101" s="67">
        <f>H101+F101+G101+I101+0</f>
        <v>0</v>
      </c>
      <c r="X101" s="69" t="e">
        <f>W101/J101*100</f>
        <v>#DIV/0!</v>
      </c>
      <c r="Y101" s="470" t="e">
        <f t="shared" si="226"/>
        <v>#DIV/0!</v>
      </c>
      <c r="Z101" s="471"/>
      <c r="AA101" s="71"/>
      <c r="AB101" s="71"/>
    </row>
    <row r="102" spans="1:28" s="72" customFormat="1" ht="21.75" hidden="1" customHeight="1" x14ac:dyDescent="0.2">
      <c r="A102" s="52"/>
      <c r="B102" s="62" t="s">
        <v>32</v>
      </c>
      <c r="C102" s="35"/>
      <c r="D102" s="36"/>
      <c r="E102" s="37"/>
      <c r="F102" s="38"/>
      <c r="G102" s="36"/>
      <c r="H102" s="36"/>
      <c r="I102" s="39"/>
      <c r="J102" s="40"/>
      <c r="K102" s="16"/>
      <c r="L102" s="17" t="e">
        <f>K102/J101*100</f>
        <v>#DIV/0!</v>
      </c>
      <c r="M102" s="470"/>
      <c r="N102" s="471"/>
      <c r="O102" s="16"/>
      <c r="P102" s="73" t="e">
        <f>O102/J101*100</f>
        <v>#DIV/0!</v>
      </c>
      <c r="Q102" s="470"/>
      <c r="R102" s="471"/>
      <c r="S102" s="19"/>
      <c r="T102" s="73" t="e">
        <f>S102/J101*100</f>
        <v>#DIV/0!</v>
      </c>
      <c r="U102" s="470"/>
      <c r="V102" s="472"/>
      <c r="W102" s="16"/>
      <c r="X102" s="73" t="e">
        <f>W102/J101*100</f>
        <v>#DIV/0!</v>
      </c>
      <c r="Y102" s="470"/>
      <c r="Z102" s="471"/>
      <c r="AA102" s="71"/>
      <c r="AB102" s="71"/>
    </row>
    <row r="103" spans="1:28" s="72" customFormat="1" ht="21.75" hidden="1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283">+C103+D103</f>
        <v>0</v>
      </c>
      <c r="F103" s="63"/>
      <c r="G103" s="64"/>
      <c r="H103" s="64"/>
      <c r="I103" s="65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470" t="e">
        <f t="shared" si="220"/>
        <v>#DIV/0!</v>
      </c>
      <c r="N103" s="471"/>
      <c r="O103" s="67">
        <f>G103+F103+0</f>
        <v>0</v>
      </c>
      <c r="P103" s="69" t="e">
        <f t="shared" ref="P103" si="284">O103/J103*100</f>
        <v>#DIV/0!</v>
      </c>
      <c r="Q103" s="470" t="e">
        <f t="shared" si="222"/>
        <v>#DIV/0!</v>
      </c>
      <c r="R103" s="471"/>
      <c r="S103" s="70">
        <f>H103+F103+G103+0</f>
        <v>0</v>
      </c>
      <c r="T103" s="69" t="e">
        <f t="shared" ref="T103" si="285">S103/J103*100</f>
        <v>#DIV/0!</v>
      </c>
      <c r="U103" s="470" t="e">
        <f t="shared" si="224"/>
        <v>#DIV/0!</v>
      </c>
      <c r="V103" s="472"/>
      <c r="W103" s="67">
        <f>H103+F103+G103+I103+0</f>
        <v>0</v>
      </c>
      <c r="X103" s="69" t="e">
        <f>W103/J103*100</f>
        <v>#DIV/0!</v>
      </c>
      <c r="Y103" s="470" t="e">
        <f t="shared" si="226"/>
        <v>#DIV/0!</v>
      </c>
      <c r="Z103" s="471"/>
      <c r="AA103" s="71"/>
      <c r="AB103" s="71"/>
    </row>
    <row r="104" spans="1:28" s="72" customFormat="1" ht="24" hidden="1" customHeight="1" x14ac:dyDescent="0.2">
      <c r="A104" s="52"/>
      <c r="B104" s="62" t="s">
        <v>32</v>
      </c>
      <c r="C104" s="35"/>
      <c r="D104" s="36"/>
      <c r="E104" s="37"/>
      <c r="F104" s="38"/>
      <c r="G104" s="36"/>
      <c r="H104" s="36"/>
      <c r="I104" s="39"/>
      <c r="J104" s="40"/>
      <c r="K104" s="16"/>
      <c r="L104" s="17" t="e">
        <f>K104/J103*100</f>
        <v>#DIV/0!</v>
      </c>
      <c r="M104" s="470"/>
      <c r="N104" s="471"/>
      <c r="O104" s="16"/>
      <c r="P104" s="73" t="e">
        <f>O104/J103*100</f>
        <v>#DIV/0!</v>
      </c>
      <c r="Q104" s="470"/>
      <c r="R104" s="471"/>
      <c r="S104" s="19"/>
      <c r="T104" s="73" t="e">
        <f>S104/J103*100</f>
        <v>#DIV/0!</v>
      </c>
      <c r="U104" s="470"/>
      <c r="V104" s="472"/>
      <c r="W104" s="16"/>
      <c r="X104" s="73" t="e">
        <f>W104/J103*100</f>
        <v>#DIV/0!</v>
      </c>
      <c r="Y104" s="470"/>
      <c r="Z104" s="471"/>
      <c r="AA104" s="71"/>
      <c r="AB104" s="71"/>
    </row>
    <row r="105" spans="1:28" s="75" customFormat="1" ht="21.75" hidden="1" customHeight="1" x14ac:dyDescent="0.2">
      <c r="A105" s="22" t="s">
        <v>35</v>
      </c>
      <c r="B105" s="61" t="s">
        <v>29</v>
      </c>
      <c r="C105" s="24">
        <f>SUM(C107,C109,C111,C113)</f>
        <v>0</v>
      </c>
      <c r="D105" s="25">
        <f>SUM(D107,D109,D111,D113)</f>
        <v>0</v>
      </c>
      <c r="E105" s="26">
        <f>+C105+D105</f>
        <v>0</v>
      </c>
      <c r="F105" s="27">
        <f>SUM(F107,F109,F111,F113)</f>
        <v>0</v>
      </c>
      <c r="G105" s="25">
        <f t="shared" ref="G105:I105" si="286">SUM(G107,G109,G111,G113)</f>
        <v>0</v>
      </c>
      <c r="H105" s="25">
        <f t="shared" si="286"/>
        <v>0</v>
      </c>
      <c r="I105" s="28">
        <f t="shared" si="286"/>
        <v>0</v>
      </c>
      <c r="J105" s="29">
        <f t="shared" ref="J105" si="287">+E105+I105+F105+G105+H105</f>
        <v>0</v>
      </c>
      <c r="K105" s="30">
        <f>SUM(K107,K109,K111,K113)</f>
        <v>0</v>
      </c>
      <c r="L105" s="31" t="e">
        <f t="shared" ref="L105" si="288">K105/J105*100</f>
        <v>#DIV/0!</v>
      </c>
      <c r="M105" s="473" t="e">
        <f t="shared" si="220"/>
        <v>#DIV/0!</v>
      </c>
      <c r="N105" s="474"/>
      <c r="O105" s="30">
        <f>SUM(O107,O109,O111,O113)</f>
        <v>0</v>
      </c>
      <c r="P105" s="31" t="e">
        <f t="shared" ref="P105" si="289">O105/J105*100</f>
        <v>#DIV/0!</v>
      </c>
      <c r="Q105" s="473" t="e">
        <f t="shared" si="222"/>
        <v>#DIV/0!</v>
      </c>
      <c r="R105" s="474"/>
      <c r="S105" s="32">
        <f>SUM(S107,S109,S111,S113)</f>
        <v>0</v>
      </c>
      <c r="T105" s="31" t="e">
        <f t="shared" ref="T105" si="290">S105/J105*100</f>
        <v>#DIV/0!</v>
      </c>
      <c r="U105" s="473" t="e">
        <f t="shared" si="224"/>
        <v>#DIV/0!</v>
      </c>
      <c r="V105" s="475"/>
      <c r="W105" s="30">
        <f>SUM(W107,W109,W111,W113)</f>
        <v>0</v>
      </c>
      <c r="X105" s="31" t="e">
        <f t="shared" ref="X105" si="291">W105/J105*100</f>
        <v>#DIV/0!</v>
      </c>
      <c r="Y105" s="473" t="e">
        <f t="shared" si="226"/>
        <v>#DIV/0!</v>
      </c>
      <c r="Z105" s="474"/>
      <c r="AA105" s="74"/>
      <c r="AB105" s="74"/>
    </row>
    <row r="106" spans="1:28" s="75" customFormat="1" ht="21.75" hidden="1" customHeight="1" x14ac:dyDescent="0.2">
      <c r="A106" s="33"/>
      <c r="B106" s="62" t="s">
        <v>32</v>
      </c>
      <c r="C106" s="35"/>
      <c r="D106" s="36"/>
      <c r="E106" s="37"/>
      <c r="F106" s="38"/>
      <c r="G106" s="36"/>
      <c r="H106" s="36"/>
      <c r="I106" s="37"/>
      <c r="J106" s="40"/>
      <c r="K106" s="30">
        <f>SUM(K108,K110,K112,K114)</f>
        <v>0</v>
      </c>
      <c r="L106" s="31" t="e">
        <f t="shared" ref="L106" si="292">K106/J105*100</f>
        <v>#DIV/0!</v>
      </c>
      <c r="M106" s="473"/>
      <c r="N106" s="474"/>
      <c r="O106" s="30">
        <f>SUM(O108,O110,O112,O114)</f>
        <v>0</v>
      </c>
      <c r="P106" s="31" t="e">
        <f t="shared" ref="P106" si="293">O106/J105*100</f>
        <v>#DIV/0!</v>
      </c>
      <c r="Q106" s="473"/>
      <c r="R106" s="474"/>
      <c r="S106" s="32">
        <f>SUM(S108,S110,S112,S114)</f>
        <v>0</v>
      </c>
      <c r="T106" s="31" t="e">
        <f t="shared" ref="T106" si="294">S106/J105*100</f>
        <v>#DIV/0!</v>
      </c>
      <c r="U106" s="473"/>
      <c r="V106" s="475"/>
      <c r="W106" s="30">
        <f>SUM(W108,W110,W112,W114)</f>
        <v>0</v>
      </c>
      <c r="X106" s="31" t="e">
        <f t="shared" ref="X106" si="295">W106/J105*100</f>
        <v>#DIV/0!</v>
      </c>
      <c r="Y106" s="473"/>
      <c r="Z106" s="474"/>
      <c r="AA106" s="74"/>
      <c r="AB106" s="74"/>
    </row>
    <row r="107" spans="1:28" s="75" customFormat="1" ht="21.75" hidden="1" customHeight="1" x14ac:dyDescent="0.2">
      <c r="A107" s="41" t="s">
        <v>36</v>
      </c>
      <c r="B107" s="61" t="s">
        <v>29</v>
      </c>
      <c r="C107" s="63"/>
      <c r="D107" s="64"/>
      <c r="E107" s="65">
        <f t="shared" ref="E107" si="296">+C107+D107</f>
        <v>0</v>
      </c>
      <c r="F107" s="63"/>
      <c r="G107" s="64"/>
      <c r="H107" s="64"/>
      <c r="I107" s="65"/>
      <c r="J107" s="66">
        <f>+E107+I107+F107+G107+H107</f>
        <v>0</v>
      </c>
      <c r="K107" s="67">
        <f>F107+0</f>
        <v>0</v>
      </c>
      <c r="L107" s="68" t="e">
        <f>K107/J107*100</f>
        <v>#DIV/0!</v>
      </c>
      <c r="M107" s="470" t="e">
        <f t="shared" si="220"/>
        <v>#DIV/0!</v>
      </c>
      <c r="N107" s="471"/>
      <c r="O107" s="67">
        <f>G107+F107+0</f>
        <v>0</v>
      </c>
      <c r="P107" s="68" t="e">
        <f t="shared" ref="P107" si="297">O107/J107*100</f>
        <v>#DIV/0!</v>
      </c>
      <c r="Q107" s="470" t="e">
        <f t="shared" si="222"/>
        <v>#DIV/0!</v>
      </c>
      <c r="R107" s="471"/>
      <c r="S107" s="70">
        <f>H107+F107+G107+0</f>
        <v>0</v>
      </c>
      <c r="T107" s="68" t="e">
        <f t="shared" ref="T107" si="298">S107/J107*100</f>
        <v>#DIV/0!</v>
      </c>
      <c r="U107" s="470" t="e">
        <f t="shared" si="224"/>
        <v>#DIV/0!</v>
      </c>
      <c r="V107" s="472"/>
      <c r="W107" s="67">
        <f>H107+F107+G107+I107+0</f>
        <v>0</v>
      </c>
      <c r="X107" s="68" t="e">
        <f>W107/J107*100</f>
        <v>#DIV/0!</v>
      </c>
      <c r="Y107" s="470" t="e">
        <f t="shared" si="226"/>
        <v>#DIV/0!</v>
      </c>
      <c r="Z107" s="471"/>
      <c r="AA107" s="74"/>
      <c r="AB107" s="74"/>
    </row>
    <row r="108" spans="1:28" s="75" customFormat="1" ht="21.75" hidden="1" customHeight="1" x14ac:dyDescent="0.2">
      <c r="A108" s="52"/>
      <c r="B108" s="62" t="s">
        <v>32</v>
      </c>
      <c r="C108" s="35"/>
      <c r="D108" s="36"/>
      <c r="E108" s="37"/>
      <c r="F108" s="38"/>
      <c r="G108" s="36"/>
      <c r="H108" s="36"/>
      <c r="I108" s="39"/>
      <c r="J108" s="40"/>
      <c r="K108" s="16"/>
      <c r="L108" s="17" t="e">
        <f>K108/J107*100</f>
        <v>#DIV/0!</v>
      </c>
      <c r="M108" s="470"/>
      <c r="N108" s="471"/>
      <c r="O108" s="16"/>
      <c r="P108" s="17" t="e">
        <f>O108/J107*100</f>
        <v>#DIV/0!</v>
      </c>
      <c r="Q108" s="470"/>
      <c r="R108" s="471"/>
      <c r="S108" s="19"/>
      <c r="T108" s="17" t="e">
        <f>S108/J107*100</f>
        <v>#DIV/0!</v>
      </c>
      <c r="U108" s="470"/>
      <c r="V108" s="472"/>
      <c r="W108" s="16"/>
      <c r="X108" s="17" t="e">
        <f>W108/J107*100</f>
        <v>#DIV/0!</v>
      </c>
      <c r="Y108" s="470"/>
      <c r="Z108" s="471"/>
      <c r="AA108" s="74"/>
      <c r="AB108" s="74"/>
    </row>
    <row r="109" spans="1:28" s="75" customFormat="1" ht="21.75" hidden="1" customHeight="1" x14ac:dyDescent="0.2">
      <c r="A109" s="41" t="s">
        <v>37</v>
      </c>
      <c r="B109" s="61" t="s">
        <v>29</v>
      </c>
      <c r="C109" s="63"/>
      <c r="D109" s="64"/>
      <c r="E109" s="65">
        <f t="shared" ref="E109" si="299">+C109+D109</f>
        <v>0</v>
      </c>
      <c r="F109" s="63"/>
      <c r="G109" s="64"/>
      <c r="H109" s="64"/>
      <c r="I109" s="65"/>
      <c r="J109" s="66">
        <f>+E109+I109+F109+G109+H109</f>
        <v>0</v>
      </c>
      <c r="K109" s="67">
        <f>F109+0</f>
        <v>0</v>
      </c>
      <c r="L109" s="68" t="e">
        <f>K109/J109*100</f>
        <v>#DIV/0!</v>
      </c>
      <c r="M109" s="470" t="e">
        <f t="shared" si="220"/>
        <v>#DIV/0!</v>
      </c>
      <c r="N109" s="471"/>
      <c r="O109" s="67">
        <f>G109+F109+0</f>
        <v>0</v>
      </c>
      <c r="P109" s="68" t="e">
        <f t="shared" ref="P109" si="300">O109/J109*100</f>
        <v>#DIV/0!</v>
      </c>
      <c r="Q109" s="470" t="e">
        <f t="shared" si="222"/>
        <v>#DIV/0!</v>
      </c>
      <c r="R109" s="471"/>
      <c r="S109" s="70">
        <f>H109+F109+G109+0</f>
        <v>0</v>
      </c>
      <c r="T109" s="68" t="e">
        <f t="shared" ref="T109" si="301">S109/J109*100</f>
        <v>#DIV/0!</v>
      </c>
      <c r="U109" s="470" t="e">
        <f t="shared" si="224"/>
        <v>#DIV/0!</v>
      </c>
      <c r="V109" s="472"/>
      <c r="W109" s="67">
        <f>H109+F109+G109+I109+0</f>
        <v>0</v>
      </c>
      <c r="X109" s="68" t="e">
        <f>W109/J109*100</f>
        <v>#DIV/0!</v>
      </c>
      <c r="Y109" s="470" t="e">
        <f t="shared" si="226"/>
        <v>#DIV/0!</v>
      </c>
      <c r="Z109" s="471"/>
      <c r="AA109" s="74"/>
      <c r="AB109" s="74"/>
    </row>
    <row r="110" spans="1:28" s="75" customFormat="1" ht="21.75" hidden="1" customHeight="1" x14ac:dyDescent="0.2">
      <c r="A110" s="52"/>
      <c r="B110" s="62" t="s">
        <v>32</v>
      </c>
      <c r="C110" s="35"/>
      <c r="D110" s="36"/>
      <c r="E110" s="37"/>
      <c r="F110" s="38"/>
      <c r="G110" s="36"/>
      <c r="H110" s="36"/>
      <c r="I110" s="39"/>
      <c r="J110" s="40"/>
      <c r="K110" s="16"/>
      <c r="L110" s="17" t="e">
        <f>K110/J109*100</f>
        <v>#DIV/0!</v>
      </c>
      <c r="M110" s="470"/>
      <c r="N110" s="471"/>
      <c r="O110" s="16"/>
      <c r="P110" s="17" t="e">
        <f>O110/J109*100</f>
        <v>#DIV/0!</v>
      </c>
      <c r="Q110" s="470"/>
      <c r="R110" s="471"/>
      <c r="S110" s="19"/>
      <c r="T110" s="17" t="e">
        <f>S110/J109*100</f>
        <v>#DIV/0!</v>
      </c>
      <c r="U110" s="470"/>
      <c r="V110" s="472"/>
      <c r="W110" s="16"/>
      <c r="X110" s="17" t="e">
        <f>W110/J109*100</f>
        <v>#DIV/0!</v>
      </c>
      <c r="Y110" s="470"/>
      <c r="Z110" s="471"/>
      <c r="AA110" s="74"/>
      <c r="AB110" s="74"/>
    </row>
    <row r="111" spans="1:28" s="75" customFormat="1" ht="21.75" hidden="1" customHeight="1" x14ac:dyDescent="0.2">
      <c r="A111" s="41" t="s">
        <v>38</v>
      </c>
      <c r="B111" s="61" t="s">
        <v>29</v>
      </c>
      <c r="C111" s="63"/>
      <c r="D111" s="64"/>
      <c r="E111" s="65">
        <f t="shared" ref="E111" si="302">+C111+D111</f>
        <v>0</v>
      </c>
      <c r="F111" s="63"/>
      <c r="G111" s="64"/>
      <c r="H111" s="64"/>
      <c r="I111" s="65"/>
      <c r="J111" s="66">
        <f>+E111+I111+F111+G111+H111</f>
        <v>0</v>
      </c>
      <c r="K111" s="67">
        <f>F111+0</f>
        <v>0</v>
      </c>
      <c r="L111" s="68" t="e">
        <f>K111/J111*100</f>
        <v>#DIV/0!</v>
      </c>
      <c r="M111" s="470" t="e">
        <f t="shared" si="220"/>
        <v>#DIV/0!</v>
      </c>
      <c r="N111" s="471"/>
      <c r="O111" s="67">
        <f>G111+F111+0</f>
        <v>0</v>
      </c>
      <c r="P111" s="68" t="e">
        <f t="shared" ref="P111" si="303">O111/J111*100</f>
        <v>#DIV/0!</v>
      </c>
      <c r="Q111" s="470" t="e">
        <f t="shared" si="222"/>
        <v>#DIV/0!</v>
      </c>
      <c r="R111" s="471"/>
      <c r="S111" s="70">
        <f>H111+F111+G111+0</f>
        <v>0</v>
      </c>
      <c r="T111" s="68" t="e">
        <f t="shared" ref="T111" si="304">S111/J111*100</f>
        <v>#DIV/0!</v>
      </c>
      <c r="U111" s="470" t="e">
        <f t="shared" si="224"/>
        <v>#DIV/0!</v>
      </c>
      <c r="V111" s="472"/>
      <c r="W111" s="67">
        <f>H111+F111+G111+I111+0</f>
        <v>0</v>
      </c>
      <c r="X111" s="68" t="e">
        <f>W111/J111*100</f>
        <v>#DIV/0!</v>
      </c>
      <c r="Y111" s="470" t="e">
        <f t="shared" si="226"/>
        <v>#DIV/0!</v>
      </c>
      <c r="Z111" s="471"/>
      <c r="AA111" s="74"/>
      <c r="AB111" s="74"/>
    </row>
    <row r="112" spans="1:28" s="75" customFormat="1" ht="21.75" hidden="1" customHeight="1" x14ac:dyDescent="0.2">
      <c r="A112" s="52"/>
      <c r="B112" s="62" t="s">
        <v>32</v>
      </c>
      <c r="C112" s="35"/>
      <c r="D112" s="36"/>
      <c r="E112" s="37"/>
      <c r="F112" s="38"/>
      <c r="G112" s="36"/>
      <c r="H112" s="36"/>
      <c r="I112" s="39"/>
      <c r="J112" s="40"/>
      <c r="K112" s="16"/>
      <c r="L112" s="17" t="e">
        <f>K112/J111*100</f>
        <v>#DIV/0!</v>
      </c>
      <c r="M112" s="470"/>
      <c r="N112" s="471"/>
      <c r="O112" s="16"/>
      <c r="P112" s="17" t="e">
        <f>O112/J111*100</f>
        <v>#DIV/0!</v>
      </c>
      <c r="Q112" s="470"/>
      <c r="R112" s="471"/>
      <c r="S112" s="19"/>
      <c r="T112" s="17" t="e">
        <f>S112/J111*100</f>
        <v>#DIV/0!</v>
      </c>
      <c r="U112" s="470"/>
      <c r="V112" s="472"/>
      <c r="W112" s="16"/>
      <c r="X112" s="17" t="e">
        <f>W112/J111*100</f>
        <v>#DIV/0!</v>
      </c>
      <c r="Y112" s="470"/>
      <c r="Z112" s="471"/>
      <c r="AA112" s="74"/>
      <c r="AB112" s="74"/>
    </row>
    <row r="113" spans="1:28" s="75" customFormat="1" ht="21.75" hidden="1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05">+C113+D113</f>
        <v>0</v>
      </c>
      <c r="F113" s="63"/>
      <c r="G113" s="64"/>
      <c r="H113" s="64"/>
      <c r="I113" s="65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470" t="e">
        <f t="shared" si="220"/>
        <v>#DIV/0!</v>
      </c>
      <c r="N113" s="471"/>
      <c r="O113" s="67">
        <f>G113+F113+0</f>
        <v>0</v>
      </c>
      <c r="P113" s="68" t="e">
        <f t="shared" ref="P113" si="306">O113/J113*100</f>
        <v>#DIV/0!</v>
      </c>
      <c r="Q113" s="470" t="e">
        <f t="shared" si="222"/>
        <v>#DIV/0!</v>
      </c>
      <c r="R113" s="471"/>
      <c r="S113" s="70">
        <f>H113+F113+G113+0</f>
        <v>0</v>
      </c>
      <c r="T113" s="68" t="e">
        <f t="shared" ref="T113" si="307">S113/J113*100</f>
        <v>#DIV/0!</v>
      </c>
      <c r="U113" s="470" t="e">
        <f t="shared" si="224"/>
        <v>#DIV/0!</v>
      </c>
      <c r="V113" s="472"/>
      <c r="W113" s="67">
        <f>H113+F113+G113+I113+0</f>
        <v>0</v>
      </c>
      <c r="X113" s="68" t="e">
        <f>W113/J113*100</f>
        <v>#DIV/0!</v>
      </c>
      <c r="Y113" s="470" t="e">
        <f t="shared" si="226"/>
        <v>#DIV/0!</v>
      </c>
      <c r="Z113" s="471"/>
      <c r="AA113" s="74"/>
      <c r="AB113" s="74"/>
    </row>
    <row r="114" spans="1:28" s="75" customFormat="1" ht="21.75" hidden="1" customHeight="1" x14ac:dyDescent="0.2">
      <c r="A114" s="52"/>
      <c r="B114" s="62" t="s">
        <v>32</v>
      </c>
      <c r="C114" s="35"/>
      <c r="D114" s="36"/>
      <c r="E114" s="37"/>
      <c r="F114" s="38"/>
      <c r="G114" s="36"/>
      <c r="H114" s="36"/>
      <c r="I114" s="39"/>
      <c r="J114" s="40"/>
      <c r="K114" s="16"/>
      <c r="L114" s="17" t="e">
        <f>K114/J113*100</f>
        <v>#DIV/0!</v>
      </c>
      <c r="M114" s="470"/>
      <c r="N114" s="471"/>
      <c r="O114" s="16"/>
      <c r="P114" s="17" t="e">
        <f>O114/J113*100</f>
        <v>#DIV/0!</v>
      </c>
      <c r="Q114" s="470"/>
      <c r="R114" s="471"/>
      <c r="S114" s="19"/>
      <c r="T114" s="17" t="e">
        <f>S114/J113*100</f>
        <v>#DIV/0!</v>
      </c>
      <c r="U114" s="470"/>
      <c r="V114" s="472"/>
      <c r="W114" s="16"/>
      <c r="X114" s="17" t="e">
        <f>W114/J113*100</f>
        <v>#DIV/0!</v>
      </c>
      <c r="Y114" s="470"/>
      <c r="Z114" s="471"/>
      <c r="AA114" s="74"/>
      <c r="AB114" s="74"/>
    </row>
    <row r="115" spans="1:28" s="75" customFormat="1" ht="21.75" hidden="1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27">
        <f>SUM(F117,F119)</f>
        <v>0</v>
      </c>
      <c r="G115" s="25">
        <f t="shared" ref="G115:I115" si="308">SUM(G117,G119)</f>
        <v>0</v>
      </c>
      <c r="H115" s="25">
        <f t="shared" si="308"/>
        <v>0</v>
      </c>
      <c r="I115" s="28">
        <f t="shared" si="308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09">K115/J115*100</f>
        <v>#DIV/0!</v>
      </c>
      <c r="M115" s="473" t="e">
        <f t="shared" si="220"/>
        <v>#DIV/0!</v>
      </c>
      <c r="N115" s="474"/>
      <c r="O115" s="30">
        <f>SUM(O117,O119)</f>
        <v>0</v>
      </c>
      <c r="P115" s="31" t="e">
        <f t="shared" ref="P115" si="310">O115/J115*100</f>
        <v>#DIV/0!</v>
      </c>
      <c r="Q115" s="473" t="e">
        <f t="shared" si="222"/>
        <v>#DIV/0!</v>
      </c>
      <c r="R115" s="474"/>
      <c r="S115" s="32">
        <f>SUM(S117,S119)</f>
        <v>0</v>
      </c>
      <c r="T115" s="31" t="e">
        <f t="shared" ref="T115" si="311">S115/J115*100</f>
        <v>#DIV/0!</v>
      </c>
      <c r="U115" s="473" t="e">
        <f t="shared" si="224"/>
        <v>#DIV/0!</v>
      </c>
      <c r="V115" s="475"/>
      <c r="W115" s="30">
        <f>SUM(W117,W119)</f>
        <v>0</v>
      </c>
      <c r="X115" s="31" t="e">
        <f t="shared" ref="X115" si="312">W115/J115*100</f>
        <v>#DIV/0!</v>
      </c>
      <c r="Y115" s="473" t="e">
        <f t="shared" si="226"/>
        <v>#DIV/0!</v>
      </c>
      <c r="Z115" s="474"/>
      <c r="AA115" s="74"/>
      <c r="AB115" s="74"/>
    </row>
    <row r="116" spans="1:28" s="75" customFormat="1" ht="21.75" hidden="1" customHeight="1" x14ac:dyDescent="0.2">
      <c r="A116" s="33"/>
      <c r="B116" s="62" t="s">
        <v>32</v>
      </c>
      <c r="C116" s="35"/>
      <c r="D116" s="36"/>
      <c r="E116" s="37"/>
      <c r="F116" s="38"/>
      <c r="G116" s="36"/>
      <c r="H116" s="36"/>
      <c r="I116" s="37"/>
      <c r="J116" s="40"/>
      <c r="K116" s="30">
        <f>SUM(K118,K120)</f>
        <v>0</v>
      </c>
      <c r="L116" s="31" t="e">
        <f t="shared" ref="L116" si="313">K116/J115*100</f>
        <v>#DIV/0!</v>
      </c>
      <c r="M116" s="473"/>
      <c r="N116" s="474"/>
      <c r="O116" s="30">
        <f>SUM(O118,O120)</f>
        <v>0</v>
      </c>
      <c r="P116" s="31" t="e">
        <f t="shared" ref="P116" si="314">O116/J115*100</f>
        <v>#DIV/0!</v>
      </c>
      <c r="Q116" s="473"/>
      <c r="R116" s="474"/>
      <c r="S116" s="32">
        <f>SUM(S118,S120)</f>
        <v>0</v>
      </c>
      <c r="T116" s="31" t="e">
        <f t="shared" ref="T116" si="315">S116/J115*100</f>
        <v>#DIV/0!</v>
      </c>
      <c r="U116" s="473"/>
      <c r="V116" s="475"/>
      <c r="W116" s="30">
        <f>SUM(W118,W120)</f>
        <v>0</v>
      </c>
      <c r="X116" s="31" t="e">
        <f t="shared" ref="X116" si="316">W116/J115*100</f>
        <v>#DIV/0!</v>
      </c>
      <c r="Y116" s="473"/>
      <c r="Z116" s="474"/>
      <c r="AA116" s="74"/>
      <c r="AB116" s="74"/>
    </row>
    <row r="117" spans="1:28" s="75" customFormat="1" ht="21.75" hidden="1" customHeight="1" x14ac:dyDescent="0.2">
      <c r="A117" s="41" t="s">
        <v>41</v>
      </c>
      <c r="B117" s="61" t="s">
        <v>29</v>
      </c>
      <c r="C117" s="63"/>
      <c r="D117" s="64"/>
      <c r="E117" s="65">
        <f t="shared" ref="E117" si="317">+C117+D117</f>
        <v>0</v>
      </c>
      <c r="F117" s="63"/>
      <c r="G117" s="64"/>
      <c r="H117" s="64"/>
      <c r="I117" s="65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470" t="e">
        <f t="shared" si="220"/>
        <v>#DIV/0!</v>
      </c>
      <c r="N117" s="471"/>
      <c r="O117" s="67">
        <f>G117+F117+0</f>
        <v>0</v>
      </c>
      <c r="P117" s="68" t="e">
        <f t="shared" ref="P117" si="318">O117/J117*100</f>
        <v>#DIV/0!</v>
      </c>
      <c r="Q117" s="470" t="e">
        <f t="shared" si="222"/>
        <v>#DIV/0!</v>
      </c>
      <c r="R117" s="471"/>
      <c r="S117" s="70">
        <f>H117+F117+G117+0</f>
        <v>0</v>
      </c>
      <c r="T117" s="68" t="e">
        <f t="shared" ref="T117" si="319">S117/J117*100</f>
        <v>#DIV/0!</v>
      </c>
      <c r="U117" s="470" t="e">
        <f t="shared" si="224"/>
        <v>#DIV/0!</v>
      </c>
      <c r="V117" s="472"/>
      <c r="W117" s="67">
        <f>H117+F117+G117+I117+0</f>
        <v>0</v>
      </c>
      <c r="X117" s="68" t="e">
        <f>W117/J117*100</f>
        <v>#DIV/0!</v>
      </c>
      <c r="Y117" s="470" t="e">
        <f t="shared" si="226"/>
        <v>#DIV/0!</v>
      </c>
      <c r="Z117" s="471"/>
      <c r="AA117" s="74"/>
      <c r="AB117" s="74"/>
    </row>
    <row r="118" spans="1:28" s="75" customFormat="1" ht="21.75" hidden="1" customHeight="1" x14ac:dyDescent="0.2">
      <c r="A118" s="52"/>
      <c r="B118" s="62" t="s">
        <v>32</v>
      </c>
      <c r="C118" s="35"/>
      <c r="D118" s="36"/>
      <c r="E118" s="37"/>
      <c r="F118" s="38"/>
      <c r="G118" s="36"/>
      <c r="H118" s="36"/>
      <c r="I118" s="39"/>
      <c r="J118" s="40"/>
      <c r="K118" s="16"/>
      <c r="L118" s="17" t="e">
        <f>K118/J117*100</f>
        <v>#DIV/0!</v>
      </c>
      <c r="M118" s="470"/>
      <c r="N118" s="471"/>
      <c r="O118" s="16"/>
      <c r="P118" s="17" t="e">
        <f>O118/J117*100</f>
        <v>#DIV/0!</v>
      </c>
      <c r="Q118" s="470"/>
      <c r="R118" s="471"/>
      <c r="S118" s="19"/>
      <c r="T118" s="17" t="e">
        <f>S118/J117*100</f>
        <v>#DIV/0!</v>
      </c>
      <c r="U118" s="470"/>
      <c r="V118" s="472"/>
      <c r="W118" s="16"/>
      <c r="X118" s="17" t="e">
        <f>W118/J117*100</f>
        <v>#DIV/0!</v>
      </c>
      <c r="Y118" s="470"/>
      <c r="Z118" s="471"/>
      <c r="AA118" s="74"/>
      <c r="AB118" s="74"/>
    </row>
    <row r="119" spans="1:28" s="75" customFormat="1" ht="21.75" hidden="1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20">+C119+D119</f>
        <v>0</v>
      </c>
      <c r="F119" s="63"/>
      <c r="G119" s="64"/>
      <c r="H119" s="64"/>
      <c r="I119" s="65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470" t="e">
        <f t="shared" si="220"/>
        <v>#DIV/0!</v>
      </c>
      <c r="N119" s="471"/>
      <c r="O119" s="67">
        <f>G119+F119+0</f>
        <v>0</v>
      </c>
      <c r="P119" s="68" t="e">
        <f t="shared" ref="P119" si="321">O119/J119*100</f>
        <v>#DIV/0!</v>
      </c>
      <c r="Q119" s="470" t="e">
        <f t="shared" si="222"/>
        <v>#DIV/0!</v>
      </c>
      <c r="R119" s="471"/>
      <c r="S119" s="70">
        <f>H119+F119+G119+0</f>
        <v>0</v>
      </c>
      <c r="T119" s="68" t="e">
        <f t="shared" ref="T119" si="322">S119/J119*100</f>
        <v>#DIV/0!</v>
      </c>
      <c r="U119" s="470" t="e">
        <f t="shared" si="224"/>
        <v>#DIV/0!</v>
      </c>
      <c r="V119" s="472"/>
      <c r="W119" s="67">
        <f>H119+F119+G119+I119+0</f>
        <v>0</v>
      </c>
      <c r="X119" s="68" t="e">
        <f>W119/J119*100</f>
        <v>#DIV/0!</v>
      </c>
      <c r="Y119" s="470" t="e">
        <f t="shared" si="226"/>
        <v>#DIV/0!</v>
      </c>
      <c r="Z119" s="471"/>
      <c r="AA119" s="74"/>
      <c r="AB119" s="74"/>
    </row>
    <row r="120" spans="1:28" s="75" customFormat="1" ht="21.75" hidden="1" customHeight="1" x14ac:dyDescent="0.2">
      <c r="A120" s="52"/>
      <c r="B120" s="62" t="s">
        <v>32</v>
      </c>
      <c r="C120" s="35"/>
      <c r="D120" s="36"/>
      <c r="E120" s="37"/>
      <c r="F120" s="38"/>
      <c r="G120" s="36"/>
      <c r="H120" s="36"/>
      <c r="I120" s="39"/>
      <c r="J120" s="40"/>
      <c r="K120" s="16"/>
      <c r="L120" s="17" t="e">
        <f>K120/J119*100</f>
        <v>#DIV/0!</v>
      </c>
      <c r="M120" s="470"/>
      <c r="N120" s="471"/>
      <c r="O120" s="16"/>
      <c r="P120" s="17" t="e">
        <f>O120/J119*100</f>
        <v>#DIV/0!</v>
      </c>
      <c r="Q120" s="470"/>
      <c r="R120" s="471"/>
      <c r="S120" s="19"/>
      <c r="T120" s="17" t="e">
        <f>S120/J119*100</f>
        <v>#DIV/0!</v>
      </c>
      <c r="U120" s="470"/>
      <c r="V120" s="472"/>
      <c r="W120" s="16"/>
      <c r="X120" s="17" t="e">
        <f>W120/J119*100</f>
        <v>#DIV/0!</v>
      </c>
      <c r="Y120" s="470"/>
      <c r="Z120" s="471"/>
      <c r="AA120" s="74"/>
      <c r="AB120" s="74"/>
    </row>
    <row r="121" spans="1:28" s="75" customFormat="1" ht="21.75" hidden="1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23">+C121+D121</f>
        <v>0</v>
      </c>
      <c r="F121" s="63"/>
      <c r="G121" s="64"/>
      <c r="H121" s="64"/>
      <c r="I121" s="65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470" t="e">
        <f t="shared" si="220"/>
        <v>#DIV/0!</v>
      </c>
      <c r="N121" s="471"/>
      <c r="O121" s="67">
        <f>G121+F121+0</f>
        <v>0</v>
      </c>
      <c r="P121" s="68" t="e">
        <f t="shared" ref="P121" si="324">O121/J121*100</f>
        <v>#DIV/0!</v>
      </c>
      <c r="Q121" s="470" t="e">
        <f t="shared" si="222"/>
        <v>#DIV/0!</v>
      </c>
      <c r="R121" s="471"/>
      <c r="S121" s="70">
        <f>H121+F121+G121+0</f>
        <v>0</v>
      </c>
      <c r="T121" s="68" t="e">
        <f t="shared" ref="T121" si="325">S121/J121*100</f>
        <v>#DIV/0!</v>
      </c>
      <c r="U121" s="470" t="e">
        <f t="shared" si="224"/>
        <v>#DIV/0!</v>
      </c>
      <c r="V121" s="472"/>
      <c r="W121" s="67">
        <f>H121+F121+G121+I121+0</f>
        <v>0</v>
      </c>
      <c r="X121" s="68" t="e">
        <f>W121/J121*100</f>
        <v>#DIV/0!</v>
      </c>
      <c r="Y121" s="470" t="e">
        <f t="shared" si="226"/>
        <v>#DIV/0!</v>
      </c>
      <c r="Z121" s="471"/>
      <c r="AA121" s="74"/>
      <c r="AB121" s="74"/>
    </row>
    <row r="122" spans="1:28" s="75" customFormat="1" ht="21.75" hidden="1" customHeight="1" x14ac:dyDescent="0.2">
      <c r="A122" s="33"/>
      <c r="B122" s="62" t="s">
        <v>32</v>
      </c>
      <c r="C122" s="35"/>
      <c r="D122" s="36"/>
      <c r="E122" s="37"/>
      <c r="F122" s="38"/>
      <c r="G122" s="36"/>
      <c r="H122" s="36"/>
      <c r="I122" s="37"/>
      <c r="J122" s="40"/>
      <c r="K122" s="16"/>
      <c r="L122" s="17" t="e">
        <f>K122/J121*100</f>
        <v>#DIV/0!</v>
      </c>
      <c r="M122" s="470"/>
      <c r="N122" s="471"/>
      <c r="O122" s="16"/>
      <c r="P122" s="17" t="e">
        <f>O122/J121*100</f>
        <v>#DIV/0!</v>
      </c>
      <c r="Q122" s="470"/>
      <c r="R122" s="471"/>
      <c r="S122" s="19"/>
      <c r="T122" s="17" t="e">
        <f>S122/J121*100</f>
        <v>#DIV/0!</v>
      </c>
      <c r="U122" s="470"/>
      <c r="V122" s="472"/>
      <c r="W122" s="16"/>
      <c r="X122" s="17" t="e">
        <f>W122/J121*100</f>
        <v>#DIV/0!</v>
      </c>
      <c r="Y122" s="470"/>
      <c r="Z122" s="471"/>
      <c r="AA122" s="74"/>
      <c r="AB122" s="74"/>
    </row>
    <row r="123" spans="1:28" s="75" customFormat="1" ht="21.75" hidden="1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26">+C123+D123</f>
        <v>0</v>
      </c>
      <c r="F123" s="63"/>
      <c r="G123" s="64"/>
      <c r="H123" s="64"/>
      <c r="I123" s="65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470" t="e">
        <f t="shared" si="220"/>
        <v>#DIV/0!</v>
      </c>
      <c r="N123" s="471"/>
      <c r="O123" s="67">
        <f>G123+F123+0</f>
        <v>0</v>
      </c>
      <c r="P123" s="68" t="e">
        <f t="shared" ref="P123" si="327">O123/J123*100</f>
        <v>#DIV/0!</v>
      </c>
      <c r="Q123" s="470" t="e">
        <f t="shared" si="222"/>
        <v>#DIV/0!</v>
      </c>
      <c r="R123" s="471"/>
      <c r="S123" s="70">
        <f>H123+F123+G123+0</f>
        <v>0</v>
      </c>
      <c r="T123" s="68" t="e">
        <f t="shared" ref="T123" si="328">S123/J123*100</f>
        <v>#DIV/0!</v>
      </c>
      <c r="U123" s="470" t="e">
        <f t="shared" si="224"/>
        <v>#DIV/0!</v>
      </c>
      <c r="V123" s="472"/>
      <c r="W123" s="67">
        <f>H123+F123+G123+I123+0</f>
        <v>0</v>
      </c>
      <c r="X123" s="68" t="e">
        <f>W123/J123*100</f>
        <v>#DIV/0!</v>
      </c>
      <c r="Y123" s="470" t="e">
        <f t="shared" si="226"/>
        <v>#DIV/0!</v>
      </c>
      <c r="Z123" s="471"/>
      <c r="AA123" s="74"/>
      <c r="AB123" s="74"/>
    </row>
    <row r="124" spans="1:28" s="75" customFormat="1" ht="21.75" hidden="1" customHeight="1" x14ac:dyDescent="0.2">
      <c r="A124" s="33"/>
      <c r="B124" s="62" t="s">
        <v>32</v>
      </c>
      <c r="C124" s="35"/>
      <c r="D124" s="36"/>
      <c r="E124" s="37"/>
      <c r="F124" s="38"/>
      <c r="G124" s="36"/>
      <c r="H124" s="36"/>
      <c r="I124" s="37"/>
      <c r="J124" s="40"/>
      <c r="K124" s="16"/>
      <c r="L124" s="17" t="e">
        <f>K124/J123*100</f>
        <v>#DIV/0!</v>
      </c>
      <c r="M124" s="470"/>
      <c r="N124" s="471"/>
      <c r="O124" s="16"/>
      <c r="P124" s="17" t="e">
        <f>O124/J123*100</f>
        <v>#DIV/0!</v>
      </c>
      <c r="Q124" s="470"/>
      <c r="R124" s="471"/>
      <c r="S124" s="19"/>
      <c r="T124" s="17" t="e">
        <f>S124/J123*100</f>
        <v>#DIV/0!</v>
      </c>
      <c r="U124" s="470"/>
      <c r="V124" s="472"/>
      <c r="W124" s="16"/>
      <c r="X124" s="17" t="e">
        <f>W124/J123*100</f>
        <v>#DIV/0!</v>
      </c>
      <c r="Y124" s="470"/>
      <c r="Z124" s="471"/>
      <c r="AA124" s="74"/>
      <c r="AB124" s="74"/>
    </row>
    <row r="125" spans="1:28" s="251" customFormat="1" ht="21.75" hidden="1" customHeight="1" x14ac:dyDescent="0.2">
      <c r="A125" s="480" t="s">
        <v>45</v>
      </c>
      <c r="B125" s="54" t="s">
        <v>29</v>
      </c>
      <c r="C125" s="55">
        <f t="shared" ref="C125:K126" si="329">SUM(C127,C133,C143,C149,C151)</f>
        <v>0</v>
      </c>
      <c r="D125" s="56">
        <f t="shared" si="329"/>
        <v>0</v>
      </c>
      <c r="E125" s="57">
        <f t="shared" si="329"/>
        <v>0</v>
      </c>
      <c r="F125" s="58">
        <f t="shared" si="329"/>
        <v>0</v>
      </c>
      <c r="G125" s="56">
        <f t="shared" si="329"/>
        <v>0</v>
      </c>
      <c r="H125" s="56">
        <f t="shared" si="329"/>
        <v>0</v>
      </c>
      <c r="I125" s="59">
        <f t="shared" si="329"/>
        <v>0</v>
      </c>
      <c r="J125" s="60">
        <f t="shared" si="329"/>
        <v>0</v>
      </c>
      <c r="K125" s="55">
        <f t="shared" si="329"/>
        <v>0</v>
      </c>
      <c r="L125" s="56" t="e">
        <f>K125/J125*100</f>
        <v>#DIV/0!</v>
      </c>
      <c r="M125" s="482" t="e">
        <f t="shared" si="220"/>
        <v>#DIV/0!</v>
      </c>
      <c r="N125" s="476"/>
      <c r="O125" s="55">
        <f>SUM(O127,O133,O143,O149,O151)</f>
        <v>0</v>
      </c>
      <c r="P125" s="56" t="e">
        <f t="shared" ref="P125" si="330">O125/J125*100</f>
        <v>#DIV/0!</v>
      </c>
      <c r="Q125" s="482" t="e">
        <f t="shared" si="222"/>
        <v>#DIV/0!</v>
      </c>
      <c r="R125" s="476"/>
      <c r="S125" s="58">
        <f>SUM(S127,S133,S143,S149,S151)</f>
        <v>0</v>
      </c>
      <c r="T125" s="56" t="e">
        <f t="shared" ref="T125" si="331">S125/J125*100</f>
        <v>#DIV/0!</v>
      </c>
      <c r="U125" s="482" t="e">
        <f t="shared" si="224"/>
        <v>#DIV/0!</v>
      </c>
      <c r="V125" s="484"/>
      <c r="W125" s="55">
        <f>SUM(W127,W133,W143,W149,W151)</f>
        <v>0</v>
      </c>
      <c r="X125" s="56" t="e">
        <f t="shared" ref="X125" si="332">W125/J125*100</f>
        <v>#DIV/0!</v>
      </c>
      <c r="Y125" s="482" t="e">
        <f t="shared" si="226"/>
        <v>#DIV/0!</v>
      </c>
      <c r="Z125" s="476"/>
      <c r="AA125" s="250"/>
      <c r="AB125" s="250"/>
    </row>
    <row r="126" spans="1:28" s="251" customFormat="1" ht="21.75" hidden="1" customHeight="1" x14ac:dyDescent="0.2">
      <c r="A126" s="481"/>
      <c r="B126" s="54" t="s">
        <v>30</v>
      </c>
      <c r="C126" s="16"/>
      <c r="D126" s="17"/>
      <c r="E126" s="18"/>
      <c r="F126" s="19"/>
      <c r="G126" s="17"/>
      <c r="H126" s="17"/>
      <c r="I126" s="20"/>
      <c r="J126" s="21"/>
      <c r="K126" s="55">
        <f t="shared" si="329"/>
        <v>0</v>
      </c>
      <c r="L126" s="56" t="e">
        <f t="shared" ref="L126" si="333">K126/J125*100</f>
        <v>#DIV/0!</v>
      </c>
      <c r="M126" s="483"/>
      <c r="N126" s="477"/>
      <c r="O126" s="55">
        <f>SUM(O128,O134,O144,O150,O152)</f>
        <v>0</v>
      </c>
      <c r="P126" s="56" t="e">
        <f t="shared" ref="P126" si="334">O126/J125*100</f>
        <v>#DIV/0!</v>
      </c>
      <c r="Q126" s="483"/>
      <c r="R126" s="477"/>
      <c r="S126" s="58">
        <f>SUM(S128,S134,S144,S150,S152)</f>
        <v>0</v>
      </c>
      <c r="T126" s="56" t="e">
        <f t="shared" ref="T126" si="335">S126/J125*100</f>
        <v>#DIV/0!</v>
      </c>
      <c r="U126" s="483"/>
      <c r="V126" s="485"/>
      <c r="W126" s="55">
        <f>SUM(W128,W134,W144,W150,W152)</f>
        <v>0</v>
      </c>
      <c r="X126" s="56" t="e">
        <f t="shared" ref="X126" si="336">W126/J125*100</f>
        <v>#DIV/0!</v>
      </c>
      <c r="Y126" s="483"/>
      <c r="Z126" s="477"/>
      <c r="AA126" s="250"/>
      <c r="AB126" s="250"/>
    </row>
    <row r="127" spans="1:28" s="72" customFormat="1" ht="21.75" hidden="1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27">
        <f>SUM(F129,F131)</f>
        <v>0</v>
      </c>
      <c r="G127" s="25">
        <f>SUM(G129,G131)</f>
        <v>0</v>
      </c>
      <c r="H127" s="25">
        <f t="shared" ref="H127:I127" si="337">SUM(H129,H131)</f>
        <v>0</v>
      </c>
      <c r="I127" s="28">
        <f t="shared" si="337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38">K127/J127*100</f>
        <v>#DIV/0!</v>
      </c>
      <c r="M127" s="478" t="e">
        <f t="shared" si="220"/>
        <v>#DIV/0!</v>
      </c>
      <c r="N127" s="474"/>
      <c r="O127" s="30">
        <f>SUM(O129,O131)</f>
        <v>0</v>
      </c>
      <c r="P127" s="31" t="e">
        <f t="shared" ref="P127" si="339">O127/J127*100</f>
        <v>#DIV/0!</v>
      </c>
      <c r="Q127" s="478" t="e">
        <f t="shared" si="222"/>
        <v>#DIV/0!</v>
      </c>
      <c r="R127" s="474"/>
      <c r="S127" s="32">
        <f>SUM(S129,S131)</f>
        <v>0</v>
      </c>
      <c r="T127" s="31" t="e">
        <f t="shared" ref="T127" si="340">S127/J127*100</f>
        <v>#DIV/0!</v>
      </c>
      <c r="U127" s="478" t="e">
        <f t="shared" si="224"/>
        <v>#DIV/0!</v>
      </c>
      <c r="V127" s="475"/>
      <c r="W127" s="30">
        <f>SUM(W129,W131)</f>
        <v>0</v>
      </c>
      <c r="X127" s="31" t="e">
        <f t="shared" ref="X127" si="341">W127/J127*100</f>
        <v>#DIV/0!</v>
      </c>
      <c r="Y127" s="478" t="e">
        <f t="shared" si="226"/>
        <v>#DIV/0!</v>
      </c>
      <c r="Z127" s="474"/>
      <c r="AA127" s="71"/>
      <c r="AB127" s="71"/>
    </row>
    <row r="128" spans="1:28" s="72" customFormat="1" ht="21.75" hidden="1" customHeight="1" x14ac:dyDescent="0.2">
      <c r="A128" s="33"/>
      <c r="B128" s="62" t="s">
        <v>32</v>
      </c>
      <c r="C128" s="35"/>
      <c r="D128" s="36"/>
      <c r="E128" s="37"/>
      <c r="F128" s="38"/>
      <c r="G128" s="36"/>
      <c r="H128" s="36"/>
      <c r="I128" s="37"/>
      <c r="J128" s="40"/>
      <c r="K128" s="30">
        <f>SUM(K130,K132)</f>
        <v>0</v>
      </c>
      <c r="L128" s="31" t="e">
        <f>K128/J127*100</f>
        <v>#DIV/0!</v>
      </c>
      <c r="M128" s="479"/>
      <c r="N128" s="474"/>
      <c r="O128" s="30">
        <f>SUM(O130,O132)</f>
        <v>0</v>
      </c>
      <c r="P128" s="31" t="e">
        <f t="shared" ref="P128" si="342">O128/J127*100</f>
        <v>#DIV/0!</v>
      </c>
      <c r="Q128" s="479"/>
      <c r="R128" s="474"/>
      <c r="S128" s="32">
        <f>SUM(S130,S132)</f>
        <v>0</v>
      </c>
      <c r="T128" s="31" t="e">
        <f t="shared" ref="T128" si="343">S128/J127*100</f>
        <v>#DIV/0!</v>
      </c>
      <c r="U128" s="479"/>
      <c r="V128" s="475"/>
      <c r="W128" s="30">
        <f>SUM(W130,W132)</f>
        <v>0</v>
      </c>
      <c r="X128" s="31" t="e">
        <f t="shared" ref="X128" si="344">W128/J127*100</f>
        <v>#DIV/0!</v>
      </c>
      <c r="Y128" s="479"/>
      <c r="Z128" s="474"/>
      <c r="AA128" s="71"/>
      <c r="AB128" s="71"/>
    </row>
    <row r="129" spans="1:28" s="72" customFormat="1" ht="21.75" hidden="1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45">+C129+D129</f>
        <v>0</v>
      </c>
      <c r="F129" s="63"/>
      <c r="G129" s="64"/>
      <c r="H129" s="64"/>
      <c r="I129" s="65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470" t="e">
        <f t="shared" si="220"/>
        <v>#DIV/0!</v>
      </c>
      <c r="N129" s="471"/>
      <c r="O129" s="67">
        <f>G129+F129+0</f>
        <v>0</v>
      </c>
      <c r="P129" s="69" t="e">
        <f t="shared" ref="P129" si="346">O129/J129*100</f>
        <v>#DIV/0!</v>
      </c>
      <c r="Q129" s="470" t="e">
        <f t="shared" si="222"/>
        <v>#DIV/0!</v>
      </c>
      <c r="R129" s="471"/>
      <c r="S129" s="70">
        <f>H129+F129+G129+0</f>
        <v>0</v>
      </c>
      <c r="T129" s="69" t="e">
        <f t="shared" ref="T129" si="347">S129/J129*100</f>
        <v>#DIV/0!</v>
      </c>
      <c r="U129" s="470" t="e">
        <f t="shared" si="224"/>
        <v>#DIV/0!</v>
      </c>
      <c r="V129" s="472"/>
      <c r="W129" s="67">
        <f>H129+F129+G129+I129+0</f>
        <v>0</v>
      </c>
      <c r="X129" s="69" t="e">
        <f>W129/J129*100</f>
        <v>#DIV/0!</v>
      </c>
      <c r="Y129" s="470" t="e">
        <f t="shared" si="226"/>
        <v>#DIV/0!</v>
      </c>
      <c r="Z129" s="471"/>
      <c r="AA129" s="71"/>
      <c r="AB129" s="71"/>
    </row>
    <row r="130" spans="1:28" s="72" customFormat="1" ht="21.75" hidden="1" customHeight="1" x14ac:dyDescent="0.2">
      <c r="A130" s="52"/>
      <c r="B130" s="62" t="s">
        <v>32</v>
      </c>
      <c r="C130" s="35"/>
      <c r="D130" s="36"/>
      <c r="E130" s="37"/>
      <c r="F130" s="38"/>
      <c r="G130" s="36"/>
      <c r="H130" s="36"/>
      <c r="I130" s="39"/>
      <c r="J130" s="40"/>
      <c r="K130" s="16"/>
      <c r="L130" s="17" t="e">
        <f>K130/J129*100</f>
        <v>#DIV/0!</v>
      </c>
      <c r="M130" s="470"/>
      <c r="N130" s="471"/>
      <c r="O130" s="16"/>
      <c r="P130" s="73" t="e">
        <f>O130/J129*100</f>
        <v>#DIV/0!</v>
      </c>
      <c r="Q130" s="470"/>
      <c r="R130" s="471"/>
      <c r="S130" s="19"/>
      <c r="T130" s="73" t="e">
        <f>S130/J129*100</f>
        <v>#DIV/0!</v>
      </c>
      <c r="U130" s="470"/>
      <c r="V130" s="472"/>
      <c r="W130" s="16"/>
      <c r="X130" s="73" t="e">
        <f>W130/J129*100</f>
        <v>#DIV/0!</v>
      </c>
      <c r="Y130" s="470"/>
      <c r="Z130" s="471"/>
      <c r="AA130" s="71"/>
      <c r="AB130" s="71"/>
    </row>
    <row r="131" spans="1:28" s="72" customFormat="1" ht="21.75" hidden="1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48">+C131+D131</f>
        <v>0</v>
      </c>
      <c r="F131" s="63"/>
      <c r="G131" s="64"/>
      <c r="H131" s="64"/>
      <c r="I131" s="65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470" t="e">
        <f t="shared" si="220"/>
        <v>#DIV/0!</v>
      </c>
      <c r="N131" s="471"/>
      <c r="O131" s="67">
        <f>G131+F131+0</f>
        <v>0</v>
      </c>
      <c r="P131" s="69" t="e">
        <f t="shared" ref="P131" si="349">O131/J131*100</f>
        <v>#DIV/0!</v>
      </c>
      <c r="Q131" s="470" t="e">
        <f t="shared" si="222"/>
        <v>#DIV/0!</v>
      </c>
      <c r="R131" s="471"/>
      <c r="S131" s="70">
        <f>H131+F131+G131+0</f>
        <v>0</v>
      </c>
      <c r="T131" s="69" t="e">
        <f t="shared" ref="T131" si="350">S131/J131*100</f>
        <v>#DIV/0!</v>
      </c>
      <c r="U131" s="470" t="e">
        <f t="shared" si="224"/>
        <v>#DIV/0!</v>
      </c>
      <c r="V131" s="472"/>
      <c r="W131" s="67">
        <f>H131+F131+G131+I131+0</f>
        <v>0</v>
      </c>
      <c r="X131" s="69" t="e">
        <f>W131/J131*100</f>
        <v>#DIV/0!</v>
      </c>
      <c r="Y131" s="470" t="e">
        <f t="shared" si="226"/>
        <v>#DIV/0!</v>
      </c>
      <c r="Z131" s="471"/>
      <c r="AA131" s="71"/>
      <c r="AB131" s="71"/>
    </row>
    <row r="132" spans="1:28" s="72" customFormat="1" ht="24" hidden="1" customHeight="1" x14ac:dyDescent="0.2">
      <c r="A132" s="52"/>
      <c r="B132" s="62" t="s">
        <v>32</v>
      </c>
      <c r="C132" s="35"/>
      <c r="D132" s="36"/>
      <c r="E132" s="37"/>
      <c r="F132" s="38"/>
      <c r="G132" s="36"/>
      <c r="H132" s="36"/>
      <c r="I132" s="39"/>
      <c r="J132" s="40"/>
      <c r="K132" s="16"/>
      <c r="L132" s="17" t="e">
        <f>K132/J131*100</f>
        <v>#DIV/0!</v>
      </c>
      <c r="M132" s="470"/>
      <c r="N132" s="471"/>
      <c r="O132" s="16"/>
      <c r="P132" s="73" t="e">
        <f>O132/J131*100</f>
        <v>#DIV/0!</v>
      </c>
      <c r="Q132" s="470"/>
      <c r="R132" s="471"/>
      <c r="S132" s="19"/>
      <c r="T132" s="73" t="e">
        <f>S132/J131*100</f>
        <v>#DIV/0!</v>
      </c>
      <c r="U132" s="470"/>
      <c r="V132" s="472"/>
      <c r="W132" s="16"/>
      <c r="X132" s="73" t="e">
        <f>W132/J131*100</f>
        <v>#DIV/0!</v>
      </c>
      <c r="Y132" s="470"/>
      <c r="Z132" s="471"/>
      <c r="AA132" s="71"/>
      <c r="AB132" s="71"/>
    </row>
    <row r="133" spans="1:28" s="75" customFormat="1" ht="21.75" hidden="1" customHeight="1" x14ac:dyDescent="0.2">
      <c r="A133" s="22" t="s">
        <v>35</v>
      </c>
      <c r="B133" s="61" t="s">
        <v>29</v>
      </c>
      <c r="C133" s="24">
        <f>SUM(C135,C137,C139,C141)</f>
        <v>0</v>
      </c>
      <c r="D133" s="25">
        <f>SUM(D135,D137,D139,D141)</f>
        <v>0</v>
      </c>
      <c r="E133" s="26">
        <f>+C133+D133</f>
        <v>0</v>
      </c>
      <c r="F133" s="27">
        <f>SUM(F135,F137,F139,F141)</f>
        <v>0</v>
      </c>
      <c r="G133" s="25">
        <f t="shared" ref="G133:I133" si="351">SUM(G135,G137,G139,G141)</f>
        <v>0</v>
      </c>
      <c r="H133" s="25">
        <f t="shared" si="351"/>
        <v>0</v>
      </c>
      <c r="I133" s="28">
        <f t="shared" si="351"/>
        <v>0</v>
      </c>
      <c r="J133" s="29">
        <f t="shared" ref="J133" si="352">+E133+I133+F133+G133+H133</f>
        <v>0</v>
      </c>
      <c r="K133" s="30">
        <f>SUM(K135,K137,K139,K141)</f>
        <v>0</v>
      </c>
      <c r="L133" s="31" t="e">
        <f t="shared" ref="L133" si="353">K133/J133*100</f>
        <v>#DIV/0!</v>
      </c>
      <c r="M133" s="473" t="e">
        <f t="shared" si="220"/>
        <v>#DIV/0!</v>
      </c>
      <c r="N133" s="474"/>
      <c r="O133" s="30">
        <f>SUM(O135,O137,O139,O141)</f>
        <v>0</v>
      </c>
      <c r="P133" s="31" t="e">
        <f t="shared" ref="P133" si="354">O133/J133*100</f>
        <v>#DIV/0!</v>
      </c>
      <c r="Q133" s="473" t="e">
        <f t="shared" si="222"/>
        <v>#DIV/0!</v>
      </c>
      <c r="R133" s="474"/>
      <c r="S133" s="32">
        <f>SUM(S135,S137,S139,S141)</f>
        <v>0</v>
      </c>
      <c r="T133" s="31" t="e">
        <f t="shared" ref="T133" si="355">S133/J133*100</f>
        <v>#DIV/0!</v>
      </c>
      <c r="U133" s="473" t="e">
        <f t="shared" si="224"/>
        <v>#DIV/0!</v>
      </c>
      <c r="V133" s="475"/>
      <c r="W133" s="30">
        <f>SUM(W135,W137,W139,W141)</f>
        <v>0</v>
      </c>
      <c r="X133" s="31" t="e">
        <f t="shared" ref="X133" si="356">W133/J133*100</f>
        <v>#DIV/0!</v>
      </c>
      <c r="Y133" s="473" t="e">
        <f t="shared" si="226"/>
        <v>#DIV/0!</v>
      </c>
      <c r="Z133" s="474"/>
      <c r="AA133" s="74"/>
      <c r="AB133" s="74"/>
    </row>
    <row r="134" spans="1:28" s="75" customFormat="1" ht="21.75" hidden="1" customHeight="1" x14ac:dyDescent="0.2">
      <c r="A134" s="33"/>
      <c r="B134" s="62" t="s">
        <v>32</v>
      </c>
      <c r="C134" s="35"/>
      <c r="D134" s="36"/>
      <c r="E134" s="37"/>
      <c r="F134" s="38"/>
      <c r="G134" s="36"/>
      <c r="H134" s="36"/>
      <c r="I134" s="37"/>
      <c r="J134" s="40"/>
      <c r="K134" s="30">
        <f>SUM(K136,K138,K140,K142)</f>
        <v>0</v>
      </c>
      <c r="L134" s="31" t="e">
        <f t="shared" ref="L134" si="357">K134/J133*100</f>
        <v>#DIV/0!</v>
      </c>
      <c r="M134" s="473"/>
      <c r="N134" s="474"/>
      <c r="O134" s="30">
        <f>SUM(O136,O138,O140,O142)</f>
        <v>0</v>
      </c>
      <c r="P134" s="31" t="e">
        <f t="shared" ref="P134" si="358">O134/J133*100</f>
        <v>#DIV/0!</v>
      </c>
      <c r="Q134" s="473"/>
      <c r="R134" s="474"/>
      <c r="S134" s="32">
        <f>SUM(S136,S138,S140,S142)</f>
        <v>0</v>
      </c>
      <c r="T134" s="31" t="e">
        <f t="shared" ref="T134" si="359">S134/J133*100</f>
        <v>#DIV/0!</v>
      </c>
      <c r="U134" s="473"/>
      <c r="V134" s="475"/>
      <c r="W134" s="30">
        <f>SUM(W136,W138,W140,W142)</f>
        <v>0</v>
      </c>
      <c r="X134" s="31" t="e">
        <f t="shared" ref="X134" si="360">W134/J133*100</f>
        <v>#DIV/0!</v>
      </c>
      <c r="Y134" s="473"/>
      <c r="Z134" s="474"/>
      <c r="AA134" s="74"/>
      <c r="AB134" s="74"/>
    </row>
    <row r="135" spans="1:28" s="75" customFormat="1" ht="21.75" hidden="1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361">+C135+D135</f>
        <v>0</v>
      </c>
      <c r="F135" s="63"/>
      <c r="G135" s="64"/>
      <c r="H135" s="64"/>
      <c r="I135" s="65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470" t="e">
        <f t="shared" si="220"/>
        <v>#DIV/0!</v>
      </c>
      <c r="N135" s="471"/>
      <c r="O135" s="67">
        <f>G135+F135+0</f>
        <v>0</v>
      </c>
      <c r="P135" s="68" t="e">
        <f t="shared" ref="P135" si="362">O135/J135*100</f>
        <v>#DIV/0!</v>
      </c>
      <c r="Q135" s="470" t="e">
        <f t="shared" si="222"/>
        <v>#DIV/0!</v>
      </c>
      <c r="R135" s="471"/>
      <c r="S135" s="70">
        <f>H135+F135+G135+0</f>
        <v>0</v>
      </c>
      <c r="T135" s="68" t="e">
        <f t="shared" ref="T135" si="363">S135/J135*100</f>
        <v>#DIV/0!</v>
      </c>
      <c r="U135" s="470" t="e">
        <f t="shared" si="224"/>
        <v>#DIV/0!</v>
      </c>
      <c r="V135" s="472"/>
      <c r="W135" s="67">
        <f>H135+F135+G135+I135+0</f>
        <v>0</v>
      </c>
      <c r="X135" s="68" t="e">
        <f>W135/J135*100</f>
        <v>#DIV/0!</v>
      </c>
      <c r="Y135" s="470" t="e">
        <f t="shared" si="226"/>
        <v>#DIV/0!</v>
      </c>
      <c r="Z135" s="471"/>
      <c r="AA135" s="74"/>
      <c r="AB135" s="74"/>
    </row>
    <row r="136" spans="1:28" s="75" customFormat="1" ht="21.75" hidden="1" customHeight="1" x14ac:dyDescent="0.2">
      <c r="A136" s="52"/>
      <c r="B136" s="62" t="s">
        <v>32</v>
      </c>
      <c r="C136" s="35"/>
      <c r="D136" s="36"/>
      <c r="E136" s="37"/>
      <c r="F136" s="38"/>
      <c r="G136" s="36"/>
      <c r="H136" s="36"/>
      <c r="I136" s="39"/>
      <c r="J136" s="40"/>
      <c r="K136" s="16"/>
      <c r="L136" s="17" t="e">
        <f>K136/J135*100</f>
        <v>#DIV/0!</v>
      </c>
      <c r="M136" s="470"/>
      <c r="N136" s="471"/>
      <c r="O136" s="16"/>
      <c r="P136" s="17" t="e">
        <f>O136/J135*100</f>
        <v>#DIV/0!</v>
      </c>
      <c r="Q136" s="470"/>
      <c r="R136" s="471"/>
      <c r="S136" s="19"/>
      <c r="T136" s="17" t="e">
        <f>S136/J135*100</f>
        <v>#DIV/0!</v>
      </c>
      <c r="U136" s="470"/>
      <c r="V136" s="472"/>
      <c r="W136" s="16"/>
      <c r="X136" s="17" t="e">
        <f>W136/J135*100</f>
        <v>#DIV/0!</v>
      </c>
      <c r="Y136" s="470"/>
      <c r="Z136" s="471"/>
      <c r="AA136" s="74"/>
      <c r="AB136" s="74"/>
    </row>
    <row r="137" spans="1:28" s="75" customFormat="1" ht="21.75" hidden="1" customHeight="1" x14ac:dyDescent="0.2">
      <c r="A137" s="41" t="s">
        <v>37</v>
      </c>
      <c r="B137" s="61" t="s">
        <v>29</v>
      </c>
      <c r="C137" s="63"/>
      <c r="D137" s="64"/>
      <c r="E137" s="65">
        <f t="shared" ref="E137" si="364">+C137+D137</f>
        <v>0</v>
      </c>
      <c r="F137" s="63"/>
      <c r="G137" s="64"/>
      <c r="H137" s="64"/>
      <c r="I137" s="65"/>
      <c r="J137" s="66">
        <f>+E137+I137+F137+G137+H137</f>
        <v>0</v>
      </c>
      <c r="K137" s="67">
        <f>F137+0</f>
        <v>0</v>
      </c>
      <c r="L137" s="68" t="e">
        <f>K137/J137*100</f>
        <v>#DIV/0!</v>
      </c>
      <c r="M137" s="470" t="e">
        <f t="shared" si="220"/>
        <v>#DIV/0!</v>
      </c>
      <c r="N137" s="471"/>
      <c r="O137" s="67">
        <f>G137+F137+0</f>
        <v>0</v>
      </c>
      <c r="P137" s="68" t="e">
        <f t="shared" ref="P137" si="365">O137/J137*100</f>
        <v>#DIV/0!</v>
      </c>
      <c r="Q137" s="470" t="e">
        <f t="shared" si="222"/>
        <v>#DIV/0!</v>
      </c>
      <c r="R137" s="471"/>
      <c r="S137" s="70">
        <f>H137+F137+G137+0</f>
        <v>0</v>
      </c>
      <c r="T137" s="68" t="e">
        <f t="shared" ref="T137" si="366">S137/J137*100</f>
        <v>#DIV/0!</v>
      </c>
      <c r="U137" s="470" t="e">
        <f t="shared" si="224"/>
        <v>#DIV/0!</v>
      </c>
      <c r="V137" s="472"/>
      <c r="W137" s="67">
        <f>H137+F137+G137+I137+0</f>
        <v>0</v>
      </c>
      <c r="X137" s="68" t="e">
        <f>W137/J137*100</f>
        <v>#DIV/0!</v>
      </c>
      <c r="Y137" s="470" t="e">
        <f t="shared" si="226"/>
        <v>#DIV/0!</v>
      </c>
      <c r="Z137" s="471"/>
      <c r="AA137" s="74"/>
      <c r="AB137" s="74"/>
    </row>
    <row r="138" spans="1:28" s="75" customFormat="1" ht="21.75" hidden="1" customHeight="1" x14ac:dyDescent="0.2">
      <c r="A138" s="52"/>
      <c r="B138" s="62" t="s">
        <v>32</v>
      </c>
      <c r="C138" s="35"/>
      <c r="D138" s="36"/>
      <c r="E138" s="37"/>
      <c r="F138" s="38"/>
      <c r="G138" s="36"/>
      <c r="H138" s="36"/>
      <c r="I138" s="39"/>
      <c r="J138" s="40"/>
      <c r="K138" s="16"/>
      <c r="L138" s="17" t="e">
        <f>K138/J137*100</f>
        <v>#DIV/0!</v>
      </c>
      <c r="M138" s="470"/>
      <c r="N138" s="471"/>
      <c r="O138" s="16"/>
      <c r="P138" s="17" t="e">
        <f>O138/J137*100</f>
        <v>#DIV/0!</v>
      </c>
      <c r="Q138" s="470"/>
      <c r="R138" s="471"/>
      <c r="S138" s="19"/>
      <c r="T138" s="17" t="e">
        <f>S138/J137*100</f>
        <v>#DIV/0!</v>
      </c>
      <c r="U138" s="470"/>
      <c r="V138" s="472"/>
      <c r="W138" s="16"/>
      <c r="X138" s="17" t="e">
        <f>W138/J137*100</f>
        <v>#DIV/0!</v>
      </c>
      <c r="Y138" s="470"/>
      <c r="Z138" s="471"/>
      <c r="AA138" s="74"/>
      <c r="AB138" s="74"/>
    </row>
    <row r="139" spans="1:28" s="75" customFormat="1" ht="21.75" hidden="1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367">+C139+D139</f>
        <v>0</v>
      </c>
      <c r="F139" s="63"/>
      <c r="G139" s="64"/>
      <c r="H139" s="64"/>
      <c r="I139" s="65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470" t="e">
        <f t="shared" si="220"/>
        <v>#DIV/0!</v>
      </c>
      <c r="N139" s="471"/>
      <c r="O139" s="67">
        <f>G139+F139+0</f>
        <v>0</v>
      </c>
      <c r="P139" s="68" t="e">
        <f t="shared" ref="P139" si="368">O139/J139*100</f>
        <v>#DIV/0!</v>
      </c>
      <c r="Q139" s="470" t="e">
        <f t="shared" si="222"/>
        <v>#DIV/0!</v>
      </c>
      <c r="R139" s="471"/>
      <c r="S139" s="70">
        <f>H139+F139+G139+0</f>
        <v>0</v>
      </c>
      <c r="T139" s="68" t="e">
        <f t="shared" ref="T139" si="369">S139/J139*100</f>
        <v>#DIV/0!</v>
      </c>
      <c r="U139" s="470" t="e">
        <f t="shared" si="224"/>
        <v>#DIV/0!</v>
      </c>
      <c r="V139" s="472"/>
      <c r="W139" s="67">
        <f>H139+F139+G139+I139+0</f>
        <v>0</v>
      </c>
      <c r="X139" s="68" t="e">
        <f>W139/J139*100</f>
        <v>#DIV/0!</v>
      </c>
      <c r="Y139" s="470" t="e">
        <f t="shared" si="226"/>
        <v>#DIV/0!</v>
      </c>
      <c r="Z139" s="471"/>
      <c r="AA139" s="74"/>
      <c r="AB139" s="74"/>
    </row>
    <row r="140" spans="1:28" s="75" customFormat="1" ht="21.75" hidden="1" customHeight="1" x14ac:dyDescent="0.2">
      <c r="A140" s="52"/>
      <c r="B140" s="62" t="s">
        <v>32</v>
      </c>
      <c r="C140" s="35"/>
      <c r="D140" s="36"/>
      <c r="E140" s="37"/>
      <c r="F140" s="38"/>
      <c r="G140" s="36"/>
      <c r="H140" s="36"/>
      <c r="I140" s="39"/>
      <c r="J140" s="40"/>
      <c r="K140" s="16"/>
      <c r="L140" s="17" t="e">
        <f>K140/J139*100</f>
        <v>#DIV/0!</v>
      </c>
      <c r="M140" s="470"/>
      <c r="N140" s="471"/>
      <c r="O140" s="16"/>
      <c r="P140" s="17" t="e">
        <f>O140/J139*100</f>
        <v>#DIV/0!</v>
      </c>
      <c r="Q140" s="470"/>
      <c r="R140" s="471"/>
      <c r="S140" s="19"/>
      <c r="T140" s="17" t="e">
        <f>S140/J139*100</f>
        <v>#DIV/0!</v>
      </c>
      <c r="U140" s="470"/>
      <c r="V140" s="472"/>
      <c r="W140" s="16"/>
      <c r="X140" s="17" t="e">
        <f>W140/J139*100</f>
        <v>#DIV/0!</v>
      </c>
      <c r="Y140" s="470"/>
      <c r="Z140" s="471"/>
      <c r="AA140" s="74"/>
      <c r="AB140" s="74"/>
    </row>
    <row r="141" spans="1:28" s="75" customFormat="1" ht="21.75" hidden="1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370">+C141+D141</f>
        <v>0</v>
      </c>
      <c r="F141" s="63"/>
      <c r="G141" s="64"/>
      <c r="H141" s="64"/>
      <c r="I141" s="65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470" t="e">
        <f t="shared" ref="M141:M203" si="371">L142-L141</f>
        <v>#DIV/0!</v>
      </c>
      <c r="N141" s="471"/>
      <c r="O141" s="67">
        <f>G141+F141+0</f>
        <v>0</v>
      </c>
      <c r="P141" s="68" t="e">
        <f t="shared" ref="P141" si="372">O141/J141*100</f>
        <v>#DIV/0!</v>
      </c>
      <c r="Q141" s="470" t="e">
        <f t="shared" ref="Q141:Q203" si="373">P142-P141</f>
        <v>#DIV/0!</v>
      </c>
      <c r="R141" s="471"/>
      <c r="S141" s="70">
        <f>H141+F141+G141+0</f>
        <v>0</v>
      </c>
      <c r="T141" s="68" t="e">
        <f t="shared" ref="T141" si="374">S141/J141*100</f>
        <v>#DIV/0!</v>
      </c>
      <c r="U141" s="470" t="e">
        <f t="shared" ref="U141:U203" si="375">T142-T141</f>
        <v>#DIV/0!</v>
      </c>
      <c r="V141" s="472"/>
      <c r="W141" s="67">
        <f>H141+F141+G141+I141+0</f>
        <v>0</v>
      </c>
      <c r="X141" s="68" t="e">
        <f>W141/J141*100</f>
        <v>#DIV/0!</v>
      </c>
      <c r="Y141" s="470" t="e">
        <f t="shared" ref="Y141:Y203" si="376">X142-X141</f>
        <v>#DIV/0!</v>
      </c>
      <c r="Z141" s="471"/>
      <c r="AA141" s="74"/>
      <c r="AB141" s="74"/>
    </row>
    <row r="142" spans="1:28" s="75" customFormat="1" ht="21.75" hidden="1" customHeight="1" x14ac:dyDescent="0.2">
      <c r="A142" s="52"/>
      <c r="B142" s="62" t="s">
        <v>32</v>
      </c>
      <c r="C142" s="35"/>
      <c r="D142" s="36"/>
      <c r="E142" s="37"/>
      <c r="F142" s="38"/>
      <c r="G142" s="36"/>
      <c r="H142" s="36"/>
      <c r="I142" s="39"/>
      <c r="J142" s="40"/>
      <c r="K142" s="16"/>
      <c r="L142" s="17" t="e">
        <f>K142/J141*100</f>
        <v>#DIV/0!</v>
      </c>
      <c r="M142" s="470"/>
      <c r="N142" s="471"/>
      <c r="O142" s="16"/>
      <c r="P142" s="17" t="e">
        <f>O142/J141*100</f>
        <v>#DIV/0!</v>
      </c>
      <c r="Q142" s="470"/>
      <c r="R142" s="471"/>
      <c r="S142" s="19"/>
      <c r="T142" s="17" t="e">
        <f>S142/J141*100</f>
        <v>#DIV/0!</v>
      </c>
      <c r="U142" s="470"/>
      <c r="V142" s="472"/>
      <c r="W142" s="16"/>
      <c r="X142" s="17" t="e">
        <f>W142/J141*100</f>
        <v>#DIV/0!</v>
      </c>
      <c r="Y142" s="470"/>
      <c r="Z142" s="471"/>
      <c r="AA142" s="74"/>
      <c r="AB142" s="74"/>
    </row>
    <row r="143" spans="1:28" s="75" customFormat="1" ht="21.75" hidden="1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27">
        <f>SUM(F145,F147)</f>
        <v>0</v>
      </c>
      <c r="G143" s="25">
        <f t="shared" ref="G143:I143" si="377">SUM(G145,G147)</f>
        <v>0</v>
      </c>
      <c r="H143" s="25">
        <f t="shared" si="377"/>
        <v>0</v>
      </c>
      <c r="I143" s="28">
        <f t="shared" si="377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378">K143/J143*100</f>
        <v>#DIV/0!</v>
      </c>
      <c r="M143" s="473" t="e">
        <f t="shared" si="371"/>
        <v>#DIV/0!</v>
      </c>
      <c r="N143" s="474"/>
      <c r="O143" s="30">
        <f>SUM(O145,O147)</f>
        <v>0</v>
      </c>
      <c r="P143" s="31" t="e">
        <f t="shared" ref="P143" si="379">O143/J143*100</f>
        <v>#DIV/0!</v>
      </c>
      <c r="Q143" s="473" t="e">
        <f t="shared" si="373"/>
        <v>#DIV/0!</v>
      </c>
      <c r="R143" s="474"/>
      <c r="S143" s="32">
        <f>SUM(S145,S147)</f>
        <v>0</v>
      </c>
      <c r="T143" s="31" t="e">
        <f t="shared" ref="T143" si="380">S143/J143*100</f>
        <v>#DIV/0!</v>
      </c>
      <c r="U143" s="473" t="e">
        <f t="shared" si="375"/>
        <v>#DIV/0!</v>
      </c>
      <c r="V143" s="475"/>
      <c r="W143" s="30">
        <f>SUM(W145,W147)</f>
        <v>0</v>
      </c>
      <c r="X143" s="31" t="e">
        <f t="shared" ref="X143" si="381">W143/J143*100</f>
        <v>#DIV/0!</v>
      </c>
      <c r="Y143" s="473" t="e">
        <f t="shared" si="376"/>
        <v>#DIV/0!</v>
      </c>
      <c r="Z143" s="474"/>
      <c r="AA143" s="74"/>
      <c r="AB143" s="74"/>
    </row>
    <row r="144" spans="1:28" s="75" customFormat="1" ht="21.75" hidden="1" customHeight="1" x14ac:dyDescent="0.2">
      <c r="A144" s="33"/>
      <c r="B144" s="62" t="s">
        <v>32</v>
      </c>
      <c r="C144" s="35"/>
      <c r="D144" s="36"/>
      <c r="E144" s="37"/>
      <c r="F144" s="38"/>
      <c r="G144" s="36"/>
      <c r="H144" s="36"/>
      <c r="I144" s="37"/>
      <c r="J144" s="40"/>
      <c r="K144" s="30">
        <f>SUM(K146,K148)</f>
        <v>0</v>
      </c>
      <c r="L144" s="31" t="e">
        <f t="shared" ref="L144" si="382">K144/J143*100</f>
        <v>#DIV/0!</v>
      </c>
      <c r="M144" s="473"/>
      <c r="N144" s="474"/>
      <c r="O144" s="30">
        <f>SUM(O146,O148)</f>
        <v>0</v>
      </c>
      <c r="P144" s="31" t="e">
        <f t="shared" ref="P144" si="383">O144/J143*100</f>
        <v>#DIV/0!</v>
      </c>
      <c r="Q144" s="473"/>
      <c r="R144" s="474"/>
      <c r="S144" s="32">
        <f>SUM(S146,S148)</f>
        <v>0</v>
      </c>
      <c r="T144" s="31" t="e">
        <f t="shared" ref="T144" si="384">S144/J143*100</f>
        <v>#DIV/0!</v>
      </c>
      <c r="U144" s="473"/>
      <c r="V144" s="475"/>
      <c r="W144" s="30">
        <f>SUM(W146,W148)</f>
        <v>0</v>
      </c>
      <c r="X144" s="31" t="e">
        <f t="shared" ref="X144" si="385">W144/J143*100</f>
        <v>#DIV/0!</v>
      </c>
      <c r="Y144" s="473"/>
      <c r="Z144" s="474"/>
      <c r="AA144" s="74"/>
      <c r="AB144" s="74"/>
    </row>
    <row r="145" spans="1:28" s="75" customFormat="1" ht="21.75" hidden="1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386">+C145+D145</f>
        <v>0</v>
      </c>
      <c r="F145" s="63"/>
      <c r="G145" s="64"/>
      <c r="H145" s="64"/>
      <c r="I145" s="65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470" t="e">
        <f t="shared" si="371"/>
        <v>#DIV/0!</v>
      </c>
      <c r="N145" s="471"/>
      <c r="O145" s="67">
        <f>G145+F145+0</f>
        <v>0</v>
      </c>
      <c r="P145" s="68" t="e">
        <f t="shared" ref="P145" si="387">O145/J145*100</f>
        <v>#DIV/0!</v>
      </c>
      <c r="Q145" s="470" t="e">
        <f t="shared" si="373"/>
        <v>#DIV/0!</v>
      </c>
      <c r="R145" s="471"/>
      <c r="S145" s="70">
        <f>H145+F145+G145+0</f>
        <v>0</v>
      </c>
      <c r="T145" s="68" t="e">
        <f t="shared" ref="T145" si="388">S145/J145*100</f>
        <v>#DIV/0!</v>
      </c>
      <c r="U145" s="470" t="e">
        <f t="shared" si="375"/>
        <v>#DIV/0!</v>
      </c>
      <c r="V145" s="472"/>
      <c r="W145" s="67">
        <f>H145+F145+G145+I145+0</f>
        <v>0</v>
      </c>
      <c r="X145" s="68" t="e">
        <f>W145/J145*100</f>
        <v>#DIV/0!</v>
      </c>
      <c r="Y145" s="470" t="e">
        <f t="shared" si="376"/>
        <v>#DIV/0!</v>
      </c>
      <c r="Z145" s="471"/>
      <c r="AA145" s="74"/>
      <c r="AB145" s="74"/>
    </row>
    <row r="146" spans="1:28" s="75" customFormat="1" ht="21.75" hidden="1" customHeight="1" x14ac:dyDescent="0.2">
      <c r="A146" s="52"/>
      <c r="B146" s="62" t="s">
        <v>32</v>
      </c>
      <c r="C146" s="35"/>
      <c r="D146" s="36"/>
      <c r="E146" s="37"/>
      <c r="F146" s="38"/>
      <c r="G146" s="36"/>
      <c r="H146" s="36"/>
      <c r="I146" s="39"/>
      <c r="J146" s="40"/>
      <c r="K146" s="16"/>
      <c r="L146" s="17" t="e">
        <f>K146/J145*100</f>
        <v>#DIV/0!</v>
      </c>
      <c r="M146" s="470"/>
      <c r="N146" s="471"/>
      <c r="O146" s="16"/>
      <c r="P146" s="17" t="e">
        <f>O146/J145*100</f>
        <v>#DIV/0!</v>
      </c>
      <c r="Q146" s="470"/>
      <c r="R146" s="471"/>
      <c r="S146" s="19"/>
      <c r="T146" s="17" t="e">
        <f>S146/J145*100</f>
        <v>#DIV/0!</v>
      </c>
      <c r="U146" s="470"/>
      <c r="V146" s="472"/>
      <c r="W146" s="16"/>
      <c r="X146" s="17" t="e">
        <f>W146/J145*100</f>
        <v>#DIV/0!</v>
      </c>
      <c r="Y146" s="470"/>
      <c r="Z146" s="471"/>
      <c r="AA146" s="74"/>
      <c r="AB146" s="74"/>
    </row>
    <row r="147" spans="1:28" s="75" customFormat="1" ht="21.75" hidden="1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389">+C147+D147</f>
        <v>0</v>
      </c>
      <c r="F147" s="63"/>
      <c r="G147" s="64"/>
      <c r="H147" s="64"/>
      <c r="I147" s="65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470" t="e">
        <f t="shared" si="371"/>
        <v>#DIV/0!</v>
      </c>
      <c r="N147" s="471"/>
      <c r="O147" s="67">
        <f>G147+F147+0</f>
        <v>0</v>
      </c>
      <c r="P147" s="68" t="e">
        <f t="shared" ref="P147" si="390">O147/J147*100</f>
        <v>#DIV/0!</v>
      </c>
      <c r="Q147" s="470" t="e">
        <f t="shared" si="373"/>
        <v>#DIV/0!</v>
      </c>
      <c r="R147" s="471"/>
      <c r="S147" s="70">
        <f>H147+F147+G147+0</f>
        <v>0</v>
      </c>
      <c r="T147" s="68" t="e">
        <f t="shared" ref="T147" si="391">S147/J147*100</f>
        <v>#DIV/0!</v>
      </c>
      <c r="U147" s="470" t="e">
        <f t="shared" si="375"/>
        <v>#DIV/0!</v>
      </c>
      <c r="V147" s="472"/>
      <c r="W147" s="67">
        <f>H147+F147+G147+I147+0</f>
        <v>0</v>
      </c>
      <c r="X147" s="68" t="e">
        <f>W147/J147*100</f>
        <v>#DIV/0!</v>
      </c>
      <c r="Y147" s="470" t="e">
        <f t="shared" si="376"/>
        <v>#DIV/0!</v>
      </c>
      <c r="Z147" s="471"/>
      <c r="AA147" s="74"/>
      <c r="AB147" s="74"/>
    </row>
    <row r="148" spans="1:28" s="75" customFormat="1" ht="21.75" hidden="1" customHeight="1" x14ac:dyDescent="0.2">
      <c r="A148" s="52"/>
      <c r="B148" s="62" t="s">
        <v>32</v>
      </c>
      <c r="C148" s="35"/>
      <c r="D148" s="36"/>
      <c r="E148" s="37"/>
      <c r="F148" s="38"/>
      <c r="G148" s="36"/>
      <c r="H148" s="36"/>
      <c r="I148" s="39"/>
      <c r="J148" s="40"/>
      <c r="K148" s="16"/>
      <c r="L148" s="17" t="e">
        <f>K148/J147*100</f>
        <v>#DIV/0!</v>
      </c>
      <c r="M148" s="470"/>
      <c r="N148" s="471"/>
      <c r="O148" s="16"/>
      <c r="P148" s="17" t="e">
        <f>O148/J147*100</f>
        <v>#DIV/0!</v>
      </c>
      <c r="Q148" s="470"/>
      <c r="R148" s="471"/>
      <c r="S148" s="19"/>
      <c r="T148" s="17" t="e">
        <f>S148/J147*100</f>
        <v>#DIV/0!</v>
      </c>
      <c r="U148" s="470"/>
      <c r="V148" s="472"/>
      <c r="W148" s="16"/>
      <c r="X148" s="17" t="e">
        <f>W148/J147*100</f>
        <v>#DIV/0!</v>
      </c>
      <c r="Y148" s="470"/>
      <c r="Z148" s="471"/>
      <c r="AA148" s="74"/>
      <c r="AB148" s="74"/>
    </row>
    <row r="149" spans="1:28" s="75" customFormat="1" ht="21.75" hidden="1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392">+C149+D149</f>
        <v>0</v>
      </c>
      <c r="F149" s="63"/>
      <c r="G149" s="64"/>
      <c r="H149" s="64"/>
      <c r="I149" s="65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470" t="e">
        <f t="shared" si="371"/>
        <v>#DIV/0!</v>
      </c>
      <c r="N149" s="471"/>
      <c r="O149" s="67">
        <f>G149+F149+0</f>
        <v>0</v>
      </c>
      <c r="P149" s="68" t="e">
        <f t="shared" ref="P149" si="393">O149/J149*100</f>
        <v>#DIV/0!</v>
      </c>
      <c r="Q149" s="470" t="e">
        <f t="shared" si="373"/>
        <v>#DIV/0!</v>
      </c>
      <c r="R149" s="471"/>
      <c r="S149" s="70">
        <f>H149+F149+G149+0</f>
        <v>0</v>
      </c>
      <c r="T149" s="68" t="e">
        <f t="shared" ref="T149" si="394">S149/J149*100</f>
        <v>#DIV/0!</v>
      </c>
      <c r="U149" s="470" t="e">
        <f t="shared" si="375"/>
        <v>#DIV/0!</v>
      </c>
      <c r="V149" s="472"/>
      <c r="W149" s="67">
        <f>H149+F149+G149+I149+0</f>
        <v>0</v>
      </c>
      <c r="X149" s="68" t="e">
        <f>W149/J149*100</f>
        <v>#DIV/0!</v>
      </c>
      <c r="Y149" s="470" t="e">
        <f t="shared" si="376"/>
        <v>#DIV/0!</v>
      </c>
      <c r="Z149" s="471"/>
      <c r="AA149" s="74"/>
      <c r="AB149" s="74"/>
    </row>
    <row r="150" spans="1:28" s="75" customFormat="1" ht="21.75" hidden="1" customHeight="1" x14ac:dyDescent="0.2">
      <c r="A150" s="33"/>
      <c r="B150" s="62" t="s">
        <v>32</v>
      </c>
      <c r="C150" s="35"/>
      <c r="D150" s="36"/>
      <c r="E150" s="37"/>
      <c r="F150" s="38"/>
      <c r="G150" s="36"/>
      <c r="H150" s="36"/>
      <c r="I150" s="37"/>
      <c r="J150" s="40"/>
      <c r="K150" s="16"/>
      <c r="L150" s="17" t="e">
        <f>K150/J149*100</f>
        <v>#DIV/0!</v>
      </c>
      <c r="M150" s="470"/>
      <c r="N150" s="471"/>
      <c r="O150" s="16"/>
      <c r="P150" s="17" t="e">
        <f>O150/J149*100</f>
        <v>#DIV/0!</v>
      </c>
      <c r="Q150" s="470"/>
      <c r="R150" s="471"/>
      <c r="S150" s="19"/>
      <c r="T150" s="17" t="e">
        <f>S150/J149*100</f>
        <v>#DIV/0!</v>
      </c>
      <c r="U150" s="470"/>
      <c r="V150" s="472"/>
      <c r="W150" s="16"/>
      <c r="X150" s="17" t="e">
        <f>W150/J149*100</f>
        <v>#DIV/0!</v>
      </c>
      <c r="Y150" s="470"/>
      <c r="Z150" s="471"/>
      <c r="AA150" s="74"/>
      <c r="AB150" s="74"/>
    </row>
    <row r="151" spans="1:28" s="75" customFormat="1" ht="21.75" hidden="1" customHeight="1" x14ac:dyDescent="0.2">
      <c r="A151" s="22" t="s">
        <v>44</v>
      </c>
      <c r="B151" s="61" t="s">
        <v>29</v>
      </c>
      <c r="C151" s="63"/>
      <c r="D151" s="64"/>
      <c r="E151" s="65">
        <f t="shared" ref="E151" si="395">+C151+D151</f>
        <v>0</v>
      </c>
      <c r="F151" s="63"/>
      <c r="G151" s="64"/>
      <c r="H151" s="64"/>
      <c r="I151" s="65"/>
      <c r="J151" s="66">
        <f>+E151+I151+F151+G151+H151</f>
        <v>0</v>
      </c>
      <c r="K151" s="67">
        <f>F151+0</f>
        <v>0</v>
      </c>
      <c r="L151" s="68" t="e">
        <f>K151/J151*100</f>
        <v>#DIV/0!</v>
      </c>
      <c r="M151" s="470" t="e">
        <f t="shared" si="371"/>
        <v>#DIV/0!</v>
      </c>
      <c r="N151" s="471"/>
      <c r="O151" s="67">
        <f>G151+F151+0</f>
        <v>0</v>
      </c>
      <c r="P151" s="68" t="e">
        <f t="shared" ref="P151" si="396">O151/J151*100</f>
        <v>#DIV/0!</v>
      </c>
      <c r="Q151" s="470" t="e">
        <f t="shared" si="373"/>
        <v>#DIV/0!</v>
      </c>
      <c r="R151" s="471"/>
      <c r="S151" s="70">
        <f>H151+F151+G151+0</f>
        <v>0</v>
      </c>
      <c r="T151" s="68" t="e">
        <f t="shared" ref="T151" si="397">S151/J151*100</f>
        <v>#DIV/0!</v>
      </c>
      <c r="U151" s="470" t="e">
        <f t="shared" si="375"/>
        <v>#DIV/0!</v>
      </c>
      <c r="V151" s="472"/>
      <c r="W151" s="67">
        <f>H151+F151+G151+I151+0</f>
        <v>0</v>
      </c>
      <c r="X151" s="68" t="e">
        <f>W151/J151*100</f>
        <v>#DIV/0!</v>
      </c>
      <c r="Y151" s="470" t="e">
        <f t="shared" si="376"/>
        <v>#DIV/0!</v>
      </c>
      <c r="Z151" s="471"/>
      <c r="AA151" s="74"/>
      <c r="AB151" s="74"/>
    </row>
    <row r="152" spans="1:28" s="75" customFormat="1" ht="21.75" hidden="1" customHeight="1" x14ac:dyDescent="0.2">
      <c r="A152" s="33"/>
      <c r="B152" s="62" t="s">
        <v>32</v>
      </c>
      <c r="C152" s="35"/>
      <c r="D152" s="36"/>
      <c r="E152" s="37"/>
      <c r="F152" s="38"/>
      <c r="G152" s="36"/>
      <c r="H152" s="36"/>
      <c r="I152" s="37"/>
      <c r="J152" s="40"/>
      <c r="K152" s="16"/>
      <c r="L152" s="17" t="e">
        <f>K152/J151*100</f>
        <v>#DIV/0!</v>
      </c>
      <c r="M152" s="470"/>
      <c r="N152" s="471"/>
      <c r="O152" s="16"/>
      <c r="P152" s="17" t="e">
        <f>O152/J151*100</f>
        <v>#DIV/0!</v>
      </c>
      <c r="Q152" s="470"/>
      <c r="R152" s="471"/>
      <c r="S152" s="19"/>
      <c r="T152" s="17" t="e">
        <f>S152/J151*100</f>
        <v>#DIV/0!</v>
      </c>
      <c r="U152" s="470"/>
      <c r="V152" s="472"/>
      <c r="W152" s="16"/>
      <c r="X152" s="17" t="e">
        <f>W152/J151*100</f>
        <v>#DIV/0!</v>
      </c>
      <c r="Y152" s="470"/>
      <c r="Z152" s="471"/>
      <c r="AA152" s="74"/>
      <c r="AB152" s="74"/>
    </row>
    <row r="153" spans="1:28" s="251" customFormat="1" ht="21.75" hidden="1" customHeight="1" x14ac:dyDescent="0.2">
      <c r="A153" s="480" t="s">
        <v>45</v>
      </c>
      <c r="B153" s="54" t="s">
        <v>29</v>
      </c>
      <c r="C153" s="55">
        <f t="shared" ref="C153:K154" si="398">SUM(C155,C161,C171,C177,C179)</f>
        <v>0</v>
      </c>
      <c r="D153" s="56">
        <f t="shared" si="398"/>
        <v>0</v>
      </c>
      <c r="E153" s="57">
        <f t="shared" si="398"/>
        <v>0</v>
      </c>
      <c r="F153" s="58">
        <f t="shared" si="398"/>
        <v>0</v>
      </c>
      <c r="G153" s="56">
        <f t="shared" si="398"/>
        <v>0</v>
      </c>
      <c r="H153" s="56">
        <f t="shared" si="398"/>
        <v>0</v>
      </c>
      <c r="I153" s="59">
        <f t="shared" si="398"/>
        <v>0</v>
      </c>
      <c r="J153" s="60">
        <f t="shared" si="398"/>
        <v>0</v>
      </c>
      <c r="K153" s="55">
        <f t="shared" si="398"/>
        <v>0</v>
      </c>
      <c r="L153" s="56" t="e">
        <f>K153/J153*100</f>
        <v>#DIV/0!</v>
      </c>
      <c r="M153" s="482" t="e">
        <f t="shared" si="371"/>
        <v>#DIV/0!</v>
      </c>
      <c r="N153" s="476"/>
      <c r="O153" s="55">
        <f>SUM(O155,O161,O171,O177,O179)</f>
        <v>0</v>
      </c>
      <c r="P153" s="56" t="e">
        <f t="shared" ref="P153" si="399">O153/J153*100</f>
        <v>#DIV/0!</v>
      </c>
      <c r="Q153" s="482" t="e">
        <f t="shared" si="373"/>
        <v>#DIV/0!</v>
      </c>
      <c r="R153" s="476"/>
      <c r="S153" s="58">
        <f>SUM(S155,S161,S171,S177,S179)</f>
        <v>0</v>
      </c>
      <c r="T153" s="56" t="e">
        <f t="shared" ref="T153" si="400">S153/J153*100</f>
        <v>#DIV/0!</v>
      </c>
      <c r="U153" s="482" t="e">
        <f t="shared" si="375"/>
        <v>#DIV/0!</v>
      </c>
      <c r="V153" s="484"/>
      <c r="W153" s="55">
        <f>SUM(W155,W161,W171,W177,W179)</f>
        <v>0</v>
      </c>
      <c r="X153" s="56" t="e">
        <f t="shared" ref="X153" si="401">W153/J153*100</f>
        <v>#DIV/0!</v>
      </c>
      <c r="Y153" s="482" t="e">
        <f t="shared" si="376"/>
        <v>#DIV/0!</v>
      </c>
      <c r="Z153" s="476"/>
      <c r="AA153" s="250"/>
      <c r="AB153" s="250"/>
    </row>
    <row r="154" spans="1:28" s="251" customFormat="1" ht="21.75" hidden="1" customHeight="1" x14ac:dyDescent="0.2">
      <c r="A154" s="481"/>
      <c r="B154" s="54" t="s">
        <v>30</v>
      </c>
      <c r="C154" s="16"/>
      <c r="D154" s="17"/>
      <c r="E154" s="18"/>
      <c r="F154" s="19"/>
      <c r="G154" s="17"/>
      <c r="H154" s="17"/>
      <c r="I154" s="20"/>
      <c r="J154" s="21"/>
      <c r="K154" s="55">
        <f t="shared" si="398"/>
        <v>0</v>
      </c>
      <c r="L154" s="56" t="e">
        <f t="shared" ref="L154" si="402">K154/J153*100</f>
        <v>#DIV/0!</v>
      </c>
      <c r="M154" s="483"/>
      <c r="N154" s="477"/>
      <c r="O154" s="55">
        <f>SUM(O156,O162,O172,O178,O180)</f>
        <v>0</v>
      </c>
      <c r="P154" s="56" t="e">
        <f t="shared" ref="P154" si="403">O154/J153*100</f>
        <v>#DIV/0!</v>
      </c>
      <c r="Q154" s="483"/>
      <c r="R154" s="477"/>
      <c r="S154" s="58">
        <f>SUM(S156,S162,S172,S178,S180)</f>
        <v>0</v>
      </c>
      <c r="T154" s="56" t="e">
        <f t="shared" ref="T154" si="404">S154/J153*100</f>
        <v>#DIV/0!</v>
      </c>
      <c r="U154" s="483"/>
      <c r="V154" s="485"/>
      <c r="W154" s="55">
        <f>SUM(W156,W162,W172,W178,W180)</f>
        <v>0</v>
      </c>
      <c r="X154" s="56" t="e">
        <f t="shared" ref="X154" si="405">W154/J153*100</f>
        <v>#DIV/0!</v>
      </c>
      <c r="Y154" s="483"/>
      <c r="Z154" s="477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27">
        <f>SUM(F157,F159)</f>
        <v>0</v>
      </c>
      <c r="G155" s="25">
        <f>SUM(G157,G159)</f>
        <v>0</v>
      </c>
      <c r="H155" s="25">
        <f t="shared" ref="H155:I155" si="406">SUM(H157,H159)</f>
        <v>0</v>
      </c>
      <c r="I155" s="28">
        <f t="shared" si="406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07">K155/J155*100</f>
        <v>#DIV/0!</v>
      </c>
      <c r="M155" s="478" t="e">
        <f t="shared" si="371"/>
        <v>#DIV/0!</v>
      </c>
      <c r="N155" s="474"/>
      <c r="O155" s="30">
        <f>SUM(O157,O159)</f>
        <v>0</v>
      </c>
      <c r="P155" s="31" t="e">
        <f t="shared" ref="P155" si="408">O155/J155*100</f>
        <v>#DIV/0!</v>
      </c>
      <c r="Q155" s="478" t="e">
        <f t="shared" si="373"/>
        <v>#DIV/0!</v>
      </c>
      <c r="R155" s="474"/>
      <c r="S155" s="32">
        <f>SUM(S157,S159)</f>
        <v>0</v>
      </c>
      <c r="T155" s="31" t="e">
        <f t="shared" ref="T155" si="409">S155/J155*100</f>
        <v>#DIV/0!</v>
      </c>
      <c r="U155" s="478" t="e">
        <f t="shared" si="375"/>
        <v>#DIV/0!</v>
      </c>
      <c r="V155" s="475"/>
      <c r="W155" s="30">
        <f>SUM(W157,W159)</f>
        <v>0</v>
      </c>
      <c r="X155" s="31" t="e">
        <f t="shared" ref="X155" si="410">W155/J155*100</f>
        <v>#DIV/0!</v>
      </c>
      <c r="Y155" s="478" t="e">
        <f t="shared" si="376"/>
        <v>#DIV/0!</v>
      </c>
      <c r="Z155" s="474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38"/>
      <c r="G156" s="36"/>
      <c r="H156" s="36"/>
      <c r="I156" s="37"/>
      <c r="J156" s="40"/>
      <c r="K156" s="30">
        <f>SUM(K158,K160)</f>
        <v>0</v>
      </c>
      <c r="L156" s="31" t="e">
        <f>K156/J155*100</f>
        <v>#DIV/0!</v>
      </c>
      <c r="M156" s="479"/>
      <c r="N156" s="474"/>
      <c r="O156" s="30">
        <f>SUM(O158,O160)</f>
        <v>0</v>
      </c>
      <c r="P156" s="31" t="e">
        <f t="shared" ref="P156" si="411">O156/J155*100</f>
        <v>#DIV/0!</v>
      </c>
      <c r="Q156" s="479"/>
      <c r="R156" s="474"/>
      <c r="S156" s="32">
        <f>SUM(S158,S160)</f>
        <v>0</v>
      </c>
      <c r="T156" s="31" t="e">
        <f t="shared" ref="T156" si="412">S156/J155*100</f>
        <v>#DIV/0!</v>
      </c>
      <c r="U156" s="479"/>
      <c r="V156" s="475"/>
      <c r="W156" s="30">
        <f>SUM(W158,W160)</f>
        <v>0</v>
      </c>
      <c r="X156" s="31" t="e">
        <f t="shared" ref="X156" si="413">W156/J155*100</f>
        <v>#DIV/0!</v>
      </c>
      <c r="Y156" s="479"/>
      <c r="Z156" s="474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14">+C157+D157</f>
        <v>0</v>
      </c>
      <c r="F157" s="63"/>
      <c r="G157" s="64"/>
      <c r="H157" s="64"/>
      <c r="I157" s="65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470" t="e">
        <f t="shared" si="371"/>
        <v>#DIV/0!</v>
      </c>
      <c r="N157" s="471"/>
      <c r="O157" s="67">
        <f>G157+F157+0</f>
        <v>0</v>
      </c>
      <c r="P157" s="69" t="e">
        <f t="shared" ref="P157" si="415">O157/J157*100</f>
        <v>#DIV/0!</v>
      </c>
      <c r="Q157" s="470" t="e">
        <f t="shared" si="373"/>
        <v>#DIV/0!</v>
      </c>
      <c r="R157" s="471"/>
      <c r="S157" s="70">
        <f>H157+F157+G157+0</f>
        <v>0</v>
      </c>
      <c r="T157" s="69" t="e">
        <f t="shared" ref="T157" si="416">S157/J157*100</f>
        <v>#DIV/0!</v>
      </c>
      <c r="U157" s="470" t="e">
        <f t="shared" si="375"/>
        <v>#DIV/0!</v>
      </c>
      <c r="V157" s="472"/>
      <c r="W157" s="67">
        <f>H157+F157+G157+I157+0</f>
        <v>0</v>
      </c>
      <c r="X157" s="69" t="e">
        <f>W157/J157*100</f>
        <v>#DIV/0!</v>
      </c>
      <c r="Y157" s="470" t="e">
        <f t="shared" si="376"/>
        <v>#DIV/0!</v>
      </c>
      <c r="Z157" s="471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38"/>
      <c r="G158" s="36"/>
      <c r="H158" s="36"/>
      <c r="I158" s="39"/>
      <c r="J158" s="40"/>
      <c r="K158" s="16"/>
      <c r="L158" s="17" t="e">
        <f>K158/J157*100</f>
        <v>#DIV/0!</v>
      </c>
      <c r="M158" s="470"/>
      <c r="N158" s="471"/>
      <c r="O158" s="16"/>
      <c r="P158" s="73" t="e">
        <f>O158/J157*100</f>
        <v>#DIV/0!</v>
      </c>
      <c r="Q158" s="470"/>
      <c r="R158" s="471"/>
      <c r="S158" s="19"/>
      <c r="T158" s="73" t="e">
        <f>S158/J157*100</f>
        <v>#DIV/0!</v>
      </c>
      <c r="U158" s="470"/>
      <c r="V158" s="472"/>
      <c r="W158" s="16"/>
      <c r="X158" s="73" t="e">
        <f>W158/J157*100</f>
        <v>#DIV/0!</v>
      </c>
      <c r="Y158" s="470"/>
      <c r="Z158" s="471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17">+C159+D159</f>
        <v>0</v>
      </c>
      <c r="F159" s="63"/>
      <c r="G159" s="64"/>
      <c r="H159" s="64"/>
      <c r="I159" s="65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470" t="e">
        <f t="shared" si="371"/>
        <v>#DIV/0!</v>
      </c>
      <c r="N159" s="471"/>
      <c r="O159" s="67">
        <f>G159+F159+0</f>
        <v>0</v>
      </c>
      <c r="P159" s="69" t="e">
        <f t="shared" ref="P159" si="418">O159/J159*100</f>
        <v>#DIV/0!</v>
      </c>
      <c r="Q159" s="470" t="e">
        <f t="shared" si="373"/>
        <v>#DIV/0!</v>
      </c>
      <c r="R159" s="471"/>
      <c r="S159" s="70">
        <f>H159+F159+G159+0</f>
        <v>0</v>
      </c>
      <c r="T159" s="69" t="e">
        <f t="shared" ref="T159" si="419">S159/J159*100</f>
        <v>#DIV/0!</v>
      </c>
      <c r="U159" s="470" t="e">
        <f t="shared" si="375"/>
        <v>#DIV/0!</v>
      </c>
      <c r="V159" s="472"/>
      <c r="W159" s="67">
        <f>H159+F159+G159+I159+0</f>
        <v>0</v>
      </c>
      <c r="X159" s="69" t="e">
        <f>W159/J159*100</f>
        <v>#DIV/0!</v>
      </c>
      <c r="Y159" s="470" t="e">
        <f t="shared" si="376"/>
        <v>#DIV/0!</v>
      </c>
      <c r="Z159" s="471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38"/>
      <c r="G160" s="36"/>
      <c r="H160" s="36"/>
      <c r="I160" s="39"/>
      <c r="J160" s="40"/>
      <c r="K160" s="16"/>
      <c r="L160" s="17" t="e">
        <f>K160/J159*100</f>
        <v>#DIV/0!</v>
      </c>
      <c r="M160" s="470"/>
      <c r="N160" s="471"/>
      <c r="O160" s="16"/>
      <c r="P160" s="73" t="e">
        <f>O160/J159*100</f>
        <v>#DIV/0!</v>
      </c>
      <c r="Q160" s="470"/>
      <c r="R160" s="471"/>
      <c r="S160" s="19"/>
      <c r="T160" s="73" t="e">
        <f>S160/J159*100</f>
        <v>#DIV/0!</v>
      </c>
      <c r="U160" s="470"/>
      <c r="V160" s="472"/>
      <c r="W160" s="16"/>
      <c r="X160" s="73" t="e">
        <f>W160/J159*100</f>
        <v>#DIV/0!</v>
      </c>
      <c r="Y160" s="470"/>
      <c r="Z160" s="471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27">
        <f>SUM(F163,F165,F167,F169)</f>
        <v>0</v>
      </c>
      <c r="G161" s="25">
        <f t="shared" ref="G161:I161" si="420">SUM(G163,G165,G167,G169)</f>
        <v>0</v>
      </c>
      <c r="H161" s="25">
        <f t="shared" si="420"/>
        <v>0</v>
      </c>
      <c r="I161" s="28">
        <f t="shared" si="420"/>
        <v>0</v>
      </c>
      <c r="J161" s="29">
        <f t="shared" ref="J161" si="421">+E161+I161+F161+G161+H161</f>
        <v>0</v>
      </c>
      <c r="K161" s="30">
        <f>SUM(K163,K165,K167,K169)</f>
        <v>0</v>
      </c>
      <c r="L161" s="31" t="e">
        <f t="shared" ref="L161" si="422">K161/J161*100</f>
        <v>#DIV/0!</v>
      </c>
      <c r="M161" s="473" t="e">
        <f t="shared" si="371"/>
        <v>#DIV/0!</v>
      </c>
      <c r="N161" s="474"/>
      <c r="O161" s="30">
        <f>SUM(O163,O165,O167,O169)</f>
        <v>0</v>
      </c>
      <c r="P161" s="31" t="e">
        <f t="shared" ref="P161" si="423">O161/J161*100</f>
        <v>#DIV/0!</v>
      </c>
      <c r="Q161" s="473" t="e">
        <f t="shared" si="373"/>
        <v>#DIV/0!</v>
      </c>
      <c r="R161" s="474"/>
      <c r="S161" s="32">
        <f>SUM(S163,S165,S167,S169)</f>
        <v>0</v>
      </c>
      <c r="T161" s="31" t="e">
        <f t="shared" ref="T161" si="424">S161/J161*100</f>
        <v>#DIV/0!</v>
      </c>
      <c r="U161" s="473" t="e">
        <f t="shared" si="375"/>
        <v>#DIV/0!</v>
      </c>
      <c r="V161" s="475"/>
      <c r="W161" s="30">
        <f>SUM(W163,W165,W167,W169)</f>
        <v>0</v>
      </c>
      <c r="X161" s="31" t="e">
        <f t="shared" ref="X161" si="425">W161/J161*100</f>
        <v>#DIV/0!</v>
      </c>
      <c r="Y161" s="473" t="e">
        <f t="shared" si="376"/>
        <v>#DIV/0!</v>
      </c>
      <c r="Z161" s="474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38"/>
      <c r="G162" s="36"/>
      <c r="H162" s="36"/>
      <c r="I162" s="37"/>
      <c r="J162" s="40"/>
      <c r="K162" s="30">
        <f>SUM(K164,K166,K168,K170)</f>
        <v>0</v>
      </c>
      <c r="L162" s="31" t="e">
        <f t="shared" ref="L162" si="426">K162/J161*100</f>
        <v>#DIV/0!</v>
      </c>
      <c r="M162" s="473"/>
      <c r="N162" s="474"/>
      <c r="O162" s="30">
        <f>SUM(O164,O166,O168,O170)</f>
        <v>0</v>
      </c>
      <c r="P162" s="31" t="e">
        <f t="shared" ref="P162" si="427">O162/J161*100</f>
        <v>#DIV/0!</v>
      </c>
      <c r="Q162" s="473"/>
      <c r="R162" s="474"/>
      <c r="S162" s="32">
        <f>SUM(S164,S166,S168,S170)</f>
        <v>0</v>
      </c>
      <c r="T162" s="31" t="e">
        <f t="shared" ref="T162" si="428">S162/J161*100</f>
        <v>#DIV/0!</v>
      </c>
      <c r="U162" s="473"/>
      <c r="V162" s="475"/>
      <c r="W162" s="30">
        <f>SUM(W164,W166,W168,W170)</f>
        <v>0</v>
      </c>
      <c r="X162" s="31" t="e">
        <f t="shared" ref="X162" si="429">W162/J161*100</f>
        <v>#DIV/0!</v>
      </c>
      <c r="Y162" s="473"/>
      <c r="Z162" s="474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30">+C163+D163</f>
        <v>0</v>
      </c>
      <c r="F163" s="63"/>
      <c r="G163" s="64"/>
      <c r="H163" s="64"/>
      <c r="I163" s="65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470" t="e">
        <f t="shared" si="371"/>
        <v>#DIV/0!</v>
      </c>
      <c r="N163" s="471"/>
      <c r="O163" s="67">
        <f>G163+F163+0</f>
        <v>0</v>
      </c>
      <c r="P163" s="68" t="e">
        <f t="shared" ref="P163" si="431">O163/J163*100</f>
        <v>#DIV/0!</v>
      </c>
      <c r="Q163" s="470" t="e">
        <f t="shared" si="373"/>
        <v>#DIV/0!</v>
      </c>
      <c r="R163" s="471"/>
      <c r="S163" s="70">
        <f>H163+F163+G163+0</f>
        <v>0</v>
      </c>
      <c r="T163" s="68" t="e">
        <f t="shared" ref="T163" si="432">S163/J163*100</f>
        <v>#DIV/0!</v>
      </c>
      <c r="U163" s="470" t="e">
        <f t="shared" si="375"/>
        <v>#DIV/0!</v>
      </c>
      <c r="V163" s="472"/>
      <c r="W163" s="67">
        <f>H163+F163+G163+I163+0</f>
        <v>0</v>
      </c>
      <c r="X163" s="68" t="e">
        <f>W163/J163*100</f>
        <v>#DIV/0!</v>
      </c>
      <c r="Y163" s="470" t="e">
        <f t="shared" si="376"/>
        <v>#DIV/0!</v>
      </c>
      <c r="Z163" s="471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38"/>
      <c r="G164" s="36"/>
      <c r="H164" s="36"/>
      <c r="I164" s="39"/>
      <c r="J164" s="40"/>
      <c r="K164" s="16"/>
      <c r="L164" s="17" t="e">
        <f>K164/J163*100</f>
        <v>#DIV/0!</v>
      </c>
      <c r="M164" s="470"/>
      <c r="N164" s="471"/>
      <c r="O164" s="16"/>
      <c r="P164" s="17" t="e">
        <f>O164/J163*100</f>
        <v>#DIV/0!</v>
      </c>
      <c r="Q164" s="470"/>
      <c r="R164" s="471"/>
      <c r="S164" s="19"/>
      <c r="T164" s="17" t="e">
        <f>S164/J163*100</f>
        <v>#DIV/0!</v>
      </c>
      <c r="U164" s="470"/>
      <c r="V164" s="472"/>
      <c r="W164" s="16"/>
      <c r="X164" s="17" t="e">
        <f>W164/J163*100</f>
        <v>#DIV/0!</v>
      </c>
      <c r="Y164" s="470"/>
      <c r="Z164" s="471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33">+C165+D165</f>
        <v>0</v>
      </c>
      <c r="F165" s="63"/>
      <c r="G165" s="64"/>
      <c r="H165" s="64"/>
      <c r="I165" s="65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470" t="e">
        <f t="shared" si="371"/>
        <v>#DIV/0!</v>
      </c>
      <c r="N165" s="471"/>
      <c r="O165" s="67">
        <f>G165+F165+0</f>
        <v>0</v>
      </c>
      <c r="P165" s="68" t="e">
        <f t="shared" ref="P165" si="434">O165/J165*100</f>
        <v>#DIV/0!</v>
      </c>
      <c r="Q165" s="470" t="e">
        <f t="shared" si="373"/>
        <v>#DIV/0!</v>
      </c>
      <c r="R165" s="471"/>
      <c r="S165" s="70">
        <f>H165+F165+G165+0</f>
        <v>0</v>
      </c>
      <c r="T165" s="68" t="e">
        <f t="shared" ref="T165" si="435">S165/J165*100</f>
        <v>#DIV/0!</v>
      </c>
      <c r="U165" s="470" t="e">
        <f t="shared" si="375"/>
        <v>#DIV/0!</v>
      </c>
      <c r="V165" s="472"/>
      <c r="W165" s="67">
        <f>H165+F165+G165+I165+0</f>
        <v>0</v>
      </c>
      <c r="X165" s="68" t="e">
        <f>W165/J165*100</f>
        <v>#DIV/0!</v>
      </c>
      <c r="Y165" s="470" t="e">
        <f t="shared" si="376"/>
        <v>#DIV/0!</v>
      </c>
      <c r="Z165" s="471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38"/>
      <c r="G166" s="36"/>
      <c r="H166" s="36"/>
      <c r="I166" s="39"/>
      <c r="J166" s="40"/>
      <c r="K166" s="16"/>
      <c r="L166" s="17" t="e">
        <f>K166/J165*100</f>
        <v>#DIV/0!</v>
      </c>
      <c r="M166" s="470"/>
      <c r="N166" s="471"/>
      <c r="O166" s="16"/>
      <c r="P166" s="17" t="e">
        <f>O166/J165*100</f>
        <v>#DIV/0!</v>
      </c>
      <c r="Q166" s="470"/>
      <c r="R166" s="471"/>
      <c r="S166" s="19"/>
      <c r="T166" s="17" t="e">
        <f>S166/J165*100</f>
        <v>#DIV/0!</v>
      </c>
      <c r="U166" s="470"/>
      <c r="V166" s="472"/>
      <c r="W166" s="16"/>
      <c r="X166" s="17" t="e">
        <f>W166/J165*100</f>
        <v>#DIV/0!</v>
      </c>
      <c r="Y166" s="470"/>
      <c r="Z166" s="471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36">+C167+D167</f>
        <v>0</v>
      </c>
      <c r="F167" s="63"/>
      <c r="G167" s="64"/>
      <c r="H167" s="64"/>
      <c r="I167" s="65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470" t="e">
        <f t="shared" si="371"/>
        <v>#DIV/0!</v>
      </c>
      <c r="N167" s="471"/>
      <c r="O167" s="67">
        <f>G167+F167+0</f>
        <v>0</v>
      </c>
      <c r="P167" s="68" t="e">
        <f t="shared" ref="P167" si="437">O167/J167*100</f>
        <v>#DIV/0!</v>
      </c>
      <c r="Q167" s="470" t="e">
        <f t="shared" si="373"/>
        <v>#DIV/0!</v>
      </c>
      <c r="R167" s="471"/>
      <c r="S167" s="70">
        <f>H167+F167+G167+0</f>
        <v>0</v>
      </c>
      <c r="T167" s="68" t="e">
        <f t="shared" ref="T167" si="438">S167/J167*100</f>
        <v>#DIV/0!</v>
      </c>
      <c r="U167" s="470" t="e">
        <f t="shared" si="375"/>
        <v>#DIV/0!</v>
      </c>
      <c r="V167" s="472"/>
      <c r="W167" s="67">
        <f>H167+F167+G167+I167+0</f>
        <v>0</v>
      </c>
      <c r="X167" s="68" t="e">
        <f>W167/J167*100</f>
        <v>#DIV/0!</v>
      </c>
      <c r="Y167" s="470" t="e">
        <f t="shared" si="376"/>
        <v>#DIV/0!</v>
      </c>
      <c r="Z167" s="471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38"/>
      <c r="G168" s="36"/>
      <c r="H168" s="36"/>
      <c r="I168" s="39"/>
      <c r="J168" s="40"/>
      <c r="K168" s="16"/>
      <c r="L168" s="17" t="e">
        <f>K168/J167*100</f>
        <v>#DIV/0!</v>
      </c>
      <c r="M168" s="470"/>
      <c r="N168" s="471"/>
      <c r="O168" s="16"/>
      <c r="P168" s="17" t="e">
        <f>O168/J167*100</f>
        <v>#DIV/0!</v>
      </c>
      <c r="Q168" s="470"/>
      <c r="R168" s="471"/>
      <c r="S168" s="19"/>
      <c r="T168" s="17" t="e">
        <f>S168/J167*100</f>
        <v>#DIV/0!</v>
      </c>
      <c r="U168" s="470"/>
      <c r="V168" s="472"/>
      <c r="W168" s="16"/>
      <c r="X168" s="17" t="e">
        <f>W168/J167*100</f>
        <v>#DIV/0!</v>
      </c>
      <c r="Y168" s="470"/>
      <c r="Z168" s="471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39">+C169+D169</f>
        <v>0</v>
      </c>
      <c r="F169" s="63"/>
      <c r="G169" s="64"/>
      <c r="H169" s="64"/>
      <c r="I169" s="65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470" t="e">
        <f t="shared" si="371"/>
        <v>#DIV/0!</v>
      </c>
      <c r="N169" s="471"/>
      <c r="O169" s="67">
        <f>G169+F169+0</f>
        <v>0</v>
      </c>
      <c r="P169" s="68" t="e">
        <f t="shared" ref="P169" si="440">O169/J169*100</f>
        <v>#DIV/0!</v>
      </c>
      <c r="Q169" s="470" t="e">
        <f t="shared" si="373"/>
        <v>#DIV/0!</v>
      </c>
      <c r="R169" s="471"/>
      <c r="S169" s="70">
        <f>H169+F169+G169+0</f>
        <v>0</v>
      </c>
      <c r="T169" s="68" t="e">
        <f t="shared" ref="T169" si="441">S169/J169*100</f>
        <v>#DIV/0!</v>
      </c>
      <c r="U169" s="470" t="e">
        <f t="shared" si="375"/>
        <v>#DIV/0!</v>
      </c>
      <c r="V169" s="472"/>
      <c r="W169" s="67">
        <f>H169+F169+G169+I169+0</f>
        <v>0</v>
      </c>
      <c r="X169" s="68" t="e">
        <f>W169/J169*100</f>
        <v>#DIV/0!</v>
      </c>
      <c r="Y169" s="470" t="e">
        <f t="shared" si="376"/>
        <v>#DIV/0!</v>
      </c>
      <c r="Z169" s="471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38"/>
      <c r="G170" s="36"/>
      <c r="H170" s="36"/>
      <c r="I170" s="39"/>
      <c r="J170" s="40"/>
      <c r="K170" s="16"/>
      <c r="L170" s="17" t="e">
        <f>K170/J169*100</f>
        <v>#DIV/0!</v>
      </c>
      <c r="M170" s="470"/>
      <c r="N170" s="471"/>
      <c r="O170" s="16"/>
      <c r="P170" s="17" t="e">
        <f>O170/J169*100</f>
        <v>#DIV/0!</v>
      </c>
      <c r="Q170" s="470"/>
      <c r="R170" s="471"/>
      <c r="S170" s="19"/>
      <c r="T170" s="17" t="e">
        <f>S170/J169*100</f>
        <v>#DIV/0!</v>
      </c>
      <c r="U170" s="470"/>
      <c r="V170" s="472"/>
      <c r="W170" s="16"/>
      <c r="X170" s="17" t="e">
        <f>W170/J169*100</f>
        <v>#DIV/0!</v>
      </c>
      <c r="Y170" s="470"/>
      <c r="Z170" s="471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27">
        <f>SUM(F173,F175)</f>
        <v>0</v>
      </c>
      <c r="G171" s="25">
        <f t="shared" ref="G171:I171" si="442">SUM(G173,G175)</f>
        <v>0</v>
      </c>
      <c r="H171" s="25">
        <f t="shared" si="442"/>
        <v>0</v>
      </c>
      <c r="I171" s="28">
        <f t="shared" si="442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43">K171/J171*100</f>
        <v>#DIV/0!</v>
      </c>
      <c r="M171" s="473" t="e">
        <f t="shared" si="371"/>
        <v>#DIV/0!</v>
      </c>
      <c r="N171" s="474"/>
      <c r="O171" s="30">
        <f>SUM(O173,O175)</f>
        <v>0</v>
      </c>
      <c r="P171" s="31" t="e">
        <f t="shared" ref="P171" si="444">O171/J171*100</f>
        <v>#DIV/0!</v>
      </c>
      <c r="Q171" s="473" t="e">
        <f t="shared" si="373"/>
        <v>#DIV/0!</v>
      </c>
      <c r="R171" s="474"/>
      <c r="S171" s="32">
        <f>SUM(S173,S175)</f>
        <v>0</v>
      </c>
      <c r="T171" s="31" t="e">
        <f t="shared" ref="T171" si="445">S171/J171*100</f>
        <v>#DIV/0!</v>
      </c>
      <c r="U171" s="473" t="e">
        <f t="shared" si="375"/>
        <v>#DIV/0!</v>
      </c>
      <c r="V171" s="475"/>
      <c r="W171" s="30">
        <f>SUM(W173,W175)</f>
        <v>0</v>
      </c>
      <c r="X171" s="31" t="e">
        <f t="shared" ref="X171" si="446">W171/J171*100</f>
        <v>#DIV/0!</v>
      </c>
      <c r="Y171" s="473" t="e">
        <f t="shared" si="376"/>
        <v>#DIV/0!</v>
      </c>
      <c r="Z171" s="474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38"/>
      <c r="G172" s="36"/>
      <c r="H172" s="36"/>
      <c r="I172" s="37"/>
      <c r="J172" s="40"/>
      <c r="K172" s="30">
        <f>SUM(K174,K176)</f>
        <v>0</v>
      </c>
      <c r="L172" s="31" t="e">
        <f t="shared" ref="L172" si="447">K172/J171*100</f>
        <v>#DIV/0!</v>
      </c>
      <c r="M172" s="473"/>
      <c r="N172" s="474"/>
      <c r="O172" s="30">
        <f>SUM(O174,O176)</f>
        <v>0</v>
      </c>
      <c r="P172" s="31" t="e">
        <f t="shared" ref="P172" si="448">O172/J171*100</f>
        <v>#DIV/0!</v>
      </c>
      <c r="Q172" s="473"/>
      <c r="R172" s="474"/>
      <c r="S172" s="32">
        <f>SUM(S174,S176)</f>
        <v>0</v>
      </c>
      <c r="T172" s="31" t="e">
        <f t="shared" ref="T172" si="449">S172/J171*100</f>
        <v>#DIV/0!</v>
      </c>
      <c r="U172" s="473"/>
      <c r="V172" s="475"/>
      <c r="W172" s="30">
        <f>SUM(W174,W176)</f>
        <v>0</v>
      </c>
      <c r="X172" s="31" t="e">
        <f t="shared" ref="X172" si="450">W172/J171*100</f>
        <v>#DIV/0!</v>
      </c>
      <c r="Y172" s="473"/>
      <c r="Z172" s="474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451">+C173+D173</f>
        <v>0</v>
      </c>
      <c r="F173" s="63"/>
      <c r="G173" s="64"/>
      <c r="H173" s="64"/>
      <c r="I173" s="65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470" t="e">
        <f t="shared" si="371"/>
        <v>#DIV/0!</v>
      </c>
      <c r="N173" s="471"/>
      <c r="O173" s="67">
        <f>G173+F173+0</f>
        <v>0</v>
      </c>
      <c r="P173" s="68" t="e">
        <f t="shared" ref="P173" si="452">O173/J173*100</f>
        <v>#DIV/0!</v>
      </c>
      <c r="Q173" s="470" t="e">
        <f t="shared" si="373"/>
        <v>#DIV/0!</v>
      </c>
      <c r="R173" s="471"/>
      <c r="S173" s="70">
        <f>H173+F173+G173+0</f>
        <v>0</v>
      </c>
      <c r="T173" s="68" t="e">
        <f t="shared" ref="T173" si="453">S173/J173*100</f>
        <v>#DIV/0!</v>
      </c>
      <c r="U173" s="470" t="e">
        <f t="shared" si="375"/>
        <v>#DIV/0!</v>
      </c>
      <c r="V173" s="472"/>
      <c r="W173" s="67">
        <f>H173+F173+G173+I173+0</f>
        <v>0</v>
      </c>
      <c r="X173" s="68" t="e">
        <f>W173/J173*100</f>
        <v>#DIV/0!</v>
      </c>
      <c r="Y173" s="470" t="e">
        <f t="shared" si="376"/>
        <v>#DIV/0!</v>
      </c>
      <c r="Z173" s="471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38"/>
      <c r="G174" s="36"/>
      <c r="H174" s="36"/>
      <c r="I174" s="39"/>
      <c r="J174" s="40"/>
      <c r="K174" s="16"/>
      <c r="L174" s="17" t="e">
        <f>K174/J173*100</f>
        <v>#DIV/0!</v>
      </c>
      <c r="M174" s="470"/>
      <c r="N174" s="471"/>
      <c r="O174" s="16"/>
      <c r="P174" s="17" t="e">
        <f>O174/J173*100</f>
        <v>#DIV/0!</v>
      </c>
      <c r="Q174" s="470"/>
      <c r="R174" s="471"/>
      <c r="S174" s="19"/>
      <c r="T174" s="17" t="e">
        <f>S174/J173*100</f>
        <v>#DIV/0!</v>
      </c>
      <c r="U174" s="470"/>
      <c r="V174" s="472"/>
      <c r="W174" s="16"/>
      <c r="X174" s="17" t="e">
        <f>W174/J173*100</f>
        <v>#DIV/0!</v>
      </c>
      <c r="Y174" s="470"/>
      <c r="Z174" s="471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454">+C175+D175</f>
        <v>0</v>
      </c>
      <c r="F175" s="63"/>
      <c r="G175" s="64"/>
      <c r="H175" s="64"/>
      <c r="I175" s="65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470" t="e">
        <f t="shared" si="371"/>
        <v>#DIV/0!</v>
      </c>
      <c r="N175" s="471"/>
      <c r="O175" s="67">
        <f>G175+F175+0</f>
        <v>0</v>
      </c>
      <c r="P175" s="68" t="e">
        <f t="shared" ref="P175" si="455">O175/J175*100</f>
        <v>#DIV/0!</v>
      </c>
      <c r="Q175" s="470" t="e">
        <f t="shared" si="373"/>
        <v>#DIV/0!</v>
      </c>
      <c r="R175" s="471"/>
      <c r="S175" s="70">
        <f>H175+F175+G175+0</f>
        <v>0</v>
      </c>
      <c r="T175" s="68" t="e">
        <f t="shared" ref="T175" si="456">S175/J175*100</f>
        <v>#DIV/0!</v>
      </c>
      <c r="U175" s="470" t="e">
        <f t="shared" si="375"/>
        <v>#DIV/0!</v>
      </c>
      <c r="V175" s="472"/>
      <c r="W175" s="67">
        <f>H175+F175+G175+I175+0</f>
        <v>0</v>
      </c>
      <c r="X175" s="68" t="e">
        <f>W175/J175*100</f>
        <v>#DIV/0!</v>
      </c>
      <c r="Y175" s="470" t="e">
        <f t="shared" si="376"/>
        <v>#DIV/0!</v>
      </c>
      <c r="Z175" s="471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38"/>
      <c r="G176" s="36"/>
      <c r="H176" s="36"/>
      <c r="I176" s="39"/>
      <c r="J176" s="40"/>
      <c r="K176" s="16"/>
      <c r="L176" s="17" t="e">
        <f>K176/J175*100</f>
        <v>#DIV/0!</v>
      </c>
      <c r="M176" s="470"/>
      <c r="N176" s="471"/>
      <c r="O176" s="16"/>
      <c r="P176" s="17" t="e">
        <f>O176/J175*100</f>
        <v>#DIV/0!</v>
      </c>
      <c r="Q176" s="470"/>
      <c r="R176" s="471"/>
      <c r="S176" s="19"/>
      <c r="T176" s="17" t="e">
        <f>S176/J175*100</f>
        <v>#DIV/0!</v>
      </c>
      <c r="U176" s="470"/>
      <c r="V176" s="472"/>
      <c r="W176" s="16"/>
      <c r="X176" s="17" t="e">
        <f>W176/J175*100</f>
        <v>#DIV/0!</v>
      </c>
      <c r="Y176" s="470"/>
      <c r="Z176" s="471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457">+C177+D177</f>
        <v>0</v>
      </c>
      <c r="F177" s="63"/>
      <c r="G177" s="64"/>
      <c r="H177" s="64"/>
      <c r="I177" s="65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470" t="e">
        <f t="shared" si="371"/>
        <v>#DIV/0!</v>
      </c>
      <c r="N177" s="471"/>
      <c r="O177" s="67">
        <f>G177+F177+0</f>
        <v>0</v>
      </c>
      <c r="P177" s="68" t="e">
        <f t="shared" ref="P177" si="458">O177/J177*100</f>
        <v>#DIV/0!</v>
      </c>
      <c r="Q177" s="470" t="e">
        <f t="shared" si="373"/>
        <v>#DIV/0!</v>
      </c>
      <c r="R177" s="471"/>
      <c r="S177" s="70">
        <f>H177+F177+G177+0</f>
        <v>0</v>
      </c>
      <c r="T177" s="68" t="e">
        <f t="shared" ref="T177" si="459">S177/J177*100</f>
        <v>#DIV/0!</v>
      </c>
      <c r="U177" s="470" t="e">
        <f t="shared" si="375"/>
        <v>#DIV/0!</v>
      </c>
      <c r="V177" s="472"/>
      <c r="W177" s="67">
        <f>H177+F177+G177+I177+0</f>
        <v>0</v>
      </c>
      <c r="X177" s="68" t="e">
        <f>W177/J177*100</f>
        <v>#DIV/0!</v>
      </c>
      <c r="Y177" s="470" t="e">
        <f t="shared" si="376"/>
        <v>#DIV/0!</v>
      </c>
      <c r="Z177" s="471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38"/>
      <c r="G178" s="36"/>
      <c r="H178" s="36"/>
      <c r="I178" s="37"/>
      <c r="J178" s="40"/>
      <c r="K178" s="16"/>
      <c r="L178" s="17" t="e">
        <f>K178/J177*100</f>
        <v>#DIV/0!</v>
      </c>
      <c r="M178" s="470"/>
      <c r="N178" s="471"/>
      <c r="O178" s="16"/>
      <c r="P178" s="17" t="e">
        <f>O178/J177*100</f>
        <v>#DIV/0!</v>
      </c>
      <c r="Q178" s="470"/>
      <c r="R178" s="471"/>
      <c r="S178" s="19"/>
      <c r="T178" s="17" t="e">
        <f>S178/J177*100</f>
        <v>#DIV/0!</v>
      </c>
      <c r="U178" s="470"/>
      <c r="V178" s="472"/>
      <c r="W178" s="16"/>
      <c r="X178" s="17" t="e">
        <f>W178/J177*100</f>
        <v>#DIV/0!</v>
      </c>
      <c r="Y178" s="470"/>
      <c r="Z178" s="471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460">+C179+D179</f>
        <v>0</v>
      </c>
      <c r="F179" s="63"/>
      <c r="G179" s="64"/>
      <c r="H179" s="64"/>
      <c r="I179" s="65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470" t="e">
        <f t="shared" si="371"/>
        <v>#DIV/0!</v>
      </c>
      <c r="N179" s="471"/>
      <c r="O179" s="67">
        <f>G179+F179+0</f>
        <v>0</v>
      </c>
      <c r="P179" s="68" t="e">
        <f t="shared" ref="P179" si="461">O179/J179*100</f>
        <v>#DIV/0!</v>
      </c>
      <c r="Q179" s="470" t="e">
        <f t="shared" si="373"/>
        <v>#DIV/0!</v>
      </c>
      <c r="R179" s="471"/>
      <c r="S179" s="70">
        <f>H179+F179+G179+0</f>
        <v>0</v>
      </c>
      <c r="T179" s="68" t="e">
        <f t="shared" ref="T179" si="462">S179/J179*100</f>
        <v>#DIV/0!</v>
      </c>
      <c r="U179" s="470" t="e">
        <f t="shared" si="375"/>
        <v>#DIV/0!</v>
      </c>
      <c r="V179" s="472"/>
      <c r="W179" s="67">
        <f>H179+F179+G179+I179+0</f>
        <v>0</v>
      </c>
      <c r="X179" s="68" t="e">
        <f>W179/J179*100</f>
        <v>#DIV/0!</v>
      </c>
      <c r="Y179" s="470" t="e">
        <f t="shared" si="376"/>
        <v>#DIV/0!</v>
      </c>
      <c r="Z179" s="471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38"/>
      <c r="G180" s="36"/>
      <c r="H180" s="36"/>
      <c r="I180" s="37"/>
      <c r="J180" s="40"/>
      <c r="K180" s="16"/>
      <c r="L180" s="17" t="e">
        <f>K180/J179*100</f>
        <v>#DIV/0!</v>
      </c>
      <c r="M180" s="470"/>
      <c r="N180" s="471"/>
      <c r="O180" s="16"/>
      <c r="P180" s="17" t="e">
        <f>O180/J179*100</f>
        <v>#DIV/0!</v>
      </c>
      <c r="Q180" s="470"/>
      <c r="R180" s="471"/>
      <c r="S180" s="19"/>
      <c r="T180" s="17" t="e">
        <f>S180/J179*100</f>
        <v>#DIV/0!</v>
      </c>
      <c r="U180" s="470"/>
      <c r="V180" s="472"/>
      <c r="W180" s="16"/>
      <c r="X180" s="17" t="e">
        <f>W180/J179*100</f>
        <v>#DIV/0!</v>
      </c>
      <c r="Y180" s="470"/>
      <c r="Z180" s="471"/>
      <c r="AA180" s="74"/>
      <c r="AB180" s="74"/>
    </row>
    <row r="181" spans="1:28" s="251" customFormat="1" ht="21.75" hidden="1" customHeight="1" x14ac:dyDescent="0.2">
      <c r="A181" s="480" t="s">
        <v>45</v>
      </c>
      <c r="B181" s="54" t="s">
        <v>29</v>
      </c>
      <c r="C181" s="55">
        <f t="shared" ref="C181:K182" si="463">SUM(C183,C189,C199,C205,C207)</f>
        <v>0</v>
      </c>
      <c r="D181" s="56">
        <f t="shared" si="463"/>
        <v>0</v>
      </c>
      <c r="E181" s="57">
        <f t="shared" si="463"/>
        <v>0</v>
      </c>
      <c r="F181" s="58">
        <f t="shared" si="463"/>
        <v>0</v>
      </c>
      <c r="G181" s="56">
        <f t="shared" si="463"/>
        <v>0</v>
      </c>
      <c r="H181" s="56">
        <f t="shared" si="463"/>
        <v>0</v>
      </c>
      <c r="I181" s="59">
        <f t="shared" si="463"/>
        <v>0</v>
      </c>
      <c r="J181" s="60">
        <f t="shared" si="463"/>
        <v>0</v>
      </c>
      <c r="K181" s="55">
        <f t="shared" si="463"/>
        <v>0</v>
      </c>
      <c r="L181" s="56" t="e">
        <f>K181/J181*100</f>
        <v>#DIV/0!</v>
      </c>
      <c r="M181" s="482" t="e">
        <f t="shared" si="371"/>
        <v>#DIV/0!</v>
      </c>
      <c r="N181" s="476"/>
      <c r="O181" s="55">
        <f>SUM(O183,O189,O199,O205,O207)</f>
        <v>0</v>
      </c>
      <c r="P181" s="56" t="e">
        <f t="shared" ref="P181" si="464">O181/J181*100</f>
        <v>#DIV/0!</v>
      </c>
      <c r="Q181" s="482" t="e">
        <f t="shared" si="373"/>
        <v>#DIV/0!</v>
      </c>
      <c r="R181" s="476"/>
      <c r="S181" s="58">
        <f>SUM(S183,S189,S199,S205,S207)</f>
        <v>0</v>
      </c>
      <c r="T181" s="56" t="e">
        <f t="shared" ref="T181" si="465">S181/J181*100</f>
        <v>#DIV/0!</v>
      </c>
      <c r="U181" s="482" t="e">
        <f t="shared" si="375"/>
        <v>#DIV/0!</v>
      </c>
      <c r="V181" s="484"/>
      <c r="W181" s="55">
        <f>SUM(W183,W189,W199,W205,W207)</f>
        <v>0</v>
      </c>
      <c r="X181" s="56" t="e">
        <f t="shared" ref="X181" si="466">W181/J181*100</f>
        <v>#DIV/0!</v>
      </c>
      <c r="Y181" s="482" t="e">
        <f t="shared" si="376"/>
        <v>#DIV/0!</v>
      </c>
      <c r="Z181" s="476"/>
      <c r="AA181" s="250"/>
      <c r="AB181" s="250"/>
    </row>
    <row r="182" spans="1:28" s="251" customFormat="1" ht="21.75" hidden="1" customHeight="1" x14ac:dyDescent="0.2">
      <c r="A182" s="481"/>
      <c r="B182" s="54" t="s">
        <v>30</v>
      </c>
      <c r="C182" s="16"/>
      <c r="D182" s="17"/>
      <c r="E182" s="18"/>
      <c r="F182" s="19"/>
      <c r="G182" s="17"/>
      <c r="H182" s="17"/>
      <c r="I182" s="20"/>
      <c r="J182" s="21"/>
      <c r="K182" s="55">
        <f t="shared" si="463"/>
        <v>0</v>
      </c>
      <c r="L182" s="56" t="e">
        <f t="shared" ref="L182" si="467">K182/J181*100</f>
        <v>#DIV/0!</v>
      </c>
      <c r="M182" s="483"/>
      <c r="N182" s="477"/>
      <c r="O182" s="55">
        <f>SUM(O184,O190,O200,O206,O208)</f>
        <v>0</v>
      </c>
      <c r="P182" s="56" t="e">
        <f t="shared" ref="P182" si="468">O182/J181*100</f>
        <v>#DIV/0!</v>
      </c>
      <c r="Q182" s="483"/>
      <c r="R182" s="477"/>
      <c r="S182" s="58">
        <f>SUM(S184,S190,S200,S206,S208)</f>
        <v>0</v>
      </c>
      <c r="T182" s="56" t="e">
        <f t="shared" ref="T182" si="469">S182/J181*100</f>
        <v>#DIV/0!</v>
      </c>
      <c r="U182" s="483"/>
      <c r="V182" s="485"/>
      <c r="W182" s="55">
        <f>SUM(W184,W190,W200,W206,W208)</f>
        <v>0</v>
      </c>
      <c r="X182" s="56" t="e">
        <f t="shared" ref="X182" si="470">W182/J181*100</f>
        <v>#DIV/0!</v>
      </c>
      <c r="Y182" s="483"/>
      <c r="Z182" s="477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27">
        <f>SUM(F185,F187)</f>
        <v>0</v>
      </c>
      <c r="G183" s="25">
        <f>SUM(G185,G187)</f>
        <v>0</v>
      </c>
      <c r="H183" s="25">
        <f t="shared" ref="H183:I183" si="471">SUM(H185,H187)</f>
        <v>0</v>
      </c>
      <c r="I183" s="28">
        <f t="shared" si="471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472">K183/J183*100</f>
        <v>#DIV/0!</v>
      </c>
      <c r="M183" s="478" t="e">
        <f t="shared" si="371"/>
        <v>#DIV/0!</v>
      </c>
      <c r="N183" s="474"/>
      <c r="O183" s="30">
        <f>SUM(O185,O187)</f>
        <v>0</v>
      </c>
      <c r="P183" s="31" t="e">
        <f t="shared" ref="P183" si="473">O183/J183*100</f>
        <v>#DIV/0!</v>
      </c>
      <c r="Q183" s="478" t="e">
        <f t="shared" si="373"/>
        <v>#DIV/0!</v>
      </c>
      <c r="R183" s="474"/>
      <c r="S183" s="32">
        <f>SUM(S185,S187)</f>
        <v>0</v>
      </c>
      <c r="T183" s="31" t="e">
        <f t="shared" ref="T183" si="474">S183/J183*100</f>
        <v>#DIV/0!</v>
      </c>
      <c r="U183" s="478" t="e">
        <f t="shared" si="375"/>
        <v>#DIV/0!</v>
      </c>
      <c r="V183" s="475"/>
      <c r="W183" s="30">
        <f>SUM(W185,W187)</f>
        <v>0</v>
      </c>
      <c r="X183" s="31" t="e">
        <f t="shared" ref="X183" si="475">W183/J183*100</f>
        <v>#DIV/0!</v>
      </c>
      <c r="Y183" s="478" t="e">
        <f t="shared" si="376"/>
        <v>#DIV/0!</v>
      </c>
      <c r="Z183" s="474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38"/>
      <c r="G184" s="36"/>
      <c r="H184" s="36"/>
      <c r="I184" s="37"/>
      <c r="J184" s="40"/>
      <c r="K184" s="30">
        <f>SUM(K186,K188)</f>
        <v>0</v>
      </c>
      <c r="L184" s="31" t="e">
        <f>K184/J183*100</f>
        <v>#DIV/0!</v>
      </c>
      <c r="M184" s="479"/>
      <c r="N184" s="474"/>
      <c r="O184" s="30">
        <f>SUM(O186,O188)</f>
        <v>0</v>
      </c>
      <c r="P184" s="31" t="e">
        <f t="shared" ref="P184" si="476">O184/J183*100</f>
        <v>#DIV/0!</v>
      </c>
      <c r="Q184" s="479"/>
      <c r="R184" s="474"/>
      <c r="S184" s="32">
        <f>SUM(S186,S188)</f>
        <v>0</v>
      </c>
      <c r="T184" s="31" t="e">
        <f t="shared" ref="T184" si="477">S184/J183*100</f>
        <v>#DIV/0!</v>
      </c>
      <c r="U184" s="479"/>
      <c r="V184" s="475"/>
      <c r="W184" s="30">
        <f>SUM(W186,W188)</f>
        <v>0</v>
      </c>
      <c r="X184" s="31" t="e">
        <f t="shared" ref="X184" si="478">W184/J183*100</f>
        <v>#DIV/0!</v>
      </c>
      <c r="Y184" s="479"/>
      <c r="Z184" s="474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479">+C185+D185</f>
        <v>0</v>
      </c>
      <c r="F185" s="63"/>
      <c r="G185" s="64"/>
      <c r="H185" s="64"/>
      <c r="I185" s="65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470" t="e">
        <f t="shared" si="371"/>
        <v>#DIV/0!</v>
      </c>
      <c r="N185" s="471"/>
      <c r="O185" s="67">
        <f>G185+F185+0</f>
        <v>0</v>
      </c>
      <c r="P185" s="69" t="e">
        <f t="shared" ref="P185" si="480">O185/J185*100</f>
        <v>#DIV/0!</v>
      </c>
      <c r="Q185" s="470" t="e">
        <f t="shared" si="373"/>
        <v>#DIV/0!</v>
      </c>
      <c r="R185" s="471"/>
      <c r="S185" s="70">
        <f>H185+F185+G185+0</f>
        <v>0</v>
      </c>
      <c r="T185" s="69" t="e">
        <f t="shared" ref="T185" si="481">S185/J185*100</f>
        <v>#DIV/0!</v>
      </c>
      <c r="U185" s="470" t="e">
        <f t="shared" si="375"/>
        <v>#DIV/0!</v>
      </c>
      <c r="V185" s="472"/>
      <c r="W185" s="67">
        <f>H185+F185+G185+I185+0</f>
        <v>0</v>
      </c>
      <c r="X185" s="69" t="e">
        <f>W185/J185*100</f>
        <v>#DIV/0!</v>
      </c>
      <c r="Y185" s="470" t="e">
        <f t="shared" si="376"/>
        <v>#DIV/0!</v>
      </c>
      <c r="Z185" s="471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38"/>
      <c r="G186" s="36"/>
      <c r="H186" s="36"/>
      <c r="I186" s="39"/>
      <c r="J186" s="40"/>
      <c r="K186" s="16"/>
      <c r="L186" s="17" t="e">
        <f>K186/J185*100</f>
        <v>#DIV/0!</v>
      </c>
      <c r="M186" s="470"/>
      <c r="N186" s="471"/>
      <c r="O186" s="16"/>
      <c r="P186" s="73" t="e">
        <f>O186/J185*100</f>
        <v>#DIV/0!</v>
      </c>
      <c r="Q186" s="470"/>
      <c r="R186" s="471"/>
      <c r="S186" s="19"/>
      <c r="T186" s="73" t="e">
        <f>S186/J185*100</f>
        <v>#DIV/0!</v>
      </c>
      <c r="U186" s="470"/>
      <c r="V186" s="472"/>
      <c r="W186" s="16"/>
      <c r="X186" s="73" t="e">
        <f>W186/J185*100</f>
        <v>#DIV/0!</v>
      </c>
      <c r="Y186" s="470"/>
      <c r="Z186" s="471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482">+C187+D187</f>
        <v>0</v>
      </c>
      <c r="F187" s="63"/>
      <c r="G187" s="64"/>
      <c r="H187" s="64"/>
      <c r="I187" s="65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470" t="e">
        <f t="shared" si="371"/>
        <v>#DIV/0!</v>
      </c>
      <c r="N187" s="471"/>
      <c r="O187" s="67">
        <f>G187+F187+0</f>
        <v>0</v>
      </c>
      <c r="P187" s="69" t="e">
        <f t="shared" ref="P187" si="483">O187/J187*100</f>
        <v>#DIV/0!</v>
      </c>
      <c r="Q187" s="470" t="e">
        <f t="shared" si="373"/>
        <v>#DIV/0!</v>
      </c>
      <c r="R187" s="471"/>
      <c r="S187" s="70">
        <f>H187+F187+G187+0</f>
        <v>0</v>
      </c>
      <c r="T187" s="69" t="e">
        <f t="shared" ref="T187" si="484">S187/J187*100</f>
        <v>#DIV/0!</v>
      </c>
      <c r="U187" s="470" t="e">
        <f t="shared" si="375"/>
        <v>#DIV/0!</v>
      </c>
      <c r="V187" s="472"/>
      <c r="W187" s="67">
        <f>H187+F187+G187+I187+0</f>
        <v>0</v>
      </c>
      <c r="X187" s="69" t="e">
        <f>W187/J187*100</f>
        <v>#DIV/0!</v>
      </c>
      <c r="Y187" s="470" t="e">
        <f t="shared" si="376"/>
        <v>#DIV/0!</v>
      </c>
      <c r="Z187" s="471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38"/>
      <c r="G188" s="36"/>
      <c r="H188" s="36"/>
      <c r="I188" s="39"/>
      <c r="J188" s="40"/>
      <c r="K188" s="16"/>
      <c r="L188" s="17" t="e">
        <f>K188/J187*100</f>
        <v>#DIV/0!</v>
      </c>
      <c r="M188" s="470"/>
      <c r="N188" s="471"/>
      <c r="O188" s="16"/>
      <c r="P188" s="73" t="e">
        <f>O188/J187*100</f>
        <v>#DIV/0!</v>
      </c>
      <c r="Q188" s="470"/>
      <c r="R188" s="471"/>
      <c r="S188" s="19"/>
      <c r="T188" s="73" t="e">
        <f>S188/J187*100</f>
        <v>#DIV/0!</v>
      </c>
      <c r="U188" s="470"/>
      <c r="V188" s="472"/>
      <c r="W188" s="16"/>
      <c r="X188" s="73" t="e">
        <f>W188/J187*100</f>
        <v>#DIV/0!</v>
      </c>
      <c r="Y188" s="470"/>
      <c r="Z188" s="471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27">
        <f>SUM(F191,F193,F195,F197)</f>
        <v>0</v>
      </c>
      <c r="G189" s="25">
        <f t="shared" ref="G189:I189" si="485">SUM(G191,G193,G195,G197)</f>
        <v>0</v>
      </c>
      <c r="H189" s="25">
        <f t="shared" si="485"/>
        <v>0</v>
      </c>
      <c r="I189" s="28">
        <f t="shared" si="485"/>
        <v>0</v>
      </c>
      <c r="J189" s="29">
        <f t="shared" ref="J189" si="486">+E189+I189+F189+G189+H189</f>
        <v>0</v>
      </c>
      <c r="K189" s="30">
        <f>SUM(K191,K193,K195,K197)</f>
        <v>0</v>
      </c>
      <c r="L189" s="31" t="e">
        <f t="shared" ref="L189" si="487">K189/J189*100</f>
        <v>#DIV/0!</v>
      </c>
      <c r="M189" s="473" t="e">
        <f t="shared" si="371"/>
        <v>#DIV/0!</v>
      </c>
      <c r="N189" s="474"/>
      <c r="O189" s="30">
        <f>SUM(O191,O193,O195,O197)</f>
        <v>0</v>
      </c>
      <c r="P189" s="31" t="e">
        <f t="shared" ref="P189" si="488">O189/J189*100</f>
        <v>#DIV/0!</v>
      </c>
      <c r="Q189" s="473" t="e">
        <f t="shared" si="373"/>
        <v>#DIV/0!</v>
      </c>
      <c r="R189" s="474"/>
      <c r="S189" s="32">
        <f>SUM(S191,S193,S195,S197)</f>
        <v>0</v>
      </c>
      <c r="T189" s="31" t="e">
        <f t="shared" ref="T189" si="489">S189/J189*100</f>
        <v>#DIV/0!</v>
      </c>
      <c r="U189" s="473" t="e">
        <f t="shared" si="375"/>
        <v>#DIV/0!</v>
      </c>
      <c r="V189" s="475"/>
      <c r="W189" s="30">
        <f>SUM(W191,W193,W195,W197)</f>
        <v>0</v>
      </c>
      <c r="X189" s="31" t="e">
        <f t="shared" ref="X189" si="490">W189/J189*100</f>
        <v>#DIV/0!</v>
      </c>
      <c r="Y189" s="473" t="e">
        <f t="shared" si="376"/>
        <v>#DIV/0!</v>
      </c>
      <c r="Z189" s="474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38"/>
      <c r="G190" s="36"/>
      <c r="H190" s="36"/>
      <c r="I190" s="37"/>
      <c r="J190" s="40"/>
      <c r="K190" s="30">
        <f>SUM(K192,K194,K196,K198)</f>
        <v>0</v>
      </c>
      <c r="L190" s="31" t="e">
        <f t="shared" ref="L190" si="491">K190/J189*100</f>
        <v>#DIV/0!</v>
      </c>
      <c r="M190" s="473"/>
      <c r="N190" s="474"/>
      <c r="O190" s="30">
        <f>SUM(O192,O194,O196,O198)</f>
        <v>0</v>
      </c>
      <c r="P190" s="31" t="e">
        <f t="shared" ref="P190" si="492">O190/J189*100</f>
        <v>#DIV/0!</v>
      </c>
      <c r="Q190" s="473"/>
      <c r="R190" s="474"/>
      <c r="S190" s="32">
        <f>SUM(S192,S194,S196,S198)</f>
        <v>0</v>
      </c>
      <c r="T190" s="31" t="e">
        <f t="shared" ref="T190" si="493">S190/J189*100</f>
        <v>#DIV/0!</v>
      </c>
      <c r="U190" s="473"/>
      <c r="V190" s="475"/>
      <c r="W190" s="30">
        <f>SUM(W192,W194,W196,W198)</f>
        <v>0</v>
      </c>
      <c r="X190" s="31" t="e">
        <f t="shared" ref="X190" si="494">W190/J189*100</f>
        <v>#DIV/0!</v>
      </c>
      <c r="Y190" s="473"/>
      <c r="Z190" s="474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495">+C191+D191</f>
        <v>0</v>
      </c>
      <c r="F191" s="63"/>
      <c r="G191" s="64"/>
      <c r="H191" s="64"/>
      <c r="I191" s="65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470" t="e">
        <f t="shared" si="371"/>
        <v>#DIV/0!</v>
      </c>
      <c r="N191" s="471"/>
      <c r="O191" s="67">
        <f>G191+F191+0</f>
        <v>0</v>
      </c>
      <c r="P191" s="68" t="e">
        <f t="shared" ref="P191" si="496">O191/J191*100</f>
        <v>#DIV/0!</v>
      </c>
      <c r="Q191" s="470" t="e">
        <f t="shared" si="373"/>
        <v>#DIV/0!</v>
      </c>
      <c r="R191" s="471"/>
      <c r="S191" s="70">
        <f>H191+F191+G191+0</f>
        <v>0</v>
      </c>
      <c r="T191" s="68" t="e">
        <f t="shared" ref="T191" si="497">S191/J191*100</f>
        <v>#DIV/0!</v>
      </c>
      <c r="U191" s="470" t="e">
        <f t="shared" si="375"/>
        <v>#DIV/0!</v>
      </c>
      <c r="V191" s="472"/>
      <c r="W191" s="67">
        <f>H191+F191+G191+I191+0</f>
        <v>0</v>
      </c>
      <c r="X191" s="68" t="e">
        <f>W191/J191*100</f>
        <v>#DIV/0!</v>
      </c>
      <c r="Y191" s="470" t="e">
        <f t="shared" si="376"/>
        <v>#DIV/0!</v>
      </c>
      <c r="Z191" s="471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38"/>
      <c r="G192" s="36"/>
      <c r="H192" s="36"/>
      <c r="I192" s="39"/>
      <c r="J192" s="40"/>
      <c r="K192" s="16"/>
      <c r="L192" s="17" t="e">
        <f>K192/J191*100</f>
        <v>#DIV/0!</v>
      </c>
      <c r="M192" s="470"/>
      <c r="N192" s="471"/>
      <c r="O192" s="16"/>
      <c r="P192" s="17" t="e">
        <f>O192/J191*100</f>
        <v>#DIV/0!</v>
      </c>
      <c r="Q192" s="470"/>
      <c r="R192" s="471"/>
      <c r="S192" s="19"/>
      <c r="T192" s="17" t="e">
        <f>S192/J191*100</f>
        <v>#DIV/0!</v>
      </c>
      <c r="U192" s="470"/>
      <c r="V192" s="472"/>
      <c r="W192" s="16"/>
      <c r="X192" s="17" t="e">
        <f>W192/J191*100</f>
        <v>#DIV/0!</v>
      </c>
      <c r="Y192" s="470"/>
      <c r="Z192" s="471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498">+C193+D193</f>
        <v>0</v>
      </c>
      <c r="F193" s="63"/>
      <c r="G193" s="64"/>
      <c r="H193" s="64"/>
      <c r="I193" s="65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470" t="e">
        <f t="shared" si="371"/>
        <v>#DIV/0!</v>
      </c>
      <c r="N193" s="471"/>
      <c r="O193" s="67">
        <f>G193+F193+0</f>
        <v>0</v>
      </c>
      <c r="P193" s="68" t="e">
        <f t="shared" ref="P193" si="499">O193/J193*100</f>
        <v>#DIV/0!</v>
      </c>
      <c r="Q193" s="470" t="e">
        <f t="shared" si="373"/>
        <v>#DIV/0!</v>
      </c>
      <c r="R193" s="471"/>
      <c r="S193" s="70">
        <f>H193+F193+G193+0</f>
        <v>0</v>
      </c>
      <c r="T193" s="68" t="e">
        <f t="shared" ref="T193" si="500">S193/J193*100</f>
        <v>#DIV/0!</v>
      </c>
      <c r="U193" s="470" t="e">
        <f t="shared" si="375"/>
        <v>#DIV/0!</v>
      </c>
      <c r="V193" s="472"/>
      <c r="W193" s="67">
        <f>H193+F193+G193+I193+0</f>
        <v>0</v>
      </c>
      <c r="X193" s="68" t="e">
        <f>W193/J193*100</f>
        <v>#DIV/0!</v>
      </c>
      <c r="Y193" s="470" t="e">
        <f t="shared" si="376"/>
        <v>#DIV/0!</v>
      </c>
      <c r="Z193" s="471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38"/>
      <c r="G194" s="36"/>
      <c r="H194" s="36"/>
      <c r="I194" s="39"/>
      <c r="J194" s="40"/>
      <c r="K194" s="16"/>
      <c r="L194" s="17" t="e">
        <f>K194/J193*100</f>
        <v>#DIV/0!</v>
      </c>
      <c r="M194" s="470"/>
      <c r="N194" s="471"/>
      <c r="O194" s="16"/>
      <c r="P194" s="17" t="e">
        <f>O194/J193*100</f>
        <v>#DIV/0!</v>
      </c>
      <c r="Q194" s="470"/>
      <c r="R194" s="471"/>
      <c r="S194" s="19"/>
      <c r="T194" s="17" t="e">
        <f>S194/J193*100</f>
        <v>#DIV/0!</v>
      </c>
      <c r="U194" s="470"/>
      <c r="V194" s="472"/>
      <c r="W194" s="16"/>
      <c r="X194" s="17" t="e">
        <f>W194/J193*100</f>
        <v>#DIV/0!</v>
      </c>
      <c r="Y194" s="470"/>
      <c r="Z194" s="471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01">+C195+D195</f>
        <v>0</v>
      </c>
      <c r="F195" s="63"/>
      <c r="G195" s="64"/>
      <c r="H195" s="64"/>
      <c r="I195" s="65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470" t="e">
        <f t="shared" si="371"/>
        <v>#DIV/0!</v>
      </c>
      <c r="N195" s="471"/>
      <c r="O195" s="67">
        <f>G195+F195+0</f>
        <v>0</v>
      </c>
      <c r="P195" s="68" t="e">
        <f t="shared" ref="P195" si="502">O195/J195*100</f>
        <v>#DIV/0!</v>
      </c>
      <c r="Q195" s="470" t="e">
        <f t="shared" si="373"/>
        <v>#DIV/0!</v>
      </c>
      <c r="R195" s="471"/>
      <c r="S195" s="70">
        <f>H195+F195+G195+0</f>
        <v>0</v>
      </c>
      <c r="T195" s="68" t="e">
        <f t="shared" ref="T195" si="503">S195/J195*100</f>
        <v>#DIV/0!</v>
      </c>
      <c r="U195" s="470" t="e">
        <f t="shared" si="375"/>
        <v>#DIV/0!</v>
      </c>
      <c r="V195" s="472"/>
      <c r="W195" s="67">
        <f>H195+F195+G195+I195+0</f>
        <v>0</v>
      </c>
      <c r="X195" s="68" t="e">
        <f>W195/J195*100</f>
        <v>#DIV/0!</v>
      </c>
      <c r="Y195" s="470" t="e">
        <f t="shared" si="376"/>
        <v>#DIV/0!</v>
      </c>
      <c r="Z195" s="471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38"/>
      <c r="G196" s="36"/>
      <c r="H196" s="36"/>
      <c r="I196" s="39"/>
      <c r="J196" s="40"/>
      <c r="K196" s="16"/>
      <c r="L196" s="17" t="e">
        <f>K196/J195*100</f>
        <v>#DIV/0!</v>
      </c>
      <c r="M196" s="470"/>
      <c r="N196" s="471"/>
      <c r="O196" s="16"/>
      <c r="P196" s="17" t="e">
        <f>O196/J195*100</f>
        <v>#DIV/0!</v>
      </c>
      <c r="Q196" s="470"/>
      <c r="R196" s="471"/>
      <c r="S196" s="19"/>
      <c r="T196" s="17" t="e">
        <f>S196/J195*100</f>
        <v>#DIV/0!</v>
      </c>
      <c r="U196" s="470"/>
      <c r="V196" s="472"/>
      <c r="W196" s="16"/>
      <c r="X196" s="17" t="e">
        <f>W196/J195*100</f>
        <v>#DIV/0!</v>
      </c>
      <c r="Y196" s="470"/>
      <c r="Z196" s="471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04">+C197+D197</f>
        <v>0</v>
      </c>
      <c r="F197" s="63"/>
      <c r="G197" s="64"/>
      <c r="H197" s="64"/>
      <c r="I197" s="65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470" t="e">
        <f t="shared" si="371"/>
        <v>#DIV/0!</v>
      </c>
      <c r="N197" s="471"/>
      <c r="O197" s="67">
        <f>G197+F197+0</f>
        <v>0</v>
      </c>
      <c r="P197" s="68" t="e">
        <f t="shared" ref="P197" si="505">O197/J197*100</f>
        <v>#DIV/0!</v>
      </c>
      <c r="Q197" s="470" t="e">
        <f t="shared" si="373"/>
        <v>#DIV/0!</v>
      </c>
      <c r="R197" s="471"/>
      <c r="S197" s="70">
        <f>H197+F197+G197+0</f>
        <v>0</v>
      </c>
      <c r="T197" s="68" t="e">
        <f t="shared" ref="T197" si="506">S197/J197*100</f>
        <v>#DIV/0!</v>
      </c>
      <c r="U197" s="470" t="e">
        <f t="shared" si="375"/>
        <v>#DIV/0!</v>
      </c>
      <c r="V197" s="472"/>
      <c r="W197" s="67">
        <f>H197+F197+G197+I197+0</f>
        <v>0</v>
      </c>
      <c r="X197" s="68" t="e">
        <f>W197/J197*100</f>
        <v>#DIV/0!</v>
      </c>
      <c r="Y197" s="470" t="e">
        <f t="shared" si="376"/>
        <v>#DIV/0!</v>
      </c>
      <c r="Z197" s="471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38"/>
      <c r="G198" s="36"/>
      <c r="H198" s="36"/>
      <c r="I198" s="39"/>
      <c r="J198" s="40"/>
      <c r="K198" s="16"/>
      <c r="L198" s="17" t="e">
        <f>K198/J197*100</f>
        <v>#DIV/0!</v>
      </c>
      <c r="M198" s="470"/>
      <c r="N198" s="471"/>
      <c r="O198" s="16"/>
      <c r="P198" s="17" t="e">
        <f>O198/J197*100</f>
        <v>#DIV/0!</v>
      </c>
      <c r="Q198" s="470"/>
      <c r="R198" s="471"/>
      <c r="S198" s="19"/>
      <c r="T198" s="17" t="e">
        <f>S198/J197*100</f>
        <v>#DIV/0!</v>
      </c>
      <c r="U198" s="470"/>
      <c r="V198" s="472"/>
      <c r="W198" s="16"/>
      <c r="X198" s="17" t="e">
        <f>W198/J197*100</f>
        <v>#DIV/0!</v>
      </c>
      <c r="Y198" s="470"/>
      <c r="Z198" s="471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27">
        <f>SUM(F201,F203)</f>
        <v>0</v>
      </c>
      <c r="G199" s="25">
        <f t="shared" ref="G199:I199" si="507">SUM(G201,G203)</f>
        <v>0</v>
      </c>
      <c r="H199" s="25">
        <f t="shared" si="507"/>
        <v>0</v>
      </c>
      <c r="I199" s="28">
        <f t="shared" si="507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08">K199/J199*100</f>
        <v>#DIV/0!</v>
      </c>
      <c r="M199" s="473" t="e">
        <f t="shared" si="371"/>
        <v>#DIV/0!</v>
      </c>
      <c r="N199" s="474"/>
      <c r="O199" s="30">
        <f>SUM(O201,O203)</f>
        <v>0</v>
      </c>
      <c r="P199" s="31" t="e">
        <f t="shared" ref="P199" si="509">O199/J199*100</f>
        <v>#DIV/0!</v>
      </c>
      <c r="Q199" s="473" t="e">
        <f t="shared" si="373"/>
        <v>#DIV/0!</v>
      </c>
      <c r="R199" s="474"/>
      <c r="S199" s="32">
        <f>SUM(S201,S203)</f>
        <v>0</v>
      </c>
      <c r="T199" s="31" t="e">
        <f t="shared" ref="T199" si="510">S199/J199*100</f>
        <v>#DIV/0!</v>
      </c>
      <c r="U199" s="473" t="e">
        <f t="shared" si="375"/>
        <v>#DIV/0!</v>
      </c>
      <c r="V199" s="475"/>
      <c r="W199" s="30">
        <f>SUM(W201,W203)</f>
        <v>0</v>
      </c>
      <c r="X199" s="31" t="e">
        <f t="shared" ref="X199" si="511">W199/J199*100</f>
        <v>#DIV/0!</v>
      </c>
      <c r="Y199" s="473" t="e">
        <f t="shared" si="376"/>
        <v>#DIV/0!</v>
      </c>
      <c r="Z199" s="474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38"/>
      <c r="G200" s="36"/>
      <c r="H200" s="36"/>
      <c r="I200" s="37"/>
      <c r="J200" s="40"/>
      <c r="K200" s="30">
        <f>SUM(K202,K204)</f>
        <v>0</v>
      </c>
      <c r="L200" s="31" t="e">
        <f t="shared" ref="L200" si="512">K200/J199*100</f>
        <v>#DIV/0!</v>
      </c>
      <c r="M200" s="473"/>
      <c r="N200" s="474"/>
      <c r="O200" s="30">
        <f>SUM(O202,O204)</f>
        <v>0</v>
      </c>
      <c r="P200" s="31" t="e">
        <f t="shared" ref="P200" si="513">O200/J199*100</f>
        <v>#DIV/0!</v>
      </c>
      <c r="Q200" s="473"/>
      <c r="R200" s="474"/>
      <c r="S200" s="32">
        <f>SUM(S202,S204)</f>
        <v>0</v>
      </c>
      <c r="T200" s="31" t="e">
        <f t="shared" ref="T200" si="514">S200/J199*100</f>
        <v>#DIV/0!</v>
      </c>
      <c r="U200" s="473"/>
      <c r="V200" s="475"/>
      <c r="W200" s="30">
        <f>SUM(W202,W204)</f>
        <v>0</v>
      </c>
      <c r="X200" s="31" t="e">
        <f t="shared" ref="X200" si="515">W200/J199*100</f>
        <v>#DIV/0!</v>
      </c>
      <c r="Y200" s="473"/>
      <c r="Z200" s="474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16">+C201+D201</f>
        <v>0</v>
      </c>
      <c r="F201" s="63"/>
      <c r="G201" s="64"/>
      <c r="H201" s="64"/>
      <c r="I201" s="65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470" t="e">
        <f t="shared" si="371"/>
        <v>#DIV/0!</v>
      </c>
      <c r="N201" s="471"/>
      <c r="O201" s="67">
        <f>G201+F201+0</f>
        <v>0</v>
      </c>
      <c r="P201" s="68" t="e">
        <f t="shared" ref="P201" si="517">O201/J201*100</f>
        <v>#DIV/0!</v>
      </c>
      <c r="Q201" s="470" t="e">
        <f t="shared" si="373"/>
        <v>#DIV/0!</v>
      </c>
      <c r="R201" s="471"/>
      <c r="S201" s="70">
        <f>H201+F201+G201+0</f>
        <v>0</v>
      </c>
      <c r="T201" s="68" t="e">
        <f t="shared" ref="T201" si="518">S201/J201*100</f>
        <v>#DIV/0!</v>
      </c>
      <c r="U201" s="470" t="e">
        <f t="shared" si="375"/>
        <v>#DIV/0!</v>
      </c>
      <c r="V201" s="472"/>
      <c r="W201" s="67">
        <f>H201+F201+G201+I201+0</f>
        <v>0</v>
      </c>
      <c r="X201" s="68" t="e">
        <f>W201/J201*100</f>
        <v>#DIV/0!</v>
      </c>
      <c r="Y201" s="470" t="e">
        <f t="shared" si="376"/>
        <v>#DIV/0!</v>
      </c>
      <c r="Z201" s="471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38"/>
      <c r="G202" s="36"/>
      <c r="H202" s="36"/>
      <c r="I202" s="39"/>
      <c r="J202" s="40"/>
      <c r="K202" s="16"/>
      <c r="L202" s="17" t="e">
        <f>K202/J201*100</f>
        <v>#DIV/0!</v>
      </c>
      <c r="M202" s="470"/>
      <c r="N202" s="471"/>
      <c r="O202" s="16"/>
      <c r="P202" s="17" t="e">
        <f>O202/J201*100</f>
        <v>#DIV/0!</v>
      </c>
      <c r="Q202" s="470"/>
      <c r="R202" s="471"/>
      <c r="S202" s="19"/>
      <c r="T202" s="17" t="e">
        <f>S202/J201*100</f>
        <v>#DIV/0!</v>
      </c>
      <c r="U202" s="470"/>
      <c r="V202" s="472"/>
      <c r="W202" s="16"/>
      <c r="X202" s="17" t="e">
        <f>W202/J201*100</f>
        <v>#DIV/0!</v>
      </c>
      <c r="Y202" s="470"/>
      <c r="Z202" s="471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19">+C203+D203</f>
        <v>0</v>
      </c>
      <c r="F203" s="63"/>
      <c r="G203" s="64"/>
      <c r="H203" s="64"/>
      <c r="I203" s="65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470" t="e">
        <f t="shared" si="371"/>
        <v>#DIV/0!</v>
      </c>
      <c r="N203" s="471"/>
      <c r="O203" s="67">
        <f>G203+F203+0</f>
        <v>0</v>
      </c>
      <c r="P203" s="68" t="e">
        <f t="shared" ref="P203" si="520">O203/J203*100</f>
        <v>#DIV/0!</v>
      </c>
      <c r="Q203" s="470" t="e">
        <f t="shared" si="373"/>
        <v>#DIV/0!</v>
      </c>
      <c r="R203" s="471"/>
      <c r="S203" s="70">
        <f>H203+F203+G203+0</f>
        <v>0</v>
      </c>
      <c r="T203" s="68" t="e">
        <f t="shared" ref="T203" si="521">S203/J203*100</f>
        <v>#DIV/0!</v>
      </c>
      <c r="U203" s="470" t="e">
        <f t="shared" si="375"/>
        <v>#DIV/0!</v>
      </c>
      <c r="V203" s="472"/>
      <c r="W203" s="67">
        <f>H203+F203+G203+I203+0</f>
        <v>0</v>
      </c>
      <c r="X203" s="68" t="e">
        <f>W203/J203*100</f>
        <v>#DIV/0!</v>
      </c>
      <c r="Y203" s="470" t="e">
        <f t="shared" si="376"/>
        <v>#DIV/0!</v>
      </c>
      <c r="Z203" s="471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38"/>
      <c r="G204" s="36"/>
      <c r="H204" s="36"/>
      <c r="I204" s="39"/>
      <c r="J204" s="40"/>
      <c r="K204" s="16"/>
      <c r="L204" s="17" t="e">
        <f>K204/J203*100</f>
        <v>#DIV/0!</v>
      </c>
      <c r="M204" s="470"/>
      <c r="N204" s="471"/>
      <c r="O204" s="16"/>
      <c r="P204" s="17" t="e">
        <f>O204/J203*100</f>
        <v>#DIV/0!</v>
      </c>
      <c r="Q204" s="470"/>
      <c r="R204" s="471"/>
      <c r="S204" s="19"/>
      <c r="T204" s="17" t="e">
        <f>S204/J203*100</f>
        <v>#DIV/0!</v>
      </c>
      <c r="U204" s="470"/>
      <c r="V204" s="472"/>
      <c r="W204" s="16"/>
      <c r="X204" s="17" t="e">
        <f>W204/J203*100</f>
        <v>#DIV/0!</v>
      </c>
      <c r="Y204" s="470"/>
      <c r="Z204" s="471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22">+C205+D205</f>
        <v>0</v>
      </c>
      <c r="F205" s="63"/>
      <c r="G205" s="64"/>
      <c r="H205" s="64"/>
      <c r="I205" s="65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470" t="e">
        <f t="shared" ref="M205:M267" si="523">L206-L205</f>
        <v>#DIV/0!</v>
      </c>
      <c r="N205" s="471"/>
      <c r="O205" s="67">
        <f>G205+F205+0</f>
        <v>0</v>
      </c>
      <c r="P205" s="68" t="e">
        <f t="shared" ref="P205" si="524">O205/J205*100</f>
        <v>#DIV/0!</v>
      </c>
      <c r="Q205" s="470" t="e">
        <f t="shared" ref="Q205:Q267" si="525">P206-P205</f>
        <v>#DIV/0!</v>
      </c>
      <c r="R205" s="471"/>
      <c r="S205" s="70">
        <f>H205+F205+G205+0</f>
        <v>0</v>
      </c>
      <c r="T205" s="68" t="e">
        <f t="shared" ref="T205" si="526">S205/J205*100</f>
        <v>#DIV/0!</v>
      </c>
      <c r="U205" s="470" t="e">
        <f t="shared" ref="U205:U267" si="527">T206-T205</f>
        <v>#DIV/0!</v>
      </c>
      <c r="V205" s="472"/>
      <c r="W205" s="67">
        <f>H205+F205+G205+I205+0</f>
        <v>0</v>
      </c>
      <c r="X205" s="68" t="e">
        <f>W205/J205*100</f>
        <v>#DIV/0!</v>
      </c>
      <c r="Y205" s="470" t="e">
        <f t="shared" ref="Y205:Y267" si="528">X206-X205</f>
        <v>#DIV/0!</v>
      </c>
      <c r="Z205" s="471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38"/>
      <c r="G206" s="36"/>
      <c r="H206" s="36"/>
      <c r="I206" s="37"/>
      <c r="J206" s="40"/>
      <c r="K206" s="16"/>
      <c r="L206" s="17" t="e">
        <f>K206/J205*100</f>
        <v>#DIV/0!</v>
      </c>
      <c r="M206" s="470"/>
      <c r="N206" s="471"/>
      <c r="O206" s="16"/>
      <c r="P206" s="17" t="e">
        <f>O206/J205*100</f>
        <v>#DIV/0!</v>
      </c>
      <c r="Q206" s="470"/>
      <c r="R206" s="471"/>
      <c r="S206" s="19"/>
      <c r="T206" s="17" t="e">
        <f>S206/J205*100</f>
        <v>#DIV/0!</v>
      </c>
      <c r="U206" s="470"/>
      <c r="V206" s="472"/>
      <c r="W206" s="16"/>
      <c r="X206" s="17" t="e">
        <f>W206/J205*100</f>
        <v>#DIV/0!</v>
      </c>
      <c r="Y206" s="470"/>
      <c r="Z206" s="471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29">+C207+D207</f>
        <v>0</v>
      </c>
      <c r="F207" s="63"/>
      <c r="G207" s="64"/>
      <c r="H207" s="64"/>
      <c r="I207" s="65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470" t="e">
        <f t="shared" si="523"/>
        <v>#DIV/0!</v>
      </c>
      <c r="N207" s="471"/>
      <c r="O207" s="67">
        <f>G207+F207+0</f>
        <v>0</v>
      </c>
      <c r="P207" s="68" t="e">
        <f t="shared" ref="P207" si="530">O207/J207*100</f>
        <v>#DIV/0!</v>
      </c>
      <c r="Q207" s="470" t="e">
        <f t="shared" si="525"/>
        <v>#DIV/0!</v>
      </c>
      <c r="R207" s="471"/>
      <c r="S207" s="70">
        <f>H207+F207+G207+0</f>
        <v>0</v>
      </c>
      <c r="T207" s="68" t="e">
        <f t="shared" ref="T207" si="531">S207/J207*100</f>
        <v>#DIV/0!</v>
      </c>
      <c r="U207" s="470" t="e">
        <f t="shared" si="527"/>
        <v>#DIV/0!</v>
      </c>
      <c r="V207" s="472"/>
      <c r="W207" s="67">
        <f>H207+F207+G207+I207+0</f>
        <v>0</v>
      </c>
      <c r="X207" s="68" t="e">
        <f>W207/J207*100</f>
        <v>#DIV/0!</v>
      </c>
      <c r="Y207" s="470" t="e">
        <f t="shared" si="528"/>
        <v>#DIV/0!</v>
      </c>
      <c r="Z207" s="471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38"/>
      <c r="G208" s="36"/>
      <c r="H208" s="36"/>
      <c r="I208" s="37"/>
      <c r="J208" s="40"/>
      <c r="K208" s="16"/>
      <c r="L208" s="17" t="e">
        <f>K208/J207*100</f>
        <v>#DIV/0!</v>
      </c>
      <c r="M208" s="470"/>
      <c r="N208" s="471"/>
      <c r="O208" s="16"/>
      <c r="P208" s="17" t="e">
        <f>O208/J207*100</f>
        <v>#DIV/0!</v>
      </c>
      <c r="Q208" s="470"/>
      <c r="R208" s="471"/>
      <c r="S208" s="19"/>
      <c r="T208" s="17" t="e">
        <f>S208/J207*100</f>
        <v>#DIV/0!</v>
      </c>
      <c r="U208" s="470"/>
      <c r="V208" s="472"/>
      <c r="W208" s="16"/>
      <c r="X208" s="17" t="e">
        <f>W208/J207*100</f>
        <v>#DIV/0!</v>
      </c>
      <c r="Y208" s="470"/>
      <c r="Z208" s="471"/>
      <c r="AA208" s="74"/>
      <c r="AB208" s="74"/>
    </row>
    <row r="209" spans="1:28" s="251" customFormat="1" ht="21.75" hidden="1" customHeight="1" x14ac:dyDescent="0.2">
      <c r="A209" s="480" t="s">
        <v>45</v>
      </c>
      <c r="B209" s="54" t="s">
        <v>29</v>
      </c>
      <c r="C209" s="55">
        <f t="shared" ref="C209:K210" si="532">SUM(C211,C217,C227,C233,C235)</f>
        <v>0</v>
      </c>
      <c r="D209" s="56">
        <f t="shared" si="532"/>
        <v>0</v>
      </c>
      <c r="E209" s="57">
        <f t="shared" si="532"/>
        <v>0</v>
      </c>
      <c r="F209" s="58">
        <f t="shared" si="532"/>
        <v>0</v>
      </c>
      <c r="G209" s="56">
        <f t="shared" si="532"/>
        <v>0</v>
      </c>
      <c r="H209" s="56">
        <f t="shared" si="532"/>
        <v>0</v>
      </c>
      <c r="I209" s="59">
        <f t="shared" si="532"/>
        <v>0</v>
      </c>
      <c r="J209" s="60">
        <f t="shared" si="532"/>
        <v>0</v>
      </c>
      <c r="K209" s="55">
        <f t="shared" si="532"/>
        <v>0</v>
      </c>
      <c r="L209" s="56" t="e">
        <f>K209/J209*100</f>
        <v>#DIV/0!</v>
      </c>
      <c r="M209" s="482" t="e">
        <f t="shared" si="523"/>
        <v>#DIV/0!</v>
      </c>
      <c r="N209" s="476"/>
      <c r="O209" s="55">
        <f>SUM(O211,O217,O227,O233,O235)</f>
        <v>0</v>
      </c>
      <c r="P209" s="56" t="e">
        <f t="shared" ref="P209" si="533">O209/J209*100</f>
        <v>#DIV/0!</v>
      </c>
      <c r="Q209" s="482" t="e">
        <f t="shared" si="525"/>
        <v>#DIV/0!</v>
      </c>
      <c r="R209" s="476"/>
      <c r="S209" s="58">
        <f>SUM(S211,S217,S227,S233,S235)</f>
        <v>0</v>
      </c>
      <c r="T209" s="56" t="e">
        <f t="shared" ref="T209" si="534">S209/J209*100</f>
        <v>#DIV/0!</v>
      </c>
      <c r="U209" s="482" t="e">
        <f t="shared" si="527"/>
        <v>#DIV/0!</v>
      </c>
      <c r="V209" s="484"/>
      <c r="W209" s="55">
        <f>SUM(W211,W217,W227,W233,W235)</f>
        <v>0</v>
      </c>
      <c r="X209" s="56" t="e">
        <f t="shared" ref="X209" si="535">W209/J209*100</f>
        <v>#DIV/0!</v>
      </c>
      <c r="Y209" s="482" t="e">
        <f t="shared" si="528"/>
        <v>#DIV/0!</v>
      </c>
      <c r="Z209" s="476"/>
      <c r="AA209" s="250"/>
      <c r="AB209" s="250"/>
    </row>
    <row r="210" spans="1:28" s="251" customFormat="1" ht="21.75" hidden="1" customHeight="1" x14ac:dyDescent="0.2">
      <c r="A210" s="481"/>
      <c r="B210" s="54" t="s">
        <v>30</v>
      </c>
      <c r="C210" s="16"/>
      <c r="D210" s="17"/>
      <c r="E210" s="18"/>
      <c r="F210" s="19"/>
      <c r="G210" s="17"/>
      <c r="H210" s="17"/>
      <c r="I210" s="20"/>
      <c r="J210" s="21"/>
      <c r="K210" s="55">
        <f t="shared" si="532"/>
        <v>0</v>
      </c>
      <c r="L210" s="56" t="e">
        <f t="shared" ref="L210" si="536">K210/J209*100</f>
        <v>#DIV/0!</v>
      </c>
      <c r="M210" s="483"/>
      <c r="N210" s="477"/>
      <c r="O210" s="55">
        <f>SUM(O212,O218,O228,O234,O236)</f>
        <v>0</v>
      </c>
      <c r="P210" s="56" t="e">
        <f t="shared" ref="P210" si="537">O210/J209*100</f>
        <v>#DIV/0!</v>
      </c>
      <c r="Q210" s="483"/>
      <c r="R210" s="477"/>
      <c r="S210" s="58">
        <f>SUM(S212,S218,S228,S234,S236)</f>
        <v>0</v>
      </c>
      <c r="T210" s="56" t="e">
        <f t="shared" ref="T210" si="538">S210/J209*100</f>
        <v>#DIV/0!</v>
      </c>
      <c r="U210" s="483"/>
      <c r="V210" s="485"/>
      <c r="W210" s="55">
        <f>SUM(W212,W218,W228,W234,W236)</f>
        <v>0</v>
      </c>
      <c r="X210" s="56" t="e">
        <f t="shared" ref="X210" si="539">W210/J209*100</f>
        <v>#DIV/0!</v>
      </c>
      <c r="Y210" s="483"/>
      <c r="Z210" s="477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27">
        <f>SUM(F213,F215)</f>
        <v>0</v>
      </c>
      <c r="G211" s="25">
        <f>SUM(G213,G215)</f>
        <v>0</v>
      </c>
      <c r="H211" s="25">
        <f t="shared" ref="H211:I211" si="540">SUM(H213,H215)</f>
        <v>0</v>
      </c>
      <c r="I211" s="28">
        <f t="shared" si="540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41">K211/J211*100</f>
        <v>#DIV/0!</v>
      </c>
      <c r="M211" s="478" t="e">
        <f t="shared" si="523"/>
        <v>#DIV/0!</v>
      </c>
      <c r="N211" s="474"/>
      <c r="O211" s="30">
        <f>SUM(O213,O215)</f>
        <v>0</v>
      </c>
      <c r="P211" s="31" t="e">
        <f t="shared" ref="P211" si="542">O211/J211*100</f>
        <v>#DIV/0!</v>
      </c>
      <c r="Q211" s="478" t="e">
        <f t="shared" si="525"/>
        <v>#DIV/0!</v>
      </c>
      <c r="R211" s="474"/>
      <c r="S211" s="32">
        <f>SUM(S213,S215)</f>
        <v>0</v>
      </c>
      <c r="T211" s="31" t="e">
        <f t="shared" ref="T211" si="543">S211/J211*100</f>
        <v>#DIV/0!</v>
      </c>
      <c r="U211" s="478" t="e">
        <f t="shared" si="527"/>
        <v>#DIV/0!</v>
      </c>
      <c r="V211" s="475"/>
      <c r="W211" s="30">
        <f>SUM(W213,W215)</f>
        <v>0</v>
      </c>
      <c r="X211" s="31" t="e">
        <f t="shared" ref="X211" si="544">W211/J211*100</f>
        <v>#DIV/0!</v>
      </c>
      <c r="Y211" s="478" t="e">
        <f t="shared" si="528"/>
        <v>#DIV/0!</v>
      </c>
      <c r="Z211" s="474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38"/>
      <c r="G212" s="36"/>
      <c r="H212" s="36"/>
      <c r="I212" s="37"/>
      <c r="J212" s="40"/>
      <c r="K212" s="30">
        <f>SUM(K214,K216)</f>
        <v>0</v>
      </c>
      <c r="L212" s="31" t="e">
        <f>K212/J211*100</f>
        <v>#DIV/0!</v>
      </c>
      <c r="M212" s="479"/>
      <c r="N212" s="474"/>
      <c r="O212" s="30">
        <f>SUM(O214,O216)</f>
        <v>0</v>
      </c>
      <c r="P212" s="31" t="e">
        <f t="shared" ref="P212" si="545">O212/J211*100</f>
        <v>#DIV/0!</v>
      </c>
      <c r="Q212" s="479"/>
      <c r="R212" s="474"/>
      <c r="S212" s="32">
        <f>SUM(S214,S216)</f>
        <v>0</v>
      </c>
      <c r="T212" s="31" t="e">
        <f t="shared" ref="T212" si="546">S212/J211*100</f>
        <v>#DIV/0!</v>
      </c>
      <c r="U212" s="479"/>
      <c r="V212" s="475"/>
      <c r="W212" s="30">
        <f>SUM(W214,W216)</f>
        <v>0</v>
      </c>
      <c r="X212" s="31" t="e">
        <f t="shared" ref="X212" si="547">W212/J211*100</f>
        <v>#DIV/0!</v>
      </c>
      <c r="Y212" s="479"/>
      <c r="Z212" s="474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548">+C213+D213</f>
        <v>0</v>
      </c>
      <c r="F213" s="63"/>
      <c r="G213" s="64"/>
      <c r="H213" s="64"/>
      <c r="I213" s="65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470" t="e">
        <f t="shared" si="523"/>
        <v>#DIV/0!</v>
      </c>
      <c r="N213" s="471"/>
      <c r="O213" s="67">
        <f>G213+F213+0</f>
        <v>0</v>
      </c>
      <c r="P213" s="69" t="e">
        <f t="shared" ref="P213" si="549">O213/J213*100</f>
        <v>#DIV/0!</v>
      </c>
      <c r="Q213" s="470" t="e">
        <f t="shared" si="525"/>
        <v>#DIV/0!</v>
      </c>
      <c r="R213" s="471"/>
      <c r="S213" s="70">
        <f>H213+F213+G213+0</f>
        <v>0</v>
      </c>
      <c r="T213" s="69" t="e">
        <f t="shared" ref="T213" si="550">S213/J213*100</f>
        <v>#DIV/0!</v>
      </c>
      <c r="U213" s="470" t="e">
        <f t="shared" si="527"/>
        <v>#DIV/0!</v>
      </c>
      <c r="V213" s="472"/>
      <c r="W213" s="67">
        <f>H213+F213+G213+I213+0</f>
        <v>0</v>
      </c>
      <c r="X213" s="69" t="e">
        <f>W213/J213*100</f>
        <v>#DIV/0!</v>
      </c>
      <c r="Y213" s="470" t="e">
        <f t="shared" si="528"/>
        <v>#DIV/0!</v>
      </c>
      <c r="Z213" s="471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38"/>
      <c r="G214" s="36"/>
      <c r="H214" s="36"/>
      <c r="I214" s="39"/>
      <c r="J214" s="40"/>
      <c r="K214" s="16"/>
      <c r="L214" s="17" t="e">
        <f>K214/J213*100</f>
        <v>#DIV/0!</v>
      </c>
      <c r="M214" s="470"/>
      <c r="N214" s="471"/>
      <c r="O214" s="16"/>
      <c r="P214" s="73" t="e">
        <f>O214/J213*100</f>
        <v>#DIV/0!</v>
      </c>
      <c r="Q214" s="470"/>
      <c r="R214" s="471"/>
      <c r="S214" s="19"/>
      <c r="T214" s="73" t="e">
        <f>S214/J213*100</f>
        <v>#DIV/0!</v>
      </c>
      <c r="U214" s="470"/>
      <c r="V214" s="472"/>
      <c r="W214" s="16"/>
      <c r="X214" s="73" t="e">
        <f>W214/J213*100</f>
        <v>#DIV/0!</v>
      </c>
      <c r="Y214" s="470"/>
      <c r="Z214" s="471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551">+C215+D215</f>
        <v>0</v>
      </c>
      <c r="F215" s="63"/>
      <c r="G215" s="64"/>
      <c r="H215" s="64"/>
      <c r="I215" s="65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470" t="e">
        <f t="shared" si="523"/>
        <v>#DIV/0!</v>
      </c>
      <c r="N215" s="471"/>
      <c r="O215" s="67">
        <f>G215+F215+0</f>
        <v>0</v>
      </c>
      <c r="P215" s="69" t="e">
        <f t="shared" ref="P215" si="552">O215/J215*100</f>
        <v>#DIV/0!</v>
      </c>
      <c r="Q215" s="470" t="e">
        <f t="shared" si="525"/>
        <v>#DIV/0!</v>
      </c>
      <c r="R215" s="471"/>
      <c r="S215" s="70">
        <f>H215+F215+G215+0</f>
        <v>0</v>
      </c>
      <c r="T215" s="69" t="e">
        <f t="shared" ref="T215" si="553">S215/J215*100</f>
        <v>#DIV/0!</v>
      </c>
      <c r="U215" s="470" t="e">
        <f t="shared" si="527"/>
        <v>#DIV/0!</v>
      </c>
      <c r="V215" s="472"/>
      <c r="W215" s="67">
        <f>H215+F215+G215+I215+0</f>
        <v>0</v>
      </c>
      <c r="X215" s="69" t="e">
        <f>W215/J215*100</f>
        <v>#DIV/0!</v>
      </c>
      <c r="Y215" s="470" t="e">
        <f t="shared" si="528"/>
        <v>#DIV/0!</v>
      </c>
      <c r="Z215" s="471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38"/>
      <c r="G216" s="36"/>
      <c r="H216" s="36"/>
      <c r="I216" s="39"/>
      <c r="J216" s="40"/>
      <c r="K216" s="16"/>
      <c r="L216" s="17" t="e">
        <f>K216/J215*100</f>
        <v>#DIV/0!</v>
      </c>
      <c r="M216" s="470"/>
      <c r="N216" s="471"/>
      <c r="O216" s="16"/>
      <c r="P216" s="73" t="e">
        <f>O216/J215*100</f>
        <v>#DIV/0!</v>
      </c>
      <c r="Q216" s="470"/>
      <c r="R216" s="471"/>
      <c r="S216" s="19"/>
      <c r="T216" s="73" t="e">
        <f>S216/J215*100</f>
        <v>#DIV/0!</v>
      </c>
      <c r="U216" s="470"/>
      <c r="V216" s="472"/>
      <c r="W216" s="16"/>
      <c r="X216" s="73" t="e">
        <f>W216/J215*100</f>
        <v>#DIV/0!</v>
      </c>
      <c r="Y216" s="470"/>
      <c r="Z216" s="471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27">
        <f>SUM(F219,F221,F223,F225)</f>
        <v>0</v>
      </c>
      <c r="G217" s="25">
        <f t="shared" ref="G217:I217" si="554">SUM(G219,G221,G223,G225)</f>
        <v>0</v>
      </c>
      <c r="H217" s="25">
        <f t="shared" si="554"/>
        <v>0</v>
      </c>
      <c r="I217" s="28">
        <f t="shared" si="554"/>
        <v>0</v>
      </c>
      <c r="J217" s="29">
        <f t="shared" ref="J217" si="555">+E217+I217+F217+G217+H217</f>
        <v>0</v>
      </c>
      <c r="K217" s="30">
        <f>SUM(K219,K221,K223,K225)</f>
        <v>0</v>
      </c>
      <c r="L217" s="31" t="e">
        <f t="shared" ref="L217" si="556">K217/J217*100</f>
        <v>#DIV/0!</v>
      </c>
      <c r="M217" s="473" t="e">
        <f t="shared" si="523"/>
        <v>#DIV/0!</v>
      </c>
      <c r="N217" s="474"/>
      <c r="O217" s="30">
        <f>SUM(O219,O221,O223,O225)</f>
        <v>0</v>
      </c>
      <c r="P217" s="31" t="e">
        <f t="shared" ref="P217" si="557">O217/J217*100</f>
        <v>#DIV/0!</v>
      </c>
      <c r="Q217" s="473" t="e">
        <f t="shared" si="525"/>
        <v>#DIV/0!</v>
      </c>
      <c r="R217" s="474"/>
      <c r="S217" s="32">
        <f>SUM(S219,S221,S223,S225)</f>
        <v>0</v>
      </c>
      <c r="T217" s="31" t="e">
        <f t="shared" ref="T217" si="558">S217/J217*100</f>
        <v>#DIV/0!</v>
      </c>
      <c r="U217" s="473" t="e">
        <f t="shared" si="527"/>
        <v>#DIV/0!</v>
      </c>
      <c r="V217" s="475"/>
      <c r="W217" s="30">
        <f>SUM(W219,W221,W223,W225)</f>
        <v>0</v>
      </c>
      <c r="X217" s="31" t="e">
        <f t="shared" ref="X217" si="559">W217/J217*100</f>
        <v>#DIV/0!</v>
      </c>
      <c r="Y217" s="473" t="e">
        <f t="shared" si="528"/>
        <v>#DIV/0!</v>
      </c>
      <c r="Z217" s="474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38"/>
      <c r="G218" s="36"/>
      <c r="H218" s="36"/>
      <c r="I218" s="37"/>
      <c r="J218" s="40"/>
      <c r="K218" s="30">
        <f>SUM(K220,K222,K224,K226)</f>
        <v>0</v>
      </c>
      <c r="L218" s="31" t="e">
        <f t="shared" ref="L218" si="560">K218/J217*100</f>
        <v>#DIV/0!</v>
      </c>
      <c r="M218" s="473"/>
      <c r="N218" s="474"/>
      <c r="O218" s="30">
        <f>SUM(O220,O222,O224,O226)</f>
        <v>0</v>
      </c>
      <c r="P218" s="31" t="e">
        <f t="shared" ref="P218" si="561">O218/J217*100</f>
        <v>#DIV/0!</v>
      </c>
      <c r="Q218" s="473"/>
      <c r="R218" s="474"/>
      <c r="S218" s="32">
        <f>SUM(S220,S222,S224,S226)</f>
        <v>0</v>
      </c>
      <c r="T218" s="31" t="e">
        <f t="shared" ref="T218" si="562">S218/J217*100</f>
        <v>#DIV/0!</v>
      </c>
      <c r="U218" s="473"/>
      <c r="V218" s="475"/>
      <c r="W218" s="30">
        <f>SUM(W220,W222,W224,W226)</f>
        <v>0</v>
      </c>
      <c r="X218" s="31" t="e">
        <f t="shared" ref="X218" si="563">W218/J217*100</f>
        <v>#DIV/0!</v>
      </c>
      <c r="Y218" s="473"/>
      <c r="Z218" s="474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564">+C219+D219</f>
        <v>0</v>
      </c>
      <c r="F219" s="63"/>
      <c r="G219" s="64"/>
      <c r="H219" s="64"/>
      <c r="I219" s="65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470" t="e">
        <f t="shared" si="523"/>
        <v>#DIV/0!</v>
      </c>
      <c r="N219" s="471"/>
      <c r="O219" s="67">
        <f>G219+F219+0</f>
        <v>0</v>
      </c>
      <c r="P219" s="68" t="e">
        <f t="shared" ref="P219" si="565">O219/J219*100</f>
        <v>#DIV/0!</v>
      </c>
      <c r="Q219" s="470" t="e">
        <f t="shared" si="525"/>
        <v>#DIV/0!</v>
      </c>
      <c r="R219" s="471"/>
      <c r="S219" s="70">
        <f>H219+F219+G219+0</f>
        <v>0</v>
      </c>
      <c r="T219" s="68" t="e">
        <f t="shared" ref="T219" si="566">S219/J219*100</f>
        <v>#DIV/0!</v>
      </c>
      <c r="U219" s="470" t="e">
        <f t="shared" si="527"/>
        <v>#DIV/0!</v>
      </c>
      <c r="V219" s="472"/>
      <c r="W219" s="67">
        <f>H219+F219+G219+I219+0</f>
        <v>0</v>
      </c>
      <c r="X219" s="68" t="e">
        <f>W219/J219*100</f>
        <v>#DIV/0!</v>
      </c>
      <c r="Y219" s="470" t="e">
        <f t="shared" si="528"/>
        <v>#DIV/0!</v>
      </c>
      <c r="Z219" s="471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38"/>
      <c r="G220" s="36"/>
      <c r="H220" s="36"/>
      <c r="I220" s="39"/>
      <c r="J220" s="40"/>
      <c r="K220" s="16"/>
      <c r="L220" s="17" t="e">
        <f>K220/J219*100</f>
        <v>#DIV/0!</v>
      </c>
      <c r="M220" s="470"/>
      <c r="N220" s="471"/>
      <c r="O220" s="16"/>
      <c r="P220" s="17" t="e">
        <f>O220/J219*100</f>
        <v>#DIV/0!</v>
      </c>
      <c r="Q220" s="470"/>
      <c r="R220" s="471"/>
      <c r="S220" s="19"/>
      <c r="T220" s="17" t="e">
        <f>S220/J219*100</f>
        <v>#DIV/0!</v>
      </c>
      <c r="U220" s="470"/>
      <c r="V220" s="472"/>
      <c r="W220" s="16"/>
      <c r="X220" s="17" t="e">
        <f>W220/J219*100</f>
        <v>#DIV/0!</v>
      </c>
      <c r="Y220" s="470"/>
      <c r="Z220" s="471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567">+C221+D221</f>
        <v>0</v>
      </c>
      <c r="F221" s="63"/>
      <c r="G221" s="64"/>
      <c r="H221" s="64"/>
      <c r="I221" s="65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470" t="e">
        <f t="shared" si="523"/>
        <v>#DIV/0!</v>
      </c>
      <c r="N221" s="471"/>
      <c r="O221" s="67">
        <f>G221+F221+0</f>
        <v>0</v>
      </c>
      <c r="P221" s="68" t="e">
        <f t="shared" ref="P221" si="568">O221/J221*100</f>
        <v>#DIV/0!</v>
      </c>
      <c r="Q221" s="470" t="e">
        <f t="shared" si="525"/>
        <v>#DIV/0!</v>
      </c>
      <c r="R221" s="471"/>
      <c r="S221" s="70">
        <f>H221+F221+G221+0</f>
        <v>0</v>
      </c>
      <c r="T221" s="68" t="e">
        <f t="shared" ref="T221" si="569">S221/J221*100</f>
        <v>#DIV/0!</v>
      </c>
      <c r="U221" s="470" t="e">
        <f t="shared" si="527"/>
        <v>#DIV/0!</v>
      </c>
      <c r="V221" s="472"/>
      <c r="W221" s="67">
        <f>H221+F221+G221+I221+0</f>
        <v>0</v>
      </c>
      <c r="X221" s="68" t="e">
        <f>W221/J221*100</f>
        <v>#DIV/0!</v>
      </c>
      <c r="Y221" s="470" t="e">
        <f t="shared" si="528"/>
        <v>#DIV/0!</v>
      </c>
      <c r="Z221" s="471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38"/>
      <c r="G222" s="36"/>
      <c r="H222" s="36"/>
      <c r="I222" s="39"/>
      <c r="J222" s="40"/>
      <c r="K222" s="16"/>
      <c r="L222" s="17" t="e">
        <f>K222/J221*100</f>
        <v>#DIV/0!</v>
      </c>
      <c r="M222" s="470"/>
      <c r="N222" s="471"/>
      <c r="O222" s="16"/>
      <c r="P222" s="17" t="e">
        <f>O222/J221*100</f>
        <v>#DIV/0!</v>
      </c>
      <c r="Q222" s="470"/>
      <c r="R222" s="471"/>
      <c r="S222" s="19"/>
      <c r="T222" s="17" t="e">
        <f>S222/J221*100</f>
        <v>#DIV/0!</v>
      </c>
      <c r="U222" s="470"/>
      <c r="V222" s="472"/>
      <c r="W222" s="16"/>
      <c r="X222" s="17" t="e">
        <f>W222/J221*100</f>
        <v>#DIV/0!</v>
      </c>
      <c r="Y222" s="470"/>
      <c r="Z222" s="471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570">+C223+D223</f>
        <v>0</v>
      </c>
      <c r="F223" s="63"/>
      <c r="G223" s="64"/>
      <c r="H223" s="64"/>
      <c r="I223" s="65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470" t="e">
        <f t="shared" si="523"/>
        <v>#DIV/0!</v>
      </c>
      <c r="N223" s="471"/>
      <c r="O223" s="67">
        <f>G223+F223+0</f>
        <v>0</v>
      </c>
      <c r="P223" s="68" t="e">
        <f t="shared" ref="P223" si="571">O223/J223*100</f>
        <v>#DIV/0!</v>
      </c>
      <c r="Q223" s="470" t="e">
        <f t="shared" si="525"/>
        <v>#DIV/0!</v>
      </c>
      <c r="R223" s="471"/>
      <c r="S223" s="70">
        <f>H223+F223+G223+0</f>
        <v>0</v>
      </c>
      <c r="T223" s="68" t="e">
        <f t="shared" ref="T223" si="572">S223/J223*100</f>
        <v>#DIV/0!</v>
      </c>
      <c r="U223" s="470" t="e">
        <f t="shared" si="527"/>
        <v>#DIV/0!</v>
      </c>
      <c r="V223" s="472"/>
      <c r="W223" s="67">
        <f>H223+F223+G223+I223+0</f>
        <v>0</v>
      </c>
      <c r="X223" s="68" t="e">
        <f>W223/J223*100</f>
        <v>#DIV/0!</v>
      </c>
      <c r="Y223" s="470" t="e">
        <f t="shared" si="528"/>
        <v>#DIV/0!</v>
      </c>
      <c r="Z223" s="471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38"/>
      <c r="G224" s="36"/>
      <c r="H224" s="36"/>
      <c r="I224" s="39"/>
      <c r="J224" s="40"/>
      <c r="K224" s="16"/>
      <c r="L224" s="17" t="e">
        <f>K224/J223*100</f>
        <v>#DIV/0!</v>
      </c>
      <c r="M224" s="470"/>
      <c r="N224" s="471"/>
      <c r="O224" s="16"/>
      <c r="P224" s="17" t="e">
        <f>O224/J223*100</f>
        <v>#DIV/0!</v>
      </c>
      <c r="Q224" s="470"/>
      <c r="R224" s="471"/>
      <c r="S224" s="19"/>
      <c r="T224" s="17" t="e">
        <f>S224/J223*100</f>
        <v>#DIV/0!</v>
      </c>
      <c r="U224" s="470"/>
      <c r="V224" s="472"/>
      <c r="W224" s="16"/>
      <c r="X224" s="17" t="e">
        <f>W224/J223*100</f>
        <v>#DIV/0!</v>
      </c>
      <c r="Y224" s="470"/>
      <c r="Z224" s="471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573">+C225+D225</f>
        <v>0</v>
      </c>
      <c r="F225" s="63"/>
      <c r="G225" s="64"/>
      <c r="H225" s="64"/>
      <c r="I225" s="65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470" t="e">
        <f t="shared" si="523"/>
        <v>#DIV/0!</v>
      </c>
      <c r="N225" s="471"/>
      <c r="O225" s="67">
        <f>G225+F225+0</f>
        <v>0</v>
      </c>
      <c r="P225" s="68" t="e">
        <f t="shared" ref="P225" si="574">O225/J225*100</f>
        <v>#DIV/0!</v>
      </c>
      <c r="Q225" s="470" t="e">
        <f t="shared" si="525"/>
        <v>#DIV/0!</v>
      </c>
      <c r="R225" s="471"/>
      <c r="S225" s="70">
        <f>H225+F225+G225+0</f>
        <v>0</v>
      </c>
      <c r="T225" s="68" t="e">
        <f t="shared" ref="T225" si="575">S225/J225*100</f>
        <v>#DIV/0!</v>
      </c>
      <c r="U225" s="470" t="e">
        <f t="shared" si="527"/>
        <v>#DIV/0!</v>
      </c>
      <c r="V225" s="472"/>
      <c r="W225" s="67">
        <f>H225+F225+G225+I225+0</f>
        <v>0</v>
      </c>
      <c r="X225" s="68" t="e">
        <f>W225/J225*100</f>
        <v>#DIV/0!</v>
      </c>
      <c r="Y225" s="470" t="e">
        <f t="shared" si="528"/>
        <v>#DIV/0!</v>
      </c>
      <c r="Z225" s="471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38"/>
      <c r="G226" s="36"/>
      <c r="H226" s="36"/>
      <c r="I226" s="39"/>
      <c r="J226" s="40"/>
      <c r="K226" s="16"/>
      <c r="L226" s="17" t="e">
        <f>K226/J225*100</f>
        <v>#DIV/0!</v>
      </c>
      <c r="M226" s="470"/>
      <c r="N226" s="471"/>
      <c r="O226" s="16"/>
      <c r="P226" s="17" t="e">
        <f>O226/J225*100</f>
        <v>#DIV/0!</v>
      </c>
      <c r="Q226" s="470"/>
      <c r="R226" s="471"/>
      <c r="S226" s="19"/>
      <c r="T226" s="17" t="e">
        <f>S226/J225*100</f>
        <v>#DIV/0!</v>
      </c>
      <c r="U226" s="470"/>
      <c r="V226" s="472"/>
      <c r="W226" s="16"/>
      <c r="X226" s="17" t="e">
        <f>W226/J225*100</f>
        <v>#DIV/0!</v>
      </c>
      <c r="Y226" s="470"/>
      <c r="Z226" s="471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27">
        <f>SUM(F229,F231)</f>
        <v>0</v>
      </c>
      <c r="G227" s="25">
        <f t="shared" ref="G227:I227" si="576">SUM(G229,G231)</f>
        <v>0</v>
      </c>
      <c r="H227" s="25">
        <f t="shared" si="576"/>
        <v>0</v>
      </c>
      <c r="I227" s="28">
        <f t="shared" si="576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577">K227/J227*100</f>
        <v>#DIV/0!</v>
      </c>
      <c r="M227" s="473" t="e">
        <f t="shared" si="523"/>
        <v>#DIV/0!</v>
      </c>
      <c r="N227" s="474"/>
      <c r="O227" s="30">
        <f>SUM(O229,O231)</f>
        <v>0</v>
      </c>
      <c r="P227" s="31" t="e">
        <f t="shared" ref="P227" si="578">O227/J227*100</f>
        <v>#DIV/0!</v>
      </c>
      <c r="Q227" s="473" t="e">
        <f t="shared" si="525"/>
        <v>#DIV/0!</v>
      </c>
      <c r="R227" s="474"/>
      <c r="S227" s="32">
        <f>SUM(S229,S231)</f>
        <v>0</v>
      </c>
      <c r="T227" s="31" t="e">
        <f t="shared" ref="T227" si="579">S227/J227*100</f>
        <v>#DIV/0!</v>
      </c>
      <c r="U227" s="473" t="e">
        <f t="shared" si="527"/>
        <v>#DIV/0!</v>
      </c>
      <c r="V227" s="475"/>
      <c r="W227" s="30">
        <f>SUM(W229,W231)</f>
        <v>0</v>
      </c>
      <c r="X227" s="31" t="e">
        <f t="shared" ref="X227" si="580">W227/J227*100</f>
        <v>#DIV/0!</v>
      </c>
      <c r="Y227" s="473" t="e">
        <f t="shared" si="528"/>
        <v>#DIV/0!</v>
      </c>
      <c r="Z227" s="474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38"/>
      <c r="G228" s="36"/>
      <c r="H228" s="36"/>
      <c r="I228" s="37"/>
      <c r="J228" s="40"/>
      <c r="K228" s="30">
        <f>SUM(K230,K232)</f>
        <v>0</v>
      </c>
      <c r="L228" s="31" t="e">
        <f t="shared" ref="L228" si="581">K228/J227*100</f>
        <v>#DIV/0!</v>
      </c>
      <c r="M228" s="473"/>
      <c r="N228" s="474"/>
      <c r="O228" s="30">
        <f>SUM(O230,O232)</f>
        <v>0</v>
      </c>
      <c r="P228" s="31" t="e">
        <f t="shared" ref="P228" si="582">O228/J227*100</f>
        <v>#DIV/0!</v>
      </c>
      <c r="Q228" s="473"/>
      <c r="R228" s="474"/>
      <c r="S228" s="32">
        <f>SUM(S230,S232)</f>
        <v>0</v>
      </c>
      <c r="T228" s="31" t="e">
        <f t="shared" ref="T228" si="583">S228/J227*100</f>
        <v>#DIV/0!</v>
      </c>
      <c r="U228" s="473"/>
      <c r="V228" s="475"/>
      <c r="W228" s="30">
        <f>SUM(W230,W232)</f>
        <v>0</v>
      </c>
      <c r="X228" s="31" t="e">
        <f t="shared" ref="X228" si="584">W228/J227*100</f>
        <v>#DIV/0!</v>
      </c>
      <c r="Y228" s="473"/>
      <c r="Z228" s="474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585">+C229+D229</f>
        <v>0</v>
      </c>
      <c r="F229" s="63"/>
      <c r="G229" s="64"/>
      <c r="H229" s="64"/>
      <c r="I229" s="65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470" t="e">
        <f t="shared" si="523"/>
        <v>#DIV/0!</v>
      </c>
      <c r="N229" s="471"/>
      <c r="O229" s="67">
        <f>G229+F229+0</f>
        <v>0</v>
      </c>
      <c r="P229" s="68" t="e">
        <f t="shared" ref="P229" si="586">O229/J229*100</f>
        <v>#DIV/0!</v>
      </c>
      <c r="Q229" s="470" t="e">
        <f t="shared" si="525"/>
        <v>#DIV/0!</v>
      </c>
      <c r="R229" s="471"/>
      <c r="S229" s="70">
        <f>H229+F229+G229+0</f>
        <v>0</v>
      </c>
      <c r="T229" s="68" t="e">
        <f t="shared" ref="T229" si="587">S229/J229*100</f>
        <v>#DIV/0!</v>
      </c>
      <c r="U229" s="470" t="e">
        <f t="shared" si="527"/>
        <v>#DIV/0!</v>
      </c>
      <c r="V229" s="472"/>
      <c r="W229" s="67">
        <f>H229+F229+G229+I229+0</f>
        <v>0</v>
      </c>
      <c r="X229" s="68" t="e">
        <f>W229/J229*100</f>
        <v>#DIV/0!</v>
      </c>
      <c r="Y229" s="470" t="e">
        <f t="shared" si="528"/>
        <v>#DIV/0!</v>
      </c>
      <c r="Z229" s="471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38"/>
      <c r="G230" s="36"/>
      <c r="H230" s="36"/>
      <c r="I230" s="39"/>
      <c r="J230" s="40"/>
      <c r="K230" s="16"/>
      <c r="L230" s="17" t="e">
        <f>K230/J229*100</f>
        <v>#DIV/0!</v>
      </c>
      <c r="M230" s="470"/>
      <c r="N230" s="471"/>
      <c r="O230" s="16"/>
      <c r="P230" s="17" t="e">
        <f>O230/J229*100</f>
        <v>#DIV/0!</v>
      </c>
      <c r="Q230" s="470"/>
      <c r="R230" s="471"/>
      <c r="S230" s="19"/>
      <c r="T230" s="17" t="e">
        <f>S230/J229*100</f>
        <v>#DIV/0!</v>
      </c>
      <c r="U230" s="470"/>
      <c r="V230" s="472"/>
      <c r="W230" s="16"/>
      <c r="X230" s="17" t="e">
        <f>W230/J229*100</f>
        <v>#DIV/0!</v>
      </c>
      <c r="Y230" s="470"/>
      <c r="Z230" s="471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588">+C231+D231</f>
        <v>0</v>
      </c>
      <c r="F231" s="63"/>
      <c r="G231" s="64"/>
      <c r="H231" s="64"/>
      <c r="I231" s="65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470" t="e">
        <f t="shared" si="523"/>
        <v>#DIV/0!</v>
      </c>
      <c r="N231" s="471"/>
      <c r="O231" s="67">
        <f>G231+F231+0</f>
        <v>0</v>
      </c>
      <c r="P231" s="68" t="e">
        <f t="shared" ref="P231" si="589">O231/J231*100</f>
        <v>#DIV/0!</v>
      </c>
      <c r="Q231" s="470" t="e">
        <f t="shared" si="525"/>
        <v>#DIV/0!</v>
      </c>
      <c r="R231" s="471"/>
      <c r="S231" s="70">
        <f>H231+F231+G231+0</f>
        <v>0</v>
      </c>
      <c r="T231" s="68" t="e">
        <f t="shared" ref="T231" si="590">S231/J231*100</f>
        <v>#DIV/0!</v>
      </c>
      <c r="U231" s="470" t="e">
        <f t="shared" si="527"/>
        <v>#DIV/0!</v>
      </c>
      <c r="V231" s="472"/>
      <c r="W231" s="67">
        <f>H231+F231+G231+I231+0</f>
        <v>0</v>
      </c>
      <c r="X231" s="68" t="e">
        <f>W231/J231*100</f>
        <v>#DIV/0!</v>
      </c>
      <c r="Y231" s="470" t="e">
        <f t="shared" si="528"/>
        <v>#DIV/0!</v>
      </c>
      <c r="Z231" s="471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38"/>
      <c r="G232" s="36"/>
      <c r="H232" s="36"/>
      <c r="I232" s="39"/>
      <c r="J232" s="40"/>
      <c r="K232" s="16"/>
      <c r="L232" s="17" t="e">
        <f>K232/J231*100</f>
        <v>#DIV/0!</v>
      </c>
      <c r="M232" s="470"/>
      <c r="N232" s="471"/>
      <c r="O232" s="16"/>
      <c r="P232" s="17" t="e">
        <f>O232/J231*100</f>
        <v>#DIV/0!</v>
      </c>
      <c r="Q232" s="470"/>
      <c r="R232" s="471"/>
      <c r="S232" s="19"/>
      <c r="T232" s="17" t="e">
        <f>S232/J231*100</f>
        <v>#DIV/0!</v>
      </c>
      <c r="U232" s="470"/>
      <c r="V232" s="472"/>
      <c r="W232" s="16"/>
      <c r="X232" s="17" t="e">
        <f>W232/J231*100</f>
        <v>#DIV/0!</v>
      </c>
      <c r="Y232" s="470"/>
      <c r="Z232" s="471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591">+C233+D233</f>
        <v>0</v>
      </c>
      <c r="F233" s="63"/>
      <c r="G233" s="64"/>
      <c r="H233" s="64"/>
      <c r="I233" s="65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470" t="e">
        <f t="shared" si="523"/>
        <v>#DIV/0!</v>
      </c>
      <c r="N233" s="471"/>
      <c r="O233" s="67">
        <f>G233+F233+0</f>
        <v>0</v>
      </c>
      <c r="P233" s="68" t="e">
        <f t="shared" ref="P233" si="592">O233/J233*100</f>
        <v>#DIV/0!</v>
      </c>
      <c r="Q233" s="470" t="e">
        <f t="shared" si="525"/>
        <v>#DIV/0!</v>
      </c>
      <c r="R233" s="471"/>
      <c r="S233" s="70">
        <f>H233+F233+G233+0</f>
        <v>0</v>
      </c>
      <c r="T233" s="68" t="e">
        <f t="shared" ref="T233" si="593">S233/J233*100</f>
        <v>#DIV/0!</v>
      </c>
      <c r="U233" s="470" t="e">
        <f t="shared" si="527"/>
        <v>#DIV/0!</v>
      </c>
      <c r="V233" s="472"/>
      <c r="W233" s="67">
        <f>H233+F233+G233+I233+0</f>
        <v>0</v>
      </c>
      <c r="X233" s="68" t="e">
        <f>W233/J233*100</f>
        <v>#DIV/0!</v>
      </c>
      <c r="Y233" s="470" t="e">
        <f t="shared" si="528"/>
        <v>#DIV/0!</v>
      </c>
      <c r="Z233" s="471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38"/>
      <c r="G234" s="36"/>
      <c r="H234" s="36"/>
      <c r="I234" s="37"/>
      <c r="J234" s="40"/>
      <c r="K234" s="16"/>
      <c r="L234" s="17" t="e">
        <f>K234/J233*100</f>
        <v>#DIV/0!</v>
      </c>
      <c r="M234" s="470"/>
      <c r="N234" s="471"/>
      <c r="O234" s="16"/>
      <c r="P234" s="17" t="e">
        <f>O234/J233*100</f>
        <v>#DIV/0!</v>
      </c>
      <c r="Q234" s="470"/>
      <c r="R234" s="471"/>
      <c r="S234" s="19"/>
      <c r="T234" s="17" t="e">
        <f>S234/J233*100</f>
        <v>#DIV/0!</v>
      </c>
      <c r="U234" s="470"/>
      <c r="V234" s="472"/>
      <c r="W234" s="16"/>
      <c r="X234" s="17" t="e">
        <f>W234/J233*100</f>
        <v>#DIV/0!</v>
      </c>
      <c r="Y234" s="470"/>
      <c r="Z234" s="471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594">+C235+D235</f>
        <v>0</v>
      </c>
      <c r="F235" s="63"/>
      <c r="G235" s="64"/>
      <c r="H235" s="64"/>
      <c r="I235" s="65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470" t="e">
        <f t="shared" si="523"/>
        <v>#DIV/0!</v>
      </c>
      <c r="N235" s="471"/>
      <c r="O235" s="67">
        <f>G235+F235+0</f>
        <v>0</v>
      </c>
      <c r="P235" s="68" t="e">
        <f t="shared" ref="P235" si="595">O235/J235*100</f>
        <v>#DIV/0!</v>
      </c>
      <c r="Q235" s="470" t="e">
        <f t="shared" si="525"/>
        <v>#DIV/0!</v>
      </c>
      <c r="R235" s="471"/>
      <c r="S235" s="70">
        <f>H235+F235+G235+0</f>
        <v>0</v>
      </c>
      <c r="T235" s="68" t="e">
        <f t="shared" ref="T235" si="596">S235/J235*100</f>
        <v>#DIV/0!</v>
      </c>
      <c r="U235" s="470" t="e">
        <f t="shared" si="527"/>
        <v>#DIV/0!</v>
      </c>
      <c r="V235" s="472"/>
      <c r="W235" s="67">
        <f>H235+F235+G235+I235+0</f>
        <v>0</v>
      </c>
      <c r="X235" s="68" t="e">
        <f>W235/J235*100</f>
        <v>#DIV/0!</v>
      </c>
      <c r="Y235" s="470" t="e">
        <f t="shared" si="528"/>
        <v>#DIV/0!</v>
      </c>
      <c r="Z235" s="471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38"/>
      <c r="G236" s="36"/>
      <c r="H236" s="36"/>
      <c r="I236" s="37"/>
      <c r="J236" s="40"/>
      <c r="K236" s="16"/>
      <c r="L236" s="17" t="e">
        <f>K236/J235*100</f>
        <v>#DIV/0!</v>
      </c>
      <c r="M236" s="470"/>
      <c r="N236" s="471"/>
      <c r="O236" s="16"/>
      <c r="P236" s="17" t="e">
        <f>O236/J235*100</f>
        <v>#DIV/0!</v>
      </c>
      <c r="Q236" s="470"/>
      <c r="R236" s="471"/>
      <c r="S236" s="19"/>
      <c r="T236" s="17" t="e">
        <f>S236/J235*100</f>
        <v>#DIV/0!</v>
      </c>
      <c r="U236" s="470"/>
      <c r="V236" s="472"/>
      <c r="W236" s="16"/>
      <c r="X236" s="17" t="e">
        <f>W236/J235*100</f>
        <v>#DIV/0!</v>
      </c>
      <c r="Y236" s="470"/>
      <c r="Z236" s="471"/>
      <c r="AA236" s="74"/>
      <c r="AB236" s="74"/>
    </row>
    <row r="237" spans="1:28" s="251" customFormat="1" ht="21.75" hidden="1" customHeight="1" x14ac:dyDescent="0.2">
      <c r="A237" s="480" t="s">
        <v>45</v>
      </c>
      <c r="B237" s="54" t="s">
        <v>29</v>
      </c>
      <c r="C237" s="55">
        <f t="shared" ref="C237:K238" si="597">SUM(C239,C245,C255,C261,C263)</f>
        <v>0</v>
      </c>
      <c r="D237" s="56">
        <f t="shared" si="597"/>
        <v>0</v>
      </c>
      <c r="E237" s="57">
        <f t="shared" si="597"/>
        <v>0</v>
      </c>
      <c r="F237" s="58">
        <f t="shared" si="597"/>
        <v>0</v>
      </c>
      <c r="G237" s="56">
        <f t="shared" si="597"/>
        <v>0</v>
      </c>
      <c r="H237" s="56">
        <f t="shared" si="597"/>
        <v>0</v>
      </c>
      <c r="I237" s="59">
        <f t="shared" si="597"/>
        <v>0</v>
      </c>
      <c r="J237" s="60">
        <f t="shared" si="597"/>
        <v>0</v>
      </c>
      <c r="K237" s="55">
        <f t="shared" si="597"/>
        <v>0</v>
      </c>
      <c r="L237" s="56" t="e">
        <f>K237/J237*100</f>
        <v>#DIV/0!</v>
      </c>
      <c r="M237" s="482" t="e">
        <f t="shared" si="523"/>
        <v>#DIV/0!</v>
      </c>
      <c r="N237" s="476"/>
      <c r="O237" s="55">
        <f>SUM(O239,O245,O255,O261,O263)</f>
        <v>0</v>
      </c>
      <c r="P237" s="56" t="e">
        <f t="shared" ref="P237" si="598">O237/J237*100</f>
        <v>#DIV/0!</v>
      </c>
      <c r="Q237" s="482" t="e">
        <f t="shared" si="525"/>
        <v>#DIV/0!</v>
      </c>
      <c r="R237" s="476"/>
      <c r="S237" s="58">
        <f>SUM(S239,S245,S255,S261,S263)</f>
        <v>0</v>
      </c>
      <c r="T237" s="56" t="e">
        <f t="shared" ref="T237" si="599">S237/J237*100</f>
        <v>#DIV/0!</v>
      </c>
      <c r="U237" s="482" t="e">
        <f t="shared" si="527"/>
        <v>#DIV/0!</v>
      </c>
      <c r="V237" s="484"/>
      <c r="W237" s="55">
        <f>SUM(W239,W245,W255,W261,W263)</f>
        <v>0</v>
      </c>
      <c r="X237" s="56" t="e">
        <f t="shared" ref="X237" si="600">W237/J237*100</f>
        <v>#DIV/0!</v>
      </c>
      <c r="Y237" s="482" t="e">
        <f t="shared" si="528"/>
        <v>#DIV/0!</v>
      </c>
      <c r="Z237" s="476"/>
      <c r="AA237" s="250"/>
      <c r="AB237" s="250"/>
    </row>
    <row r="238" spans="1:28" s="251" customFormat="1" ht="21.75" hidden="1" customHeight="1" x14ac:dyDescent="0.2">
      <c r="A238" s="481"/>
      <c r="B238" s="54" t="s">
        <v>30</v>
      </c>
      <c r="C238" s="16"/>
      <c r="D238" s="17"/>
      <c r="E238" s="18"/>
      <c r="F238" s="19"/>
      <c r="G238" s="17"/>
      <c r="H238" s="17"/>
      <c r="I238" s="20"/>
      <c r="J238" s="21"/>
      <c r="K238" s="55">
        <f t="shared" si="597"/>
        <v>0</v>
      </c>
      <c r="L238" s="56" t="e">
        <f t="shared" ref="L238" si="601">K238/J237*100</f>
        <v>#DIV/0!</v>
      </c>
      <c r="M238" s="483"/>
      <c r="N238" s="477"/>
      <c r="O238" s="55">
        <f>SUM(O240,O246,O256,O262,O264)</f>
        <v>0</v>
      </c>
      <c r="P238" s="56" t="e">
        <f t="shared" ref="P238" si="602">O238/J237*100</f>
        <v>#DIV/0!</v>
      </c>
      <c r="Q238" s="483"/>
      <c r="R238" s="477"/>
      <c r="S238" s="58">
        <f>SUM(S240,S246,S256,S262,S264)</f>
        <v>0</v>
      </c>
      <c r="T238" s="56" t="e">
        <f t="shared" ref="T238" si="603">S238/J237*100</f>
        <v>#DIV/0!</v>
      </c>
      <c r="U238" s="483"/>
      <c r="V238" s="485"/>
      <c r="W238" s="55">
        <f>SUM(W240,W246,W256,W262,W264)</f>
        <v>0</v>
      </c>
      <c r="X238" s="56" t="e">
        <f t="shared" ref="X238" si="604">W238/J237*100</f>
        <v>#DIV/0!</v>
      </c>
      <c r="Y238" s="483"/>
      <c r="Z238" s="477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27">
        <f>SUM(F241,F243)</f>
        <v>0</v>
      </c>
      <c r="G239" s="25">
        <f>SUM(G241,G243)</f>
        <v>0</v>
      </c>
      <c r="H239" s="25">
        <f t="shared" ref="H239:I239" si="605">SUM(H241,H243)</f>
        <v>0</v>
      </c>
      <c r="I239" s="28">
        <f t="shared" si="605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06">K239/J239*100</f>
        <v>#DIV/0!</v>
      </c>
      <c r="M239" s="478" t="e">
        <f t="shared" si="523"/>
        <v>#DIV/0!</v>
      </c>
      <c r="N239" s="474"/>
      <c r="O239" s="30">
        <f>SUM(O241,O243)</f>
        <v>0</v>
      </c>
      <c r="P239" s="31" t="e">
        <f t="shared" ref="P239" si="607">O239/J239*100</f>
        <v>#DIV/0!</v>
      </c>
      <c r="Q239" s="478" t="e">
        <f t="shared" si="525"/>
        <v>#DIV/0!</v>
      </c>
      <c r="R239" s="474"/>
      <c r="S239" s="32">
        <f>SUM(S241,S243)</f>
        <v>0</v>
      </c>
      <c r="T239" s="31" t="e">
        <f t="shared" ref="T239" si="608">S239/J239*100</f>
        <v>#DIV/0!</v>
      </c>
      <c r="U239" s="478" t="e">
        <f t="shared" si="527"/>
        <v>#DIV/0!</v>
      </c>
      <c r="V239" s="475"/>
      <c r="W239" s="30">
        <f>SUM(W241,W243)</f>
        <v>0</v>
      </c>
      <c r="X239" s="31" t="e">
        <f t="shared" ref="X239" si="609">W239/J239*100</f>
        <v>#DIV/0!</v>
      </c>
      <c r="Y239" s="478" t="e">
        <f t="shared" si="528"/>
        <v>#DIV/0!</v>
      </c>
      <c r="Z239" s="474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38"/>
      <c r="G240" s="36"/>
      <c r="H240" s="36"/>
      <c r="I240" s="37"/>
      <c r="J240" s="40"/>
      <c r="K240" s="30">
        <f>SUM(K242,K244)</f>
        <v>0</v>
      </c>
      <c r="L240" s="31" t="e">
        <f>K240/J239*100</f>
        <v>#DIV/0!</v>
      </c>
      <c r="M240" s="479"/>
      <c r="N240" s="474"/>
      <c r="O240" s="30">
        <f>SUM(O242,O244)</f>
        <v>0</v>
      </c>
      <c r="P240" s="31" t="e">
        <f t="shared" ref="P240" si="610">O240/J239*100</f>
        <v>#DIV/0!</v>
      </c>
      <c r="Q240" s="479"/>
      <c r="R240" s="474"/>
      <c r="S240" s="32">
        <f>SUM(S242,S244)</f>
        <v>0</v>
      </c>
      <c r="T240" s="31" t="e">
        <f t="shared" ref="T240" si="611">S240/J239*100</f>
        <v>#DIV/0!</v>
      </c>
      <c r="U240" s="479"/>
      <c r="V240" s="475"/>
      <c r="W240" s="30">
        <f>SUM(W242,W244)</f>
        <v>0</v>
      </c>
      <c r="X240" s="31" t="e">
        <f t="shared" ref="X240" si="612">W240/J239*100</f>
        <v>#DIV/0!</v>
      </c>
      <c r="Y240" s="479"/>
      <c r="Z240" s="474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13">+C241+D241</f>
        <v>0</v>
      </c>
      <c r="F241" s="63"/>
      <c r="G241" s="64"/>
      <c r="H241" s="64"/>
      <c r="I241" s="65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470" t="e">
        <f t="shared" si="523"/>
        <v>#DIV/0!</v>
      </c>
      <c r="N241" s="471"/>
      <c r="O241" s="67">
        <f>G241+F241+0</f>
        <v>0</v>
      </c>
      <c r="P241" s="69" t="e">
        <f t="shared" ref="P241" si="614">O241/J241*100</f>
        <v>#DIV/0!</v>
      </c>
      <c r="Q241" s="470" t="e">
        <f t="shared" si="525"/>
        <v>#DIV/0!</v>
      </c>
      <c r="R241" s="471"/>
      <c r="S241" s="70">
        <f>H241+F241+G241+0</f>
        <v>0</v>
      </c>
      <c r="T241" s="69" t="e">
        <f t="shared" ref="T241" si="615">S241/J241*100</f>
        <v>#DIV/0!</v>
      </c>
      <c r="U241" s="470" t="e">
        <f t="shared" si="527"/>
        <v>#DIV/0!</v>
      </c>
      <c r="V241" s="472"/>
      <c r="W241" s="67">
        <f>H241+F241+G241+I241+0</f>
        <v>0</v>
      </c>
      <c r="X241" s="69" t="e">
        <f>W241/J241*100</f>
        <v>#DIV/0!</v>
      </c>
      <c r="Y241" s="470" t="e">
        <f t="shared" si="528"/>
        <v>#DIV/0!</v>
      </c>
      <c r="Z241" s="471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38"/>
      <c r="G242" s="36"/>
      <c r="H242" s="36"/>
      <c r="I242" s="39"/>
      <c r="J242" s="40"/>
      <c r="K242" s="16"/>
      <c r="L242" s="17" t="e">
        <f>K242/J241*100</f>
        <v>#DIV/0!</v>
      </c>
      <c r="M242" s="470"/>
      <c r="N242" s="471"/>
      <c r="O242" s="16"/>
      <c r="P242" s="73" t="e">
        <f>O242/J241*100</f>
        <v>#DIV/0!</v>
      </c>
      <c r="Q242" s="470"/>
      <c r="R242" s="471"/>
      <c r="S242" s="19"/>
      <c r="T242" s="73" t="e">
        <f>S242/J241*100</f>
        <v>#DIV/0!</v>
      </c>
      <c r="U242" s="470"/>
      <c r="V242" s="472"/>
      <c r="W242" s="16"/>
      <c r="X242" s="73" t="e">
        <f>W242/J241*100</f>
        <v>#DIV/0!</v>
      </c>
      <c r="Y242" s="470"/>
      <c r="Z242" s="471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16">+C243+D243</f>
        <v>0</v>
      </c>
      <c r="F243" s="63"/>
      <c r="G243" s="64"/>
      <c r="H243" s="64"/>
      <c r="I243" s="65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470" t="e">
        <f t="shared" si="523"/>
        <v>#DIV/0!</v>
      </c>
      <c r="N243" s="471"/>
      <c r="O243" s="67">
        <f>G243+F243+0</f>
        <v>0</v>
      </c>
      <c r="P243" s="69" t="e">
        <f t="shared" ref="P243" si="617">O243/J243*100</f>
        <v>#DIV/0!</v>
      </c>
      <c r="Q243" s="470" t="e">
        <f t="shared" si="525"/>
        <v>#DIV/0!</v>
      </c>
      <c r="R243" s="471"/>
      <c r="S243" s="70">
        <f>H243+F243+G243+0</f>
        <v>0</v>
      </c>
      <c r="T243" s="69" t="e">
        <f t="shared" ref="T243" si="618">S243/J243*100</f>
        <v>#DIV/0!</v>
      </c>
      <c r="U243" s="470" t="e">
        <f t="shared" si="527"/>
        <v>#DIV/0!</v>
      </c>
      <c r="V243" s="472"/>
      <c r="W243" s="67">
        <f>H243+F243+G243+I243+0</f>
        <v>0</v>
      </c>
      <c r="X243" s="69" t="e">
        <f>W243/J243*100</f>
        <v>#DIV/0!</v>
      </c>
      <c r="Y243" s="470" t="e">
        <f t="shared" si="528"/>
        <v>#DIV/0!</v>
      </c>
      <c r="Z243" s="471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38"/>
      <c r="G244" s="36"/>
      <c r="H244" s="36"/>
      <c r="I244" s="39"/>
      <c r="J244" s="40"/>
      <c r="K244" s="16"/>
      <c r="L244" s="17" t="e">
        <f>K244/J243*100</f>
        <v>#DIV/0!</v>
      </c>
      <c r="M244" s="470"/>
      <c r="N244" s="471"/>
      <c r="O244" s="16"/>
      <c r="P244" s="73" t="e">
        <f>O244/J243*100</f>
        <v>#DIV/0!</v>
      </c>
      <c r="Q244" s="470"/>
      <c r="R244" s="471"/>
      <c r="S244" s="19"/>
      <c r="T244" s="73" t="e">
        <f>S244/J243*100</f>
        <v>#DIV/0!</v>
      </c>
      <c r="U244" s="470"/>
      <c r="V244" s="472"/>
      <c r="W244" s="16"/>
      <c r="X244" s="73" t="e">
        <f>W244/J243*100</f>
        <v>#DIV/0!</v>
      </c>
      <c r="Y244" s="470"/>
      <c r="Z244" s="471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27">
        <f>SUM(F247,F249,F251,F253)</f>
        <v>0</v>
      </c>
      <c r="G245" s="25">
        <f t="shared" ref="G245:I245" si="619">SUM(G247,G249,G251,G253)</f>
        <v>0</v>
      </c>
      <c r="H245" s="25">
        <f t="shared" si="619"/>
        <v>0</v>
      </c>
      <c r="I245" s="28">
        <f t="shared" si="619"/>
        <v>0</v>
      </c>
      <c r="J245" s="29">
        <f t="shared" ref="J245" si="620">+E245+I245+F245+G245+H245</f>
        <v>0</v>
      </c>
      <c r="K245" s="30">
        <f>SUM(K247,K249,K251,K253)</f>
        <v>0</v>
      </c>
      <c r="L245" s="31" t="e">
        <f t="shared" ref="L245" si="621">K245/J245*100</f>
        <v>#DIV/0!</v>
      </c>
      <c r="M245" s="473" t="e">
        <f t="shared" si="523"/>
        <v>#DIV/0!</v>
      </c>
      <c r="N245" s="474"/>
      <c r="O245" s="30">
        <f>SUM(O247,O249,O251,O253)</f>
        <v>0</v>
      </c>
      <c r="P245" s="31" t="e">
        <f t="shared" ref="P245" si="622">O245/J245*100</f>
        <v>#DIV/0!</v>
      </c>
      <c r="Q245" s="473" t="e">
        <f t="shared" si="525"/>
        <v>#DIV/0!</v>
      </c>
      <c r="R245" s="474"/>
      <c r="S245" s="32">
        <f>SUM(S247,S249,S251,S253)</f>
        <v>0</v>
      </c>
      <c r="T245" s="31" t="e">
        <f t="shared" ref="T245" si="623">S245/J245*100</f>
        <v>#DIV/0!</v>
      </c>
      <c r="U245" s="473" t="e">
        <f t="shared" si="527"/>
        <v>#DIV/0!</v>
      </c>
      <c r="V245" s="475"/>
      <c r="W245" s="30">
        <f>SUM(W247,W249,W251,W253)</f>
        <v>0</v>
      </c>
      <c r="X245" s="31" t="e">
        <f t="shared" ref="X245" si="624">W245/J245*100</f>
        <v>#DIV/0!</v>
      </c>
      <c r="Y245" s="473" t="e">
        <f t="shared" si="528"/>
        <v>#DIV/0!</v>
      </c>
      <c r="Z245" s="474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38"/>
      <c r="G246" s="36"/>
      <c r="H246" s="36"/>
      <c r="I246" s="37"/>
      <c r="J246" s="40"/>
      <c r="K246" s="30">
        <f>SUM(K248,K250,K252,K254)</f>
        <v>0</v>
      </c>
      <c r="L246" s="31" t="e">
        <f t="shared" ref="L246" si="625">K246/J245*100</f>
        <v>#DIV/0!</v>
      </c>
      <c r="M246" s="473"/>
      <c r="N246" s="474"/>
      <c r="O246" s="30">
        <f>SUM(O248,O250,O252,O254)</f>
        <v>0</v>
      </c>
      <c r="P246" s="31" t="e">
        <f t="shared" ref="P246" si="626">O246/J245*100</f>
        <v>#DIV/0!</v>
      </c>
      <c r="Q246" s="473"/>
      <c r="R246" s="474"/>
      <c r="S246" s="32">
        <f>SUM(S248,S250,S252,S254)</f>
        <v>0</v>
      </c>
      <c r="T246" s="31" t="e">
        <f t="shared" ref="T246" si="627">S246/J245*100</f>
        <v>#DIV/0!</v>
      </c>
      <c r="U246" s="473"/>
      <c r="V246" s="475"/>
      <c r="W246" s="30">
        <f>SUM(W248,W250,W252,W254)</f>
        <v>0</v>
      </c>
      <c r="X246" s="31" t="e">
        <f t="shared" ref="X246" si="628">W246/J245*100</f>
        <v>#DIV/0!</v>
      </c>
      <c r="Y246" s="473"/>
      <c r="Z246" s="474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29">+C247+D247</f>
        <v>0</v>
      </c>
      <c r="F247" s="63"/>
      <c r="G247" s="64"/>
      <c r="H247" s="64"/>
      <c r="I247" s="65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470" t="e">
        <f t="shared" si="523"/>
        <v>#DIV/0!</v>
      </c>
      <c r="N247" s="471"/>
      <c r="O247" s="67">
        <f>G247+F247+0</f>
        <v>0</v>
      </c>
      <c r="P247" s="68" t="e">
        <f t="shared" ref="P247" si="630">O247/J247*100</f>
        <v>#DIV/0!</v>
      </c>
      <c r="Q247" s="470" t="e">
        <f t="shared" si="525"/>
        <v>#DIV/0!</v>
      </c>
      <c r="R247" s="471"/>
      <c r="S247" s="70">
        <f>H247+F247+G247+0</f>
        <v>0</v>
      </c>
      <c r="T247" s="68" t="e">
        <f t="shared" ref="T247" si="631">S247/J247*100</f>
        <v>#DIV/0!</v>
      </c>
      <c r="U247" s="470" t="e">
        <f t="shared" si="527"/>
        <v>#DIV/0!</v>
      </c>
      <c r="V247" s="472"/>
      <c r="W247" s="67">
        <f>H247+F247+G247+I247+0</f>
        <v>0</v>
      </c>
      <c r="X247" s="68" t="e">
        <f>W247/J247*100</f>
        <v>#DIV/0!</v>
      </c>
      <c r="Y247" s="470" t="e">
        <f t="shared" si="528"/>
        <v>#DIV/0!</v>
      </c>
      <c r="Z247" s="471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38"/>
      <c r="G248" s="36"/>
      <c r="H248" s="36"/>
      <c r="I248" s="39"/>
      <c r="J248" s="40"/>
      <c r="K248" s="16"/>
      <c r="L248" s="17" t="e">
        <f>K248/J247*100</f>
        <v>#DIV/0!</v>
      </c>
      <c r="M248" s="470"/>
      <c r="N248" s="471"/>
      <c r="O248" s="16"/>
      <c r="P248" s="17" t="e">
        <f>O248/J247*100</f>
        <v>#DIV/0!</v>
      </c>
      <c r="Q248" s="470"/>
      <c r="R248" s="471"/>
      <c r="S248" s="19"/>
      <c r="T248" s="17" t="e">
        <f>S248/J247*100</f>
        <v>#DIV/0!</v>
      </c>
      <c r="U248" s="470"/>
      <c r="V248" s="472"/>
      <c r="W248" s="16"/>
      <c r="X248" s="17" t="e">
        <f>W248/J247*100</f>
        <v>#DIV/0!</v>
      </c>
      <c r="Y248" s="470"/>
      <c r="Z248" s="471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32">+C249+D249</f>
        <v>0</v>
      </c>
      <c r="F249" s="63"/>
      <c r="G249" s="64"/>
      <c r="H249" s="64"/>
      <c r="I249" s="65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470" t="e">
        <f t="shared" si="523"/>
        <v>#DIV/0!</v>
      </c>
      <c r="N249" s="471"/>
      <c r="O249" s="67">
        <f>G249+F249+0</f>
        <v>0</v>
      </c>
      <c r="P249" s="68" t="e">
        <f t="shared" ref="P249" si="633">O249/J249*100</f>
        <v>#DIV/0!</v>
      </c>
      <c r="Q249" s="470" t="e">
        <f t="shared" si="525"/>
        <v>#DIV/0!</v>
      </c>
      <c r="R249" s="471"/>
      <c r="S249" s="70">
        <f>H249+F249+G249+0</f>
        <v>0</v>
      </c>
      <c r="T249" s="68" t="e">
        <f t="shared" ref="T249" si="634">S249/J249*100</f>
        <v>#DIV/0!</v>
      </c>
      <c r="U249" s="470" t="e">
        <f t="shared" si="527"/>
        <v>#DIV/0!</v>
      </c>
      <c r="V249" s="472"/>
      <c r="W249" s="67">
        <f>H249+F249+G249+I249+0</f>
        <v>0</v>
      </c>
      <c r="X249" s="68" t="e">
        <f>W249/J249*100</f>
        <v>#DIV/0!</v>
      </c>
      <c r="Y249" s="470" t="e">
        <f t="shared" si="528"/>
        <v>#DIV/0!</v>
      </c>
      <c r="Z249" s="471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38"/>
      <c r="G250" s="36"/>
      <c r="H250" s="36"/>
      <c r="I250" s="39"/>
      <c r="J250" s="40"/>
      <c r="K250" s="16"/>
      <c r="L250" s="17" t="e">
        <f>K250/J249*100</f>
        <v>#DIV/0!</v>
      </c>
      <c r="M250" s="470"/>
      <c r="N250" s="471"/>
      <c r="O250" s="16"/>
      <c r="P250" s="17" t="e">
        <f>O250/J249*100</f>
        <v>#DIV/0!</v>
      </c>
      <c r="Q250" s="470"/>
      <c r="R250" s="471"/>
      <c r="S250" s="19"/>
      <c r="T250" s="17" t="e">
        <f>S250/J249*100</f>
        <v>#DIV/0!</v>
      </c>
      <c r="U250" s="470"/>
      <c r="V250" s="472"/>
      <c r="W250" s="16"/>
      <c r="X250" s="17" t="e">
        <f>W250/J249*100</f>
        <v>#DIV/0!</v>
      </c>
      <c r="Y250" s="470"/>
      <c r="Z250" s="471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35">+C251+D251</f>
        <v>0</v>
      </c>
      <c r="F251" s="63"/>
      <c r="G251" s="64"/>
      <c r="H251" s="64"/>
      <c r="I251" s="65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470" t="e">
        <f t="shared" si="523"/>
        <v>#DIV/0!</v>
      </c>
      <c r="N251" s="471"/>
      <c r="O251" s="67">
        <f>G251+F251+0</f>
        <v>0</v>
      </c>
      <c r="P251" s="68" t="e">
        <f t="shared" ref="P251" si="636">O251/J251*100</f>
        <v>#DIV/0!</v>
      </c>
      <c r="Q251" s="470" t="e">
        <f t="shared" si="525"/>
        <v>#DIV/0!</v>
      </c>
      <c r="R251" s="471"/>
      <c r="S251" s="70">
        <f>H251+F251+G251+0</f>
        <v>0</v>
      </c>
      <c r="T251" s="68" t="e">
        <f t="shared" ref="T251" si="637">S251/J251*100</f>
        <v>#DIV/0!</v>
      </c>
      <c r="U251" s="470" t="e">
        <f t="shared" si="527"/>
        <v>#DIV/0!</v>
      </c>
      <c r="V251" s="472"/>
      <c r="W251" s="67">
        <f>H251+F251+G251+I251+0</f>
        <v>0</v>
      </c>
      <c r="X251" s="68" t="e">
        <f>W251/J251*100</f>
        <v>#DIV/0!</v>
      </c>
      <c r="Y251" s="470" t="e">
        <f t="shared" si="528"/>
        <v>#DIV/0!</v>
      </c>
      <c r="Z251" s="471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38"/>
      <c r="G252" s="36"/>
      <c r="H252" s="36"/>
      <c r="I252" s="39"/>
      <c r="J252" s="40"/>
      <c r="K252" s="16"/>
      <c r="L252" s="17" t="e">
        <f>K252/J251*100</f>
        <v>#DIV/0!</v>
      </c>
      <c r="M252" s="470"/>
      <c r="N252" s="471"/>
      <c r="O252" s="16"/>
      <c r="P252" s="17" t="e">
        <f>O252/J251*100</f>
        <v>#DIV/0!</v>
      </c>
      <c r="Q252" s="470"/>
      <c r="R252" s="471"/>
      <c r="S252" s="19"/>
      <c r="T252" s="17" t="e">
        <f>S252/J251*100</f>
        <v>#DIV/0!</v>
      </c>
      <c r="U252" s="470"/>
      <c r="V252" s="472"/>
      <c r="W252" s="16"/>
      <c r="X252" s="17" t="e">
        <f>W252/J251*100</f>
        <v>#DIV/0!</v>
      </c>
      <c r="Y252" s="470"/>
      <c r="Z252" s="471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38">+C253+D253</f>
        <v>0</v>
      </c>
      <c r="F253" s="63"/>
      <c r="G253" s="64"/>
      <c r="H253" s="64"/>
      <c r="I253" s="65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470" t="e">
        <f t="shared" si="523"/>
        <v>#DIV/0!</v>
      </c>
      <c r="N253" s="471"/>
      <c r="O253" s="67">
        <f>G253+F253+0</f>
        <v>0</v>
      </c>
      <c r="P253" s="68" t="e">
        <f t="shared" ref="P253" si="639">O253/J253*100</f>
        <v>#DIV/0!</v>
      </c>
      <c r="Q253" s="470" t="e">
        <f t="shared" si="525"/>
        <v>#DIV/0!</v>
      </c>
      <c r="R253" s="471"/>
      <c r="S253" s="70">
        <f>H253+F253+G253+0</f>
        <v>0</v>
      </c>
      <c r="T253" s="68" t="e">
        <f t="shared" ref="T253" si="640">S253/J253*100</f>
        <v>#DIV/0!</v>
      </c>
      <c r="U253" s="470" t="e">
        <f t="shared" si="527"/>
        <v>#DIV/0!</v>
      </c>
      <c r="V253" s="472"/>
      <c r="W253" s="67">
        <f>H253+F253+G253+I253+0</f>
        <v>0</v>
      </c>
      <c r="X253" s="68" t="e">
        <f>W253/J253*100</f>
        <v>#DIV/0!</v>
      </c>
      <c r="Y253" s="470" t="e">
        <f t="shared" si="528"/>
        <v>#DIV/0!</v>
      </c>
      <c r="Z253" s="471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38"/>
      <c r="G254" s="36"/>
      <c r="H254" s="36"/>
      <c r="I254" s="39"/>
      <c r="J254" s="40"/>
      <c r="K254" s="16"/>
      <c r="L254" s="17" t="e">
        <f>K254/J253*100</f>
        <v>#DIV/0!</v>
      </c>
      <c r="M254" s="470"/>
      <c r="N254" s="471"/>
      <c r="O254" s="16"/>
      <c r="P254" s="17" t="e">
        <f>O254/J253*100</f>
        <v>#DIV/0!</v>
      </c>
      <c r="Q254" s="470"/>
      <c r="R254" s="471"/>
      <c r="S254" s="19"/>
      <c r="T254" s="17" t="e">
        <f>S254/J253*100</f>
        <v>#DIV/0!</v>
      </c>
      <c r="U254" s="470"/>
      <c r="V254" s="472"/>
      <c r="W254" s="16"/>
      <c r="X254" s="17" t="e">
        <f>W254/J253*100</f>
        <v>#DIV/0!</v>
      </c>
      <c r="Y254" s="470"/>
      <c r="Z254" s="471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27">
        <f>SUM(F257,F259)</f>
        <v>0</v>
      </c>
      <c r="G255" s="25">
        <f t="shared" ref="G255:I255" si="641">SUM(G257,G259)</f>
        <v>0</v>
      </c>
      <c r="H255" s="25">
        <f t="shared" si="641"/>
        <v>0</v>
      </c>
      <c r="I255" s="28">
        <f t="shared" si="641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42">K255/J255*100</f>
        <v>#DIV/0!</v>
      </c>
      <c r="M255" s="473" t="e">
        <f t="shared" si="523"/>
        <v>#DIV/0!</v>
      </c>
      <c r="N255" s="474"/>
      <c r="O255" s="30">
        <f>SUM(O257,O259)</f>
        <v>0</v>
      </c>
      <c r="P255" s="31" t="e">
        <f t="shared" ref="P255" si="643">O255/J255*100</f>
        <v>#DIV/0!</v>
      </c>
      <c r="Q255" s="473" t="e">
        <f t="shared" si="525"/>
        <v>#DIV/0!</v>
      </c>
      <c r="R255" s="474"/>
      <c r="S255" s="32">
        <f>SUM(S257,S259)</f>
        <v>0</v>
      </c>
      <c r="T255" s="31" t="e">
        <f t="shared" ref="T255" si="644">S255/J255*100</f>
        <v>#DIV/0!</v>
      </c>
      <c r="U255" s="473" t="e">
        <f t="shared" si="527"/>
        <v>#DIV/0!</v>
      </c>
      <c r="V255" s="475"/>
      <c r="W255" s="30">
        <f>SUM(W257,W259)</f>
        <v>0</v>
      </c>
      <c r="X255" s="31" t="e">
        <f t="shared" ref="X255" si="645">W255/J255*100</f>
        <v>#DIV/0!</v>
      </c>
      <c r="Y255" s="473" t="e">
        <f t="shared" si="528"/>
        <v>#DIV/0!</v>
      </c>
      <c r="Z255" s="474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38"/>
      <c r="G256" s="36"/>
      <c r="H256" s="36"/>
      <c r="I256" s="37"/>
      <c r="J256" s="40"/>
      <c r="K256" s="30">
        <f>SUM(K258,K260)</f>
        <v>0</v>
      </c>
      <c r="L256" s="31" t="e">
        <f t="shared" ref="L256" si="646">K256/J255*100</f>
        <v>#DIV/0!</v>
      </c>
      <c r="M256" s="473"/>
      <c r="N256" s="474"/>
      <c r="O256" s="30">
        <f>SUM(O258,O260)</f>
        <v>0</v>
      </c>
      <c r="P256" s="31" t="e">
        <f t="shared" ref="P256" si="647">O256/J255*100</f>
        <v>#DIV/0!</v>
      </c>
      <c r="Q256" s="473"/>
      <c r="R256" s="474"/>
      <c r="S256" s="32">
        <f>SUM(S258,S260)</f>
        <v>0</v>
      </c>
      <c r="T256" s="31" t="e">
        <f t="shared" ref="T256" si="648">S256/J255*100</f>
        <v>#DIV/0!</v>
      </c>
      <c r="U256" s="473"/>
      <c r="V256" s="475"/>
      <c r="W256" s="30">
        <f>SUM(W258,W260)</f>
        <v>0</v>
      </c>
      <c r="X256" s="31" t="e">
        <f t="shared" ref="X256" si="649">W256/J255*100</f>
        <v>#DIV/0!</v>
      </c>
      <c r="Y256" s="473"/>
      <c r="Z256" s="474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650">+C257+D257</f>
        <v>0</v>
      </c>
      <c r="F257" s="63"/>
      <c r="G257" s="64"/>
      <c r="H257" s="64"/>
      <c r="I257" s="65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470" t="e">
        <f t="shared" si="523"/>
        <v>#DIV/0!</v>
      </c>
      <c r="N257" s="471"/>
      <c r="O257" s="67">
        <f>G257+F257+0</f>
        <v>0</v>
      </c>
      <c r="P257" s="68" t="e">
        <f t="shared" ref="P257" si="651">O257/J257*100</f>
        <v>#DIV/0!</v>
      </c>
      <c r="Q257" s="470" t="e">
        <f t="shared" si="525"/>
        <v>#DIV/0!</v>
      </c>
      <c r="R257" s="471"/>
      <c r="S257" s="70">
        <f>H257+F257+G257+0</f>
        <v>0</v>
      </c>
      <c r="T257" s="68" t="e">
        <f t="shared" ref="T257" si="652">S257/J257*100</f>
        <v>#DIV/0!</v>
      </c>
      <c r="U257" s="470" t="e">
        <f t="shared" si="527"/>
        <v>#DIV/0!</v>
      </c>
      <c r="V257" s="472"/>
      <c r="W257" s="67">
        <f>H257+F257+G257+I257+0</f>
        <v>0</v>
      </c>
      <c r="X257" s="68" t="e">
        <f>W257/J257*100</f>
        <v>#DIV/0!</v>
      </c>
      <c r="Y257" s="470" t="e">
        <f t="shared" si="528"/>
        <v>#DIV/0!</v>
      </c>
      <c r="Z257" s="471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38"/>
      <c r="G258" s="36"/>
      <c r="H258" s="36"/>
      <c r="I258" s="39"/>
      <c r="J258" s="40"/>
      <c r="K258" s="16"/>
      <c r="L258" s="17" t="e">
        <f>K258/J257*100</f>
        <v>#DIV/0!</v>
      </c>
      <c r="M258" s="470"/>
      <c r="N258" s="471"/>
      <c r="O258" s="16"/>
      <c r="P258" s="17" t="e">
        <f>O258/J257*100</f>
        <v>#DIV/0!</v>
      </c>
      <c r="Q258" s="470"/>
      <c r="R258" s="471"/>
      <c r="S258" s="19"/>
      <c r="T258" s="17" t="e">
        <f>S258/J257*100</f>
        <v>#DIV/0!</v>
      </c>
      <c r="U258" s="470"/>
      <c r="V258" s="472"/>
      <c r="W258" s="16"/>
      <c r="X258" s="17" t="e">
        <f>W258/J257*100</f>
        <v>#DIV/0!</v>
      </c>
      <c r="Y258" s="470"/>
      <c r="Z258" s="471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653">+C259+D259</f>
        <v>0</v>
      </c>
      <c r="F259" s="63"/>
      <c r="G259" s="64"/>
      <c r="H259" s="64"/>
      <c r="I259" s="65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470" t="e">
        <f t="shared" si="523"/>
        <v>#DIV/0!</v>
      </c>
      <c r="N259" s="471"/>
      <c r="O259" s="67">
        <f>G259+F259+0</f>
        <v>0</v>
      </c>
      <c r="P259" s="68" t="e">
        <f t="shared" ref="P259" si="654">O259/J259*100</f>
        <v>#DIV/0!</v>
      </c>
      <c r="Q259" s="470" t="e">
        <f t="shared" si="525"/>
        <v>#DIV/0!</v>
      </c>
      <c r="R259" s="471"/>
      <c r="S259" s="70">
        <f>H259+F259+G259+0</f>
        <v>0</v>
      </c>
      <c r="T259" s="68" t="e">
        <f t="shared" ref="T259" si="655">S259/J259*100</f>
        <v>#DIV/0!</v>
      </c>
      <c r="U259" s="470" t="e">
        <f t="shared" si="527"/>
        <v>#DIV/0!</v>
      </c>
      <c r="V259" s="472"/>
      <c r="W259" s="67">
        <f>H259+F259+G259+I259+0</f>
        <v>0</v>
      </c>
      <c r="X259" s="68" t="e">
        <f>W259/J259*100</f>
        <v>#DIV/0!</v>
      </c>
      <c r="Y259" s="470" t="e">
        <f t="shared" si="528"/>
        <v>#DIV/0!</v>
      </c>
      <c r="Z259" s="471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38"/>
      <c r="G260" s="36"/>
      <c r="H260" s="36"/>
      <c r="I260" s="39"/>
      <c r="J260" s="40"/>
      <c r="K260" s="16"/>
      <c r="L260" s="17" t="e">
        <f>K260/J259*100</f>
        <v>#DIV/0!</v>
      </c>
      <c r="M260" s="470"/>
      <c r="N260" s="471"/>
      <c r="O260" s="16"/>
      <c r="P260" s="17" t="e">
        <f>O260/J259*100</f>
        <v>#DIV/0!</v>
      </c>
      <c r="Q260" s="470"/>
      <c r="R260" s="471"/>
      <c r="S260" s="19"/>
      <c r="T260" s="17" t="e">
        <f>S260/J259*100</f>
        <v>#DIV/0!</v>
      </c>
      <c r="U260" s="470"/>
      <c r="V260" s="472"/>
      <c r="W260" s="16"/>
      <c r="X260" s="17" t="e">
        <f>W260/J259*100</f>
        <v>#DIV/0!</v>
      </c>
      <c r="Y260" s="470"/>
      <c r="Z260" s="471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656">+C261+D261</f>
        <v>0</v>
      </c>
      <c r="F261" s="63"/>
      <c r="G261" s="64"/>
      <c r="H261" s="64"/>
      <c r="I261" s="65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470" t="e">
        <f t="shared" si="523"/>
        <v>#DIV/0!</v>
      </c>
      <c r="N261" s="471"/>
      <c r="O261" s="67">
        <f>G261+F261+0</f>
        <v>0</v>
      </c>
      <c r="P261" s="68" t="e">
        <f t="shared" ref="P261" si="657">O261/J261*100</f>
        <v>#DIV/0!</v>
      </c>
      <c r="Q261" s="470" t="e">
        <f t="shared" si="525"/>
        <v>#DIV/0!</v>
      </c>
      <c r="R261" s="471"/>
      <c r="S261" s="70">
        <f>H261+F261+G261+0</f>
        <v>0</v>
      </c>
      <c r="T261" s="68" t="e">
        <f t="shared" ref="T261" si="658">S261/J261*100</f>
        <v>#DIV/0!</v>
      </c>
      <c r="U261" s="470" t="e">
        <f t="shared" si="527"/>
        <v>#DIV/0!</v>
      </c>
      <c r="V261" s="472"/>
      <c r="W261" s="67">
        <f>H261+F261+G261+I261+0</f>
        <v>0</v>
      </c>
      <c r="X261" s="68" t="e">
        <f>W261/J261*100</f>
        <v>#DIV/0!</v>
      </c>
      <c r="Y261" s="470" t="e">
        <f t="shared" si="528"/>
        <v>#DIV/0!</v>
      </c>
      <c r="Z261" s="471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38"/>
      <c r="G262" s="36"/>
      <c r="H262" s="36"/>
      <c r="I262" s="37"/>
      <c r="J262" s="40"/>
      <c r="K262" s="16"/>
      <c r="L262" s="17" t="e">
        <f>K262/J261*100</f>
        <v>#DIV/0!</v>
      </c>
      <c r="M262" s="470"/>
      <c r="N262" s="471"/>
      <c r="O262" s="16"/>
      <c r="P262" s="17" t="e">
        <f>O262/J261*100</f>
        <v>#DIV/0!</v>
      </c>
      <c r="Q262" s="470"/>
      <c r="R262" s="471"/>
      <c r="S262" s="19"/>
      <c r="T262" s="17" t="e">
        <f>S262/J261*100</f>
        <v>#DIV/0!</v>
      </c>
      <c r="U262" s="470"/>
      <c r="V262" s="472"/>
      <c r="W262" s="16"/>
      <c r="X262" s="17" t="e">
        <f>W262/J261*100</f>
        <v>#DIV/0!</v>
      </c>
      <c r="Y262" s="470"/>
      <c r="Z262" s="471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659">+C263+D263</f>
        <v>0</v>
      </c>
      <c r="F263" s="63"/>
      <c r="G263" s="64"/>
      <c r="H263" s="64"/>
      <c r="I263" s="65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470" t="e">
        <f t="shared" si="523"/>
        <v>#DIV/0!</v>
      </c>
      <c r="N263" s="471"/>
      <c r="O263" s="67">
        <f>G263+F263+0</f>
        <v>0</v>
      </c>
      <c r="P263" s="68" t="e">
        <f t="shared" ref="P263" si="660">O263/J263*100</f>
        <v>#DIV/0!</v>
      </c>
      <c r="Q263" s="470" t="e">
        <f t="shared" si="525"/>
        <v>#DIV/0!</v>
      </c>
      <c r="R263" s="471"/>
      <c r="S263" s="70">
        <f>H263+F263+G263+0</f>
        <v>0</v>
      </c>
      <c r="T263" s="68" t="e">
        <f t="shared" ref="T263" si="661">S263/J263*100</f>
        <v>#DIV/0!</v>
      </c>
      <c r="U263" s="470" t="e">
        <f t="shared" si="527"/>
        <v>#DIV/0!</v>
      </c>
      <c r="V263" s="472"/>
      <c r="W263" s="67">
        <f>H263+F263+G263+I263+0</f>
        <v>0</v>
      </c>
      <c r="X263" s="68" t="e">
        <f>W263/J263*100</f>
        <v>#DIV/0!</v>
      </c>
      <c r="Y263" s="470" t="e">
        <f t="shared" si="528"/>
        <v>#DIV/0!</v>
      </c>
      <c r="Z263" s="471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38"/>
      <c r="G264" s="36"/>
      <c r="H264" s="36"/>
      <c r="I264" s="37"/>
      <c r="J264" s="40"/>
      <c r="K264" s="16"/>
      <c r="L264" s="17" t="e">
        <f>K264/J263*100</f>
        <v>#DIV/0!</v>
      </c>
      <c r="M264" s="470"/>
      <c r="N264" s="471"/>
      <c r="O264" s="16"/>
      <c r="P264" s="17" t="e">
        <f>O264/J263*100</f>
        <v>#DIV/0!</v>
      </c>
      <c r="Q264" s="470"/>
      <c r="R264" s="471"/>
      <c r="S264" s="19"/>
      <c r="T264" s="17" t="e">
        <f>S264/J263*100</f>
        <v>#DIV/0!</v>
      </c>
      <c r="U264" s="470"/>
      <c r="V264" s="472"/>
      <c r="W264" s="16"/>
      <c r="X264" s="17" t="e">
        <f>W264/J263*100</f>
        <v>#DIV/0!</v>
      </c>
      <c r="Y264" s="470"/>
      <c r="Z264" s="471"/>
      <c r="AA264" s="74"/>
      <c r="AB264" s="74"/>
    </row>
    <row r="265" spans="1:28" s="251" customFormat="1" ht="21.75" hidden="1" customHeight="1" x14ac:dyDescent="0.2">
      <c r="A265" s="480" t="s">
        <v>45</v>
      </c>
      <c r="B265" s="54" t="s">
        <v>29</v>
      </c>
      <c r="C265" s="55">
        <f t="shared" ref="C265:K266" si="662">SUM(C267,C273,C283,C289,C291)</f>
        <v>0</v>
      </c>
      <c r="D265" s="56">
        <f t="shared" si="662"/>
        <v>0</v>
      </c>
      <c r="E265" s="57">
        <f t="shared" si="662"/>
        <v>0</v>
      </c>
      <c r="F265" s="58">
        <f t="shared" si="662"/>
        <v>0</v>
      </c>
      <c r="G265" s="56">
        <f t="shared" si="662"/>
        <v>0</v>
      </c>
      <c r="H265" s="56">
        <f t="shared" si="662"/>
        <v>0</v>
      </c>
      <c r="I265" s="59">
        <f t="shared" si="662"/>
        <v>0</v>
      </c>
      <c r="J265" s="60">
        <f t="shared" si="662"/>
        <v>0</v>
      </c>
      <c r="K265" s="55">
        <f t="shared" si="662"/>
        <v>0</v>
      </c>
      <c r="L265" s="56" t="e">
        <f>K265/J265*100</f>
        <v>#DIV/0!</v>
      </c>
      <c r="M265" s="482" t="e">
        <f t="shared" si="523"/>
        <v>#DIV/0!</v>
      </c>
      <c r="N265" s="476"/>
      <c r="O265" s="55">
        <f>SUM(O267,O273,O283,O289,O291)</f>
        <v>0</v>
      </c>
      <c r="P265" s="56" t="e">
        <f t="shared" ref="P265" si="663">O265/J265*100</f>
        <v>#DIV/0!</v>
      </c>
      <c r="Q265" s="482" t="e">
        <f t="shared" si="525"/>
        <v>#DIV/0!</v>
      </c>
      <c r="R265" s="476"/>
      <c r="S265" s="58">
        <f>SUM(S267,S273,S283,S289,S291)</f>
        <v>0</v>
      </c>
      <c r="T265" s="56" t="e">
        <f t="shared" ref="T265" si="664">S265/J265*100</f>
        <v>#DIV/0!</v>
      </c>
      <c r="U265" s="482" t="e">
        <f t="shared" si="527"/>
        <v>#DIV/0!</v>
      </c>
      <c r="V265" s="484"/>
      <c r="W265" s="55">
        <f>SUM(W267,W273,W283,W289,W291)</f>
        <v>0</v>
      </c>
      <c r="X265" s="56" t="e">
        <f t="shared" ref="X265" si="665">W265/J265*100</f>
        <v>#DIV/0!</v>
      </c>
      <c r="Y265" s="482" t="e">
        <f t="shared" si="528"/>
        <v>#DIV/0!</v>
      </c>
      <c r="Z265" s="476"/>
      <c r="AA265" s="250"/>
      <c r="AB265" s="250"/>
    </row>
    <row r="266" spans="1:28" s="251" customFormat="1" ht="21.75" hidden="1" customHeight="1" x14ac:dyDescent="0.2">
      <c r="A266" s="481"/>
      <c r="B266" s="54" t="s">
        <v>30</v>
      </c>
      <c r="C266" s="16"/>
      <c r="D266" s="17"/>
      <c r="E266" s="18"/>
      <c r="F266" s="19"/>
      <c r="G266" s="17"/>
      <c r="H266" s="17"/>
      <c r="I266" s="20"/>
      <c r="J266" s="21"/>
      <c r="K266" s="55">
        <f t="shared" si="662"/>
        <v>0</v>
      </c>
      <c r="L266" s="56" t="e">
        <f t="shared" ref="L266" si="666">K266/J265*100</f>
        <v>#DIV/0!</v>
      </c>
      <c r="M266" s="483"/>
      <c r="N266" s="477"/>
      <c r="O266" s="55">
        <f>SUM(O268,O274,O284,O290,O292)</f>
        <v>0</v>
      </c>
      <c r="P266" s="56" t="e">
        <f t="shared" ref="P266" si="667">O266/J265*100</f>
        <v>#DIV/0!</v>
      </c>
      <c r="Q266" s="483"/>
      <c r="R266" s="477"/>
      <c r="S266" s="58">
        <f>SUM(S268,S274,S284,S290,S292)</f>
        <v>0</v>
      </c>
      <c r="T266" s="56" t="e">
        <f t="shared" ref="T266" si="668">S266/J265*100</f>
        <v>#DIV/0!</v>
      </c>
      <c r="U266" s="483"/>
      <c r="V266" s="485"/>
      <c r="W266" s="55">
        <f>SUM(W268,W274,W284,W290,W292)</f>
        <v>0</v>
      </c>
      <c r="X266" s="56" t="e">
        <f t="shared" ref="X266" si="669">W266/J265*100</f>
        <v>#DIV/0!</v>
      </c>
      <c r="Y266" s="483"/>
      <c r="Z266" s="477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27">
        <f>SUM(F269,F271)</f>
        <v>0</v>
      </c>
      <c r="G267" s="25">
        <f>SUM(G269,G271)</f>
        <v>0</v>
      </c>
      <c r="H267" s="25">
        <f t="shared" ref="H267:I267" si="670">SUM(H269,H271)</f>
        <v>0</v>
      </c>
      <c r="I267" s="28">
        <f t="shared" si="670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671">K267/J267*100</f>
        <v>#DIV/0!</v>
      </c>
      <c r="M267" s="478" t="e">
        <f t="shared" si="523"/>
        <v>#DIV/0!</v>
      </c>
      <c r="N267" s="474"/>
      <c r="O267" s="30">
        <f>SUM(O269,O271)</f>
        <v>0</v>
      </c>
      <c r="P267" s="31" t="e">
        <f t="shared" ref="P267" si="672">O267/J267*100</f>
        <v>#DIV/0!</v>
      </c>
      <c r="Q267" s="478" t="e">
        <f t="shared" si="525"/>
        <v>#DIV/0!</v>
      </c>
      <c r="R267" s="474"/>
      <c r="S267" s="32">
        <f>SUM(S269,S271)</f>
        <v>0</v>
      </c>
      <c r="T267" s="31" t="e">
        <f t="shared" ref="T267" si="673">S267/J267*100</f>
        <v>#DIV/0!</v>
      </c>
      <c r="U267" s="478" t="e">
        <f t="shared" si="527"/>
        <v>#DIV/0!</v>
      </c>
      <c r="V267" s="475"/>
      <c r="W267" s="30">
        <f>SUM(W269,W271)</f>
        <v>0</v>
      </c>
      <c r="X267" s="31" t="e">
        <f t="shared" ref="X267" si="674">W267/J267*100</f>
        <v>#DIV/0!</v>
      </c>
      <c r="Y267" s="478" t="e">
        <f t="shared" si="528"/>
        <v>#DIV/0!</v>
      </c>
      <c r="Z267" s="474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38"/>
      <c r="G268" s="36"/>
      <c r="H268" s="36"/>
      <c r="I268" s="37"/>
      <c r="J268" s="40"/>
      <c r="K268" s="30">
        <f>SUM(K270,K272)</f>
        <v>0</v>
      </c>
      <c r="L268" s="31" t="e">
        <f>K268/J267*100</f>
        <v>#DIV/0!</v>
      </c>
      <c r="M268" s="479"/>
      <c r="N268" s="474"/>
      <c r="O268" s="30">
        <f>SUM(O270,O272)</f>
        <v>0</v>
      </c>
      <c r="P268" s="31" t="e">
        <f t="shared" ref="P268" si="675">O268/J267*100</f>
        <v>#DIV/0!</v>
      </c>
      <c r="Q268" s="479"/>
      <c r="R268" s="474"/>
      <c r="S268" s="32">
        <f>SUM(S270,S272)</f>
        <v>0</v>
      </c>
      <c r="T268" s="31" t="e">
        <f t="shared" ref="T268" si="676">S268/J267*100</f>
        <v>#DIV/0!</v>
      </c>
      <c r="U268" s="479"/>
      <c r="V268" s="475"/>
      <c r="W268" s="30">
        <f>SUM(W270,W272)</f>
        <v>0</v>
      </c>
      <c r="X268" s="31" t="e">
        <f t="shared" ref="X268" si="677">W268/J267*100</f>
        <v>#DIV/0!</v>
      </c>
      <c r="Y268" s="479"/>
      <c r="Z268" s="474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678">+C269+D269</f>
        <v>0</v>
      </c>
      <c r="F269" s="63"/>
      <c r="G269" s="64"/>
      <c r="H269" s="64"/>
      <c r="I269" s="65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470" t="e">
        <f t="shared" ref="M269:M331" si="679">L270-L269</f>
        <v>#DIV/0!</v>
      </c>
      <c r="N269" s="471"/>
      <c r="O269" s="67">
        <f>G269+F269+0</f>
        <v>0</v>
      </c>
      <c r="P269" s="69" t="e">
        <f t="shared" ref="P269" si="680">O269/J269*100</f>
        <v>#DIV/0!</v>
      </c>
      <c r="Q269" s="470" t="e">
        <f t="shared" ref="Q269:Q331" si="681">P270-P269</f>
        <v>#DIV/0!</v>
      </c>
      <c r="R269" s="471"/>
      <c r="S269" s="70">
        <f>H269+F269+G269+0</f>
        <v>0</v>
      </c>
      <c r="T269" s="69" t="e">
        <f t="shared" ref="T269" si="682">S269/J269*100</f>
        <v>#DIV/0!</v>
      </c>
      <c r="U269" s="470" t="e">
        <f t="shared" ref="U269:U331" si="683">T270-T269</f>
        <v>#DIV/0!</v>
      </c>
      <c r="V269" s="472"/>
      <c r="W269" s="67">
        <f>H269+F269+G269+I269+0</f>
        <v>0</v>
      </c>
      <c r="X269" s="69" t="e">
        <f>W269/J269*100</f>
        <v>#DIV/0!</v>
      </c>
      <c r="Y269" s="470" t="e">
        <f t="shared" ref="Y269:Y331" si="684">X270-X269</f>
        <v>#DIV/0!</v>
      </c>
      <c r="Z269" s="471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38"/>
      <c r="G270" s="36"/>
      <c r="H270" s="36"/>
      <c r="I270" s="39"/>
      <c r="J270" s="40"/>
      <c r="K270" s="16"/>
      <c r="L270" s="17" t="e">
        <f>K270/J269*100</f>
        <v>#DIV/0!</v>
      </c>
      <c r="M270" s="470"/>
      <c r="N270" s="471"/>
      <c r="O270" s="16"/>
      <c r="P270" s="73" t="e">
        <f>O270/J269*100</f>
        <v>#DIV/0!</v>
      </c>
      <c r="Q270" s="470"/>
      <c r="R270" s="471"/>
      <c r="S270" s="19"/>
      <c r="T270" s="73" t="e">
        <f>S270/J269*100</f>
        <v>#DIV/0!</v>
      </c>
      <c r="U270" s="470"/>
      <c r="V270" s="472"/>
      <c r="W270" s="16"/>
      <c r="X270" s="73" t="e">
        <f>W270/J269*100</f>
        <v>#DIV/0!</v>
      </c>
      <c r="Y270" s="470"/>
      <c r="Z270" s="471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685">+C271+D271</f>
        <v>0</v>
      </c>
      <c r="F271" s="63"/>
      <c r="G271" s="64"/>
      <c r="H271" s="64"/>
      <c r="I271" s="65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470" t="e">
        <f t="shared" si="679"/>
        <v>#DIV/0!</v>
      </c>
      <c r="N271" s="471"/>
      <c r="O271" s="67">
        <f>G271+F271+0</f>
        <v>0</v>
      </c>
      <c r="P271" s="69" t="e">
        <f t="shared" ref="P271" si="686">O271/J271*100</f>
        <v>#DIV/0!</v>
      </c>
      <c r="Q271" s="470" t="e">
        <f t="shared" si="681"/>
        <v>#DIV/0!</v>
      </c>
      <c r="R271" s="471"/>
      <c r="S271" s="70">
        <f>H271+F271+G271+0</f>
        <v>0</v>
      </c>
      <c r="T271" s="69" t="e">
        <f t="shared" ref="T271" si="687">S271/J271*100</f>
        <v>#DIV/0!</v>
      </c>
      <c r="U271" s="470" t="e">
        <f t="shared" si="683"/>
        <v>#DIV/0!</v>
      </c>
      <c r="V271" s="472"/>
      <c r="W271" s="67">
        <f>H271+F271+G271+I271+0</f>
        <v>0</v>
      </c>
      <c r="X271" s="69" t="e">
        <f>W271/J271*100</f>
        <v>#DIV/0!</v>
      </c>
      <c r="Y271" s="470" t="e">
        <f t="shared" si="684"/>
        <v>#DIV/0!</v>
      </c>
      <c r="Z271" s="471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38"/>
      <c r="G272" s="36"/>
      <c r="H272" s="36"/>
      <c r="I272" s="39"/>
      <c r="J272" s="40"/>
      <c r="K272" s="16"/>
      <c r="L272" s="17" t="e">
        <f>K272/J271*100</f>
        <v>#DIV/0!</v>
      </c>
      <c r="M272" s="470"/>
      <c r="N272" s="471"/>
      <c r="O272" s="16"/>
      <c r="P272" s="73" t="e">
        <f>O272/J271*100</f>
        <v>#DIV/0!</v>
      </c>
      <c r="Q272" s="470"/>
      <c r="R272" s="471"/>
      <c r="S272" s="19"/>
      <c r="T272" s="73" t="e">
        <f>S272/J271*100</f>
        <v>#DIV/0!</v>
      </c>
      <c r="U272" s="470"/>
      <c r="V272" s="472"/>
      <c r="W272" s="16"/>
      <c r="X272" s="73" t="e">
        <f>W272/J271*100</f>
        <v>#DIV/0!</v>
      </c>
      <c r="Y272" s="470"/>
      <c r="Z272" s="471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27">
        <f>SUM(F275,F277,F279,F281)</f>
        <v>0</v>
      </c>
      <c r="G273" s="25">
        <f t="shared" ref="G273:I273" si="688">SUM(G275,G277,G279,G281)</f>
        <v>0</v>
      </c>
      <c r="H273" s="25">
        <f t="shared" si="688"/>
        <v>0</v>
      </c>
      <c r="I273" s="28">
        <f t="shared" si="688"/>
        <v>0</v>
      </c>
      <c r="J273" s="29">
        <f t="shared" ref="J273" si="689">+E273+I273+F273+G273+H273</f>
        <v>0</v>
      </c>
      <c r="K273" s="30">
        <f>SUM(K275,K277,K279,K281)</f>
        <v>0</v>
      </c>
      <c r="L273" s="31" t="e">
        <f t="shared" ref="L273" si="690">K273/J273*100</f>
        <v>#DIV/0!</v>
      </c>
      <c r="M273" s="473" t="e">
        <f t="shared" si="679"/>
        <v>#DIV/0!</v>
      </c>
      <c r="N273" s="474"/>
      <c r="O273" s="30">
        <f>SUM(O275,O277,O279,O281)</f>
        <v>0</v>
      </c>
      <c r="P273" s="31" t="e">
        <f t="shared" ref="P273" si="691">O273/J273*100</f>
        <v>#DIV/0!</v>
      </c>
      <c r="Q273" s="473" t="e">
        <f t="shared" si="681"/>
        <v>#DIV/0!</v>
      </c>
      <c r="R273" s="474"/>
      <c r="S273" s="32">
        <f>SUM(S275,S277,S279,S281)</f>
        <v>0</v>
      </c>
      <c r="T273" s="31" t="e">
        <f t="shared" ref="T273" si="692">S273/J273*100</f>
        <v>#DIV/0!</v>
      </c>
      <c r="U273" s="473" t="e">
        <f t="shared" si="683"/>
        <v>#DIV/0!</v>
      </c>
      <c r="V273" s="475"/>
      <c r="W273" s="30">
        <f>SUM(W275,W277,W279,W281)</f>
        <v>0</v>
      </c>
      <c r="X273" s="31" t="e">
        <f t="shared" ref="X273" si="693">W273/J273*100</f>
        <v>#DIV/0!</v>
      </c>
      <c r="Y273" s="473" t="e">
        <f t="shared" si="684"/>
        <v>#DIV/0!</v>
      </c>
      <c r="Z273" s="474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38"/>
      <c r="G274" s="36"/>
      <c r="H274" s="36"/>
      <c r="I274" s="37"/>
      <c r="J274" s="40"/>
      <c r="K274" s="30">
        <f>SUM(K276,K278,K280,K282)</f>
        <v>0</v>
      </c>
      <c r="L274" s="31" t="e">
        <f t="shared" ref="L274" si="694">K274/J273*100</f>
        <v>#DIV/0!</v>
      </c>
      <c r="M274" s="473"/>
      <c r="N274" s="474"/>
      <c r="O274" s="30">
        <f>SUM(O276,O278,O280,O282)</f>
        <v>0</v>
      </c>
      <c r="P274" s="31" t="e">
        <f t="shared" ref="P274" si="695">O274/J273*100</f>
        <v>#DIV/0!</v>
      </c>
      <c r="Q274" s="473"/>
      <c r="R274" s="474"/>
      <c r="S274" s="32">
        <f>SUM(S276,S278,S280,S282)</f>
        <v>0</v>
      </c>
      <c r="T274" s="31" t="e">
        <f t="shared" ref="T274" si="696">S274/J273*100</f>
        <v>#DIV/0!</v>
      </c>
      <c r="U274" s="473"/>
      <c r="V274" s="475"/>
      <c r="W274" s="30">
        <f>SUM(W276,W278,W280,W282)</f>
        <v>0</v>
      </c>
      <c r="X274" s="31" t="e">
        <f t="shared" ref="X274" si="697">W274/J273*100</f>
        <v>#DIV/0!</v>
      </c>
      <c r="Y274" s="473"/>
      <c r="Z274" s="474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698">+C275+D275</f>
        <v>0</v>
      </c>
      <c r="F275" s="63"/>
      <c r="G275" s="64"/>
      <c r="H275" s="64"/>
      <c r="I275" s="65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470" t="e">
        <f t="shared" si="679"/>
        <v>#DIV/0!</v>
      </c>
      <c r="N275" s="471"/>
      <c r="O275" s="67">
        <f>G275+F275+0</f>
        <v>0</v>
      </c>
      <c r="P275" s="68" t="e">
        <f t="shared" ref="P275" si="699">O275/J275*100</f>
        <v>#DIV/0!</v>
      </c>
      <c r="Q275" s="470" t="e">
        <f t="shared" si="681"/>
        <v>#DIV/0!</v>
      </c>
      <c r="R275" s="471"/>
      <c r="S275" s="70">
        <f>H275+F275+G275+0</f>
        <v>0</v>
      </c>
      <c r="T275" s="68" t="e">
        <f t="shared" ref="T275" si="700">S275/J275*100</f>
        <v>#DIV/0!</v>
      </c>
      <c r="U275" s="470" t="e">
        <f t="shared" si="683"/>
        <v>#DIV/0!</v>
      </c>
      <c r="V275" s="472"/>
      <c r="W275" s="67">
        <f>H275+F275+G275+I275+0</f>
        <v>0</v>
      </c>
      <c r="X275" s="68" t="e">
        <f>W275/J275*100</f>
        <v>#DIV/0!</v>
      </c>
      <c r="Y275" s="470" t="e">
        <f t="shared" si="684"/>
        <v>#DIV/0!</v>
      </c>
      <c r="Z275" s="471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38"/>
      <c r="G276" s="36"/>
      <c r="H276" s="36"/>
      <c r="I276" s="39"/>
      <c r="J276" s="40"/>
      <c r="K276" s="16"/>
      <c r="L276" s="17" t="e">
        <f>K276/J275*100</f>
        <v>#DIV/0!</v>
      </c>
      <c r="M276" s="470"/>
      <c r="N276" s="471"/>
      <c r="O276" s="16"/>
      <c r="P276" s="17" t="e">
        <f>O276/J275*100</f>
        <v>#DIV/0!</v>
      </c>
      <c r="Q276" s="470"/>
      <c r="R276" s="471"/>
      <c r="S276" s="19"/>
      <c r="T276" s="17" t="e">
        <f>S276/J275*100</f>
        <v>#DIV/0!</v>
      </c>
      <c r="U276" s="470"/>
      <c r="V276" s="472"/>
      <c r="W276" s="16"/>
      <c r="X276" s="17" t="e">
        <f>W276/J275*100</f>
        <v>#DIV/0!</v>
      </c>
      <c r="Y276" s="470"/>
      <c r="Z276" s="471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01">+C277+D277</f>
        <v>0</v>
      </c>
      <c r="F277" s="63"/>
      <c r="G277" s="64"/>
      <c r="H277" s="64"/>
      <c r="I277" s="65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470" t="e">
        <f t="shared" si="679"/>
        <v>#DIV/0!</v>
      </c>
      <c r="N277" s="471"/>
      <c r="O277" s="67">
        <f>G277+F277+0</f>
        <v>0</v>
      </c>
      <c r="P277" s="68" t="e">
        <f t="shared" ref="P277" si="702">O277/J277*100</f>
        <v>#DIV/0!</v>
      </c>
      <c r="Q277" s="470" t="e">
        <f t="shared" si="681"/>
        <v>#DIV/0!</v>
      </c>
      <c r="R277" s="471"/>
      <c r="S277" s="70">
        <f>H277+F277+G277+0</f>
        <v>0</v>
      </c>
      <c r="T277" s="68" t="e">
        <f t="shared" ref="T277" si="703">S277/J277*100</f>
        <v>#DIV/0!</v>
      </c>
      <c r="U277" s="470" t="e">
        <f t="shared" si="683"/>
        <v>#DIV/0!</v>
      </c>
      <c r="V277" s="472"/>
      <c r="W277" s="67">
        <f>H277+F277+G277+I277+0</f>
        <v>0</v>
      </c>
      <c r="X277" s="68" t="e">
        <f>W277/J277*100</f>
        <v>#DIV/0!</v>
      </c>
      <c r="Y277" s="470" t="e">
        <f t="shared" si="684"/>
        <v>#DIV/0!</v>
      </c>
      <c r="Z277" s="471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38"/>
      <c r="G278" s="36"/>
      <c r="H278" s="36"/>
      <c r="I278" s="39"/>
      <c r="J278" s="40"/>
      <c r="K278" s="16"/>
      <c r="L278" s="17" t="e">
        <f>K278/J277*100</f>
        <v>#DIV/0!</v>
      </c>
      <c r="M278" s="470"/>
      <c r="N278" s="471"/>
      <c r="O278" s="16"/>
      <c r="P278" s="17" t="e">
        <f>O278/J277*100</f>
        <v>#DIV/0!</v>
      </c>
      <c r="Q278" s="470"/>
      <c r="R278" s="471"/>
      <c r="S278" s="19"/>
      <c r="T278" s="17" t="e">
        <f>S278/J277*100</f>
        <v>#DIV/0!</v>
      </c>
      <c r="U278" s="470"/>
      <c r="V278" s="472"/>
      <c r="W278" s="16"/>
      <c r="X278" s="17" t="e">
        <f>W278/J277*100</f>
        <v>#DIV/0!</v>
      </c>
      <c r="Y278" s="470"/>
      <c r="Z278" s="471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04">+C279+D279</f>
        <v>0</v>
      </c>
      <c r="F279" s="63"/>
      <c r="G279" s="64"/>
      <c r="H279" s="64"/>
      <c r="I279" s="65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470" t="e">
        <f t="shared" si="679"/>
        <v>#DIV/0!</v>
      </c>
      <c r="N279" s="471"/>
      <c r="O279" s="67">
        <f>G279+F279+0</f>
        <v>0</v>
      </c>
      <c r="P279" s="68" t="e">
        <f t="shared" ref="P279" si="705">O279/J279*100</f>
        <v>#DIV/0!</v>
      </c>
      <c r="Q279" s="470" t="e">
        <f t="shared" si="681"/>
        <v>#DIV/0!</v>
      </c>
      <c r="R279" s="471"/>
      <c r="S279" s="70">
        <f>H279+F279+G279+0</f>
        <v>0</v>
      </c>
      <c r="T279" s="68" t="e">
        <f t="shared" ref="T279" si="706">S279/J279*100</f>
        <v>#DIV/0!</v>
      </c>
      <c r="U279" s="470" t="e">
        <f t="shared" si="683"/>
        <v>#DIV/0!</v>
      </c>
      <c r="V279" s="472"/>
      <c r="W279" s="67">
        <f>H279+F279+G279+I279+0</f>
        <v>0</v>
      </c>
      <c r="X279" s="68" t="e">
        <f>W279/J279*100</f>
        <v>#DIV/0!</v>
      </c>
      <c r="Y279" s="470" t="e">
        <f t="shared" si="684"/>
        <v>#DIV/0!</v>
      </c>
      <c r="Z279" s="471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38"/>
      <c r="G280" s="36"/>
      <c r="H280" s="36"/>
      <c r="I280" s="39"/>
      <c r="J280" s="40"/>
      <c r="K280" s="16"/>
      <c r="L280" s="17" t="e">
        <f>K280/J279*100</f>
        <v>#DIV/0!</v>
      </c>
      <c r="M280" s="470"/>
      <c r="N280" s="471"/>
      <c r="O280" s="16"/>
      <c r="P280" s="17" t="e">
        <f>O280/J279*100</f>
        <v>#DIV/0!</v>
      </c>
      <c r="Q280" s="470"/>
      <c r="R280" s="471"/>
      <c r="S280" s="19"/>
      <c r="T280" s="17" t="e">
        <f>S280/J279*100</f>
        <v>#DIV/0!</v>
      </c>
      <c r="U280" s="470"/>
      <c r="V280" s="472"/>
      <c r="W280" s="16"/>
      <c r="X280" s="17" t="e">
        <f>W280/J279*100</f>
        <v>#DIV/0!</v>
      </c>
      <c r="Y280" s="470"/>
      <c r="Z280" s="471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07">+C281+D281</f>
        <v>0</v>
      </c>
      <c r="F281" s="63"/>
      <c r="G281" s="64"/>
      <c r="H281" s="64"/>
      <c r="I281" s="65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470" t="e">
        <f t="shared" si="679"/>
        <v>#DIV/0!</v>
      </c>
      <c r="N281" s="471"/>
      <c r="O281" s="67">
        <f>G281+F281+0</f>
        <v>0</v>
      </c>
      <c r="P281" s="68" t="e">
        <f t="shared" ref="P281" si="708">O281/J281*100</f>
        <v>#DIV/0!</v>
      </c>
      <c r="Q281" s="470" t="e">
        <f t="shared" si="681"/>
        <v>#DIV/0!</v>
      </c>
      <c r="R281" s="471"/>
      <c r="S281" s="70">
        <f>H281+F281+G281+0</f>
        <v>0</v>
      </c>
      <c r="T281" s="68" t="e">
        <f t="shared" ref="T281" si="709">S281/J281*100</f>
        <v>#DIV/0!</v>
      </c>
      <c r="U281" s="470" t="e">
        <f t="shared" si="683"/>
        <v>#DIV/0!</v>
      </c>
      <c r="V281" s="472"/>
      <c r="W281" s="67">
        <f>H281+F281+G281+I281+0</f>
        <v>0</v>
      </c>
      <c r="X281" s="68" t="e">
        <f>W281/J281*100</f>
        <v>#DIV/0!</v>
      </c>
      <c r="Y281" s="470" t="e">
        <f t="shared" si="684"/>
        <v>#DIV/0!</v>
      </c>
      <c r="Z281" s="471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38"/>
      <c r="G282" s="36"/>
      <c r="H282" s="36"/>
      <c r="I282" s="39"/>
      <c r="J282" s="40"/>
      <c r="K282" s="16"/>
      <c r="L282" s="17" t="e">
        <f>K282/J281*100</f>
        <v>#DIV/0!</v>
      </c>
      <c r="M282" s="470"/>
      <c r="N282" s="471"/>
      <c r="O282" s="16"/>
      <c r="P282" s="17" t="e">
        <f>O282/J281*100</f>
        <v>#DIV/0!</v>
      </c>
      <c r="Q282" s="470"/>
      <c r="R282" s="471"/>
      <c r="S282" s="19"/>
      <c r="T282" s="17" t="e">
        <f>S282/J281*100</f>
        <v>#DIV/0!</v>
      </c>
      <c r="U282" s="470"/>
      <c r="V282" s="472"/>
      <c r="W282" s="16"/>
      <c r="X282" s="17" t="e">
        <f>W282/J281*100</f>
        <v>#DIV/0!</v>
      </c>
      <c r="Y282" s="470"/>
      <c r="Z282" s="471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27">
        <f>SUM(F285,F287)</f>
        <v>0</v>
      </c>
      <c r="G283" s="25">
        <f t="shared" ref="G283:I283" si="710">SUM(G285,G287)</f>
        <v>0</v>
      </c>
      <c r="H283" s="25">
        <f t="shared" si="710"/>
        <v>0</v>
      </c>
      <c r="I283" s="28">
        <f t="shared" si="710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11">K283/J283*100</f>
        <v>#DIV/0!</v>
      </c>
      <c r="M283" s="473" t="e">
        <f t="shared" si="679"/>
        <v>#DIV/0!</v>
      </c>
      <c r="N283" s="474"/>
      <c r="O283" s="30">
        <f>SUM(O285,O287)</f>
        <v>0</v>
      </c>
      <c r="P283" s="31" t="e">
        <f t="shared" ref="P283" si="712">O283/J283*100</f>
        <v>#DIV/0!</v>
      </c>
      <c r="Q283" s="473" t="e">
        <f t="shared" si="681"/>
        <v>#DIV/0!</v>
      </c>
      <c r="R283" s="474"/>
      <c r="S283" s="32">
        <f>SUM(S285,S287)</f>
        <v>0</v>
      </c>
      <c r="T283" s="31" t="e">
        <f t="shared" ref="T283" si="713">S283/J283*100</f>
        <v>#DIV/0!</v>
      </c>
      <c r="U283" s="473" t="e">
        <f t="shared" si="683"/>
        <v>#DIV/0!</v>
      </c>
      <c r="V283" s="475"/>
      <c r="W283" s="30">
        <f>SUM(W285,W287)</f>
        <v>0</v>
      </c>
      <c r="X283" s="31" t="e">
        <f t="shared" ref="X283" si="714">W283/J283*100</f>
        <v>#DIV/0!</v>
      </c>
      <c r="Y283" s="473" t="e">
        <f t="shared" si="684"/>
        <v>#DIV/0!</v>
      </c>
      <c r="Z283" s="474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38"/>
      <c r="G284" s="36"/>
      <c r="H284" s="36"/>
      <c r="I284" s="37"/>
      <c r="J284" s="40"/>
      <c r="K284" s="30">
        <f>SUM(K286,K288)</f>
        <v>0</v>
      </c>
      <c r="L284" s="31" t="e">
        <f t="shared" ref="L284" si="715">K284/J283*100</f>
        <v>#DIV/0!</v>
      </c>
      <c r="M284" s="473"/>
      <c r="N284" s="474"/>
      <c r="O284" s="30">
        <f>SUM(O286,O288)</f>
        <v>0</v>
      </c>
      <c r="P284" s="31" t="e">
        <f t="shared" ref="P284" si="716">O284/J283*100</f>
        <v>#DIV/0!</v>
      </c>
      <c r="Q284" s="473"/>
      <c r="R284" s="474"/>
      <c r="S284" s="32">
        <f>SUM(S286,S288)</f>
        <v>0</v>
      </c>
      <c r="T284" s="31" t="e">
        <f t="shared" ref="T284" si="717">S284/J283*100</f>
        <v>#DIV/0!</v>
      </c>
      <c r="U284" s="473"/>
      <c r="V284" s="475"/>
      <c r="W284" s="30">
        <f>SUM(W286,W288)</f>
        <v>0</v>
      </c>
      <c r="X284" s="31" t="e">
        <f t="shared" ref="X284" si="718">W284/J283*100</f>
        <v>#DIV/0!</v>
      </c>
      <c r="Y284" s="473"/>
      <c r="Z284" s="474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19">+C285+D285</f>
        <v>0</v>
      </c>
      <c r="F285" s="63"/>
      <c r="G285" s="64"/>
      <c r="H285" s="64"/>
      <c r="I285" s="65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470" t="e">
        <f t="shared" si="679"/>
        <v>#DIV/0!</v>
      </c>
      <c r="N285" s="471"/>
      <c r="O285" s="67">
        <f>G285+F285+0</f>
        <v>0</v>
      </c>
      <c r="P285" s="68" t="e">
        <f t="shared" ref="P285" si="720">O285/J285*100</f>
        <v>#DIV/0!</v>
      </c>
      <c r="Q285" s="470" t="e">
        <f t="shared" si="681"/>
        <v>#DIV/0!</v>
      </c>
      <c r="R285" s="471"/>
      <c r="S285" s="70">
        <f>H285+F285+G285+0</f>
        <v>0</v>
      </c>
      <c r="T285" s="68" t="e">
        <f t="shared" ref="T285" si="721">S285/J285*100</f>
        <v>#DIV/0!</v>
      </c>
      <c r="U285" s="470" t="e">
        <f t="shared" si="683"/>
        <v>#DIV/0!</v>
      </c>
      <c r="V285" s="472"/>
      <c r="W285" s="67">
        <f>H285+F285+G285+I285+0</f>
        <v>0</v>
      </c>
      <c r="X285" s="68" t="e">
        <f>W285/J285*100</f>
        <v>#DIV/0!</v>
      </c>
      <c r="Y285" s="470" t="e">
        <f t="shared" si="684"/>
        <v>#DIV/0!</v>
      </c>
      <c r="Z285" s="471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38"/>
      <c r="G286" s="36"/>
      <c r="H286" s="36"/>
      <c r="I286" s="39"/>
      <c r="J286" s="40"/>
      <c r="K286" s="16"/>
      <c r="L286" s="17" t="e">
        <f>K286/J285*100</f>
        <v>#DIV/0!</v>
      </c>
      <c r="M286" s="470"/>
      <c r="N286" s="471"/>
      <c r="O286" s="16"/>
      <c r="P286" s="17" t="e">
        <f>O286/J285*100</f>
        <v>#DIV/0!</v>
      </c>
      <c r="Q286" s="470"/>
      <c r="R286" s="471"/>
      <c r="S286" s="19"/>
      <c r="T286" s="17" t="e">
        <f>S286/J285*100</f>
        <v>#DIV/0!</v>
      </c>
      <c r="U286" s="470"/>
      <c r="V286" s="472"/>
      <c r="W286" s="16"/>
      <c r="X286" s="17" t="e">
        <f>W286/J285*100</f>
        <v>#DIV/0!</v>
      </c>
      <c r="Y286" s="470"/>
      <c r="Z286" s="471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22">+C287+D287</f>
        <v>0</v>
      </c>
      <c r="F287" s="63"/>
      <c r="G287" s="64"/>
      <c r="H287" s="64"/>
      <c r="I287" s="65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470" t="e">
        <f t="shared" si="679"/>
        <v>#DIV/0!</v>
      </c>
      <c r="N287" s="471"/>
      <c r="O287" s="67">
        <f>G287+F287+0</f>
        <v>0</v>
      </c>
      <c r="P287" s="68" t="e">
        <f t="shared" ref="P287" si="723">O287/J287*100</f>
        <v>#DIV/0!</v>
      </c>
      <c r="Q287" s="470" t="e">
        <f t="shared" si="681"/>
        <v>#DIV/0!</v>
      </c>
      <c r="R287" s="471"/>
      <c r="S287" s="70">
        <f>H287+F287+G287+0</f>
        <v>0</v>
      </c>
      <c r="T287" s="68" t="e">
        <f t="shared" ref="T287" si="724">S287/J287*100</f>
        <v>#DIV/0!</v>
      </c>
      <c r="U287" s="470" t="e">
        <f t="shared" si="683"/>
        <v>#DIV/0!</v>
      </c>
      <c r="V287" s="472"/>
      <c r="W287" s="67">
        <f>H287+F287+G287+I287+0</f>
        <v>0</v>
      </c>
      <c r="X287" s="68" t="e">
        <f>W287/J287*100</f>
        <v>#DIV/0!</v>
      </c>
      <c r="Y287" s="470" t="e">
        <f t="shared" si="684"/>
        <v>#DIV/0!</v>
      </c>
      <c r="Z287" s="471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38"/>
      <c r="G288" s="36"/>
      <c r="H288" s="36"/>
      <c r="I288" s="39"/>
      <c r="J288" s="40"/>
      <c r="K288" s="16"/>
      <c r="L288" s="17" t="e">
        <f>K288/J287*100</f>
        <v>#DIV/0!</v>
      </c>
      <c r="M288" s="470"/>
      <c r="N288" s="471"/>
      <c r="O288" s="16"/>
      <c r="P288" s="17" t="e">
        <f>O288/J287*100</f>
        <v>#DIV/0!</v>
      </c>
      <c r="Q288" s="470"/>
      <c r="R288" s="471"/>
      <c r="S288" s="19"/>
      <c r="T288" s="17" t="e">
        <f>S288/J287*100</f>
        <v>#DIV/0!</v>
      </c>
      <c r="U288" s="470"/>
      <c r="V288" s="472"/>
      <c r="W288" s="16"/>
      <c r="X288" s="17" t="e">
        <f>W288/J287*100</f>
        <v>#DIV/0!</v>
      </c>
      <c r="Y288" s="470"/>
      <c r="Z288" s="471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25">+C289+D289</f>
        <v>0</v>
      </c>
      <c r="F289" s="63"/>
      <c r="G289" s="64"/>
      <c r="H289" s="64"/>
      <c r="I289" s="65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470" t="e">
        <f t="shared" si="679"/>
        <v>#DIV/0!</v>
      </c>
      <c r="N289" s="471"/>
      <c r="O289" s="67">
        <f>G289+F289+0</f>
        <v>0</v>
      </c>
      <c r="P289" s="68" t="e">
        <f t="shared" ref="P289" si="726">O289/J289*100</f>
        <v>#DIV/0!</v>
      </c>
      <c r="Q289" s="470" t="e">
        <f t="shared" si="681"/>
        <v>#DIV/0!</v>
      </c>
      <c r="R289" s="471"/>
      <c r="S289" s="70">
        <f>H289+F289+G289+0</f>
        <v>0</v>
      </c>
      <c r="T289" s="68" t="e">
        <f t="shared" ref="T289" si="727">S289/J289*100</f>
        <v>#DIV/0!</v>
      </c>
      <c r="U289" s="470" t="e">
        <f t="shared" si="683"/>
        <v>#DIV/0!</v>
      </c>
      <c r="V289" s="472"/>
      <c r="W289" s="67">
        <f>H289+F289+G289+I289+0</f>
        <v>0</v>
      </c>
      <c r="X289" s="68" t="e">
        <f>W289/J289*100</f>
        <v>#DIV/0!</v>
      </c>
      <c r="Y289" s="470" t="e">
        <f t="shared" si="684"/>
        <v>#DIV/0!</v>
      </c>
      <c r="Z289" s="471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38"/>
      <c r="G290" s="36"/>
      <c r="H290" s="36"/>
      <c r="I290" s="37"/>
      <c r="J290" s="40"/>
      <c r="K290" s="16"/>
      <c r="L290" s="17" t="e">
        <f>K290/J289*100</f>
        <v>#DIV/0!</v>
      </c>
      <c r="M290" s="470"/>
      <c r="N290" s="471"/>
      <c r="O290" s="16"/>
      <c r="P290" s="17" t="e">
        <f>O290/J289*100</f>
        <v>#DIV/0!</v>
      </c>
      <c r="Q290" s="470"/>
      <c r="R290" s="471"/>
      <c r="S290" s="19"/>
      <c r="T290" s="17" t="e">
        <f>S290/J289*100</f>
        <v>#DIV/0!</v>
      </c>
      <c r="U290" s="470"/>
      <c r="V290" s="472"/>
      <c r="W290" s="16"/>
      <c r="X290" s="17" t="e">
        <f>W290/J289*100</f>
        <v>#DIV/0!</v>
      </c>
      <c r="Y290" s="470"/>
      <c r="Z290" s="471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28">+C291+D291</f>
        <v>0</v>
      </c>
      <c r="F291" s="63"/>
      <c r="G291" s="64"/>
      <c r="H291" s="64"/>
      <c r="I291" s="65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470" t="e">
        <f t="shared" si="679"/>
        <v>#DIV/0!</v>
      </c>
      <c r="N291" s="471"/>
      <c r="O291" s="67">
        <f>G291+F291+0</f>
        <v>0</v>
      </c>
      <c r="P291" s="68" t="e">
        <f t="shared" ref="P291" si="729">O291/J291*100</f>
        <v>#DIV/0!</v>
      </c>
      <c r="Q291" s="470" t="e">
        <f t="shared" si="681"/>
        <v>#DIV/0!</v>
      </c>
      <c r="R291" s="471"/>
      <c r="S291" s="70">
        <f>H291+F291+G291+0</f>
        <v>0</v>
      </c>
      <c r="T291" s="68" t="e">
        <f t="shared" ref="T291" si="730">S291/J291*100</f>
        <v>#DIV/0!</v>
      </c>
      <c r="U291" s="470" t="e">
        <f t="shared" si="683"/>
        <v>#DIV/0!</v>
      </c>
      <c r="V291" s="472"/>
      <c r="W291" s="67">
        <f>H291+F291+G291+I291+0</f>
        <v>0</v>
      </c>
      <c r="X291" s="68" t="e">
        <f>W291/J291*100</f>
        <v>#DIV/0!</v>
      </c>
      <c r="Y291" s="470" t="e">
        <f t="shared" si="684"/>
        <v>#DIV/0!</v>
      </c>
      <c r="Z291" s="471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38"/>
      <c r="G292" s="36"/>
      <c r="H292" s="36"/>
      <c r="I292" s="37"/>
      <c r="J292" s="40"/>
      <c r="K292" s="16"/>
      <c r="L292" s="17" t="e">
        <f>K292/J291*100</f>
        <v>#DIV/0!</v>
      </c>
      <c r="M292" s="470"/>
      <c r="N292" s="471"/>
      <c r="O292" s="16"/>
      <c r="P292" s="17" t="e">
        <f>O292/J291*100</f>
        <v>#DIV/0!</v>
      </c>
      <c r="Q292" s="470"/>
      <c r="R292" s="471"/>
      <c r="S292" s="19"/>
      <c r="T292" s="17" t="e">
        <f>S292/J291*100</f>
        <v>#DIV/0!</v>
      </c>
      <c r="U292" s="470"/>
      <c r="V292" s="472"/>
      <c r="W292" s="16"/>
      <c r="X292" s="17" t="e">
        <f>W292/J291*100</f>
        <v>#DIV/0!</v>
      </c>
      <c r="Y292" s="470"/>
      <c r="Z292" s="471"/>
      <c r="AA292" s="74"/>
      <c r="AB292" s="74"/>
    </row>
    <row r="293" spans="1:28" s="251" customFormat="1" ht="21.75" hidden="1" customHeight="1" x14ac:dyDescent="0.2">
      <c r="A293" s="480" t="s">
        <v>45</v>
      </c>
      <c r="B293" s="54" t="s">
        <v>29</v>
      </c>
      <c r="C293" s="55">
        <f t="shared" ref="C293:K294" si="731">SUM(C295,C301,C311,C317,C319)</f>
        <v>0</v>
      </c>
      <c r="D293" s="56">
        <f t="shared" si="731"/>
        <v>0</v>
      </c>
      <c r="E293" s="57">
        <f t="shared" si="731"/>
        <v>0</v>
      </c>
      <c r="F293" s="58">
        <f t="shared" si="731"/>
        <v>0</v>
      </c>
      <c r="G293" s="56">
        <f t="shared" si="731"/>
        <v>0</v>
      </c>
      <c r="H293" s="56">
        <f t="shared" si="731"/>
        <v>0</v>
      </c>
      <c r="I293" s="59">
        <f t="shared" si="731"/>
        <v>0</v>
      </c>
      <c r="J293" s="60">
        <f t="shared" si="731"/>
        <v>0</v>
      </c>
      <c r="K293" s="55">
        <f t="shared" si="731"/>
        <v>0</v>
      </c>
      <c r="L293" s="56" t="e">
        <f>K293/J293*100</f>
        <v>#DIV/0!</v>
      </c>
      <c r="M293" s="482" t="e">
        <f t="shared" si="679"/>
        <v>#DIV/0!</v>
      </c>
      <c r="N293" s="476"/>
      <c r="O293" s="55">
        <f>SUM(O295,O301,O311,O317,O319)</f>
        <v>0</v>
      </c>
      <c r="P293" s="56" t="e">
        <f t="shared" ref="P293" si="732">O293/J293*100</f>
        <v>#DIV/0!</v>
      </c>
      <c r="Q293" s="482" t="e">
        <f t="shared" si="681"/>
        <v>#DIV/0!</v>
      </c>
      <c r="R293" s="476"/>
      <c r="S293" s="58">
        <f>SUM(S295,S301,S311,S317,S319)</f>
        <v>0</v>
      </c>
      <c r="T293" s="56" t="e">
        <f t="shared" ref="T293" si="733">S293/J293*100</f>
        <v>#DIV/0!</v>
      </c>
      <c r="U293" s="482" t="e">
        <f t="shared" si="683"/>
        <v>#DIV/0!</v>
      </c>
      <c r="V293" s="484"/>
      <c r="W293" s="55">
        <f>SUM(W295,W301,W311,W317,W319)</f>
        <v>0</v>
      </c>
      <c r="X293" s="56" t="e">
        <f t="shared" ref="X293" si="734">W293/J293*100</f>
        <v>#DIV/0!</v>
      </c>
      <c r="Y293" s="482" t="e">
        <f t="shared" si="684"/>
        <v>#DIV/0!</v>
      </c>
      <c r="Z293" s="476"/>
      <c r="AA293" s="250"/>
      <c r="AB293" s="250"/>
    </row>
    <row r="294" spans="1:28" s="251" customFormat="1" ht="21.75" hidden="1" customHeight="1" x14ac:dyDescent="0.2">
      <c r="A294" s="481"/>
      <c r="B294" s="54" t="s">
        <v>30</v>
      </c>
      <c r="C294" s="16"/>
      <c r="D294" s="17"/>
      <c r="E294" s="18"/>
      <c r="F294" s="19"/>
      <c r="G294" s="17"/>
      <c r="H294" s="17"/>
      <c r="I294" s="20"/>
      <c r="J294" s="21"/>
      <c r="K294" s="55">
        <f t="shared" si="731"/>
        <v>0</v>
      </c>
      <c r="L294" s="56" t="e">
        <f t="shared" ref="L294" si="735">K294/J293*100</f>
        <v>#DIV/0!</v>
      </c>
      <c r="M294" s="483"/>
      <c r="N294" s="477"/>
      <c r="O294" s="55">
        <f>SUM(O296,O302,O312,O318,O320)</f>
        <v>0</v>
      </c>
      <c r="P294" s="56" t="e">
        <f t="shared" ref="P294" si="736">O294/J293*100</f>
        <v>#DIV/0!</v>
      </c>
      <c r="Q294" s="483"/>
      <c r="R294" s="477"/>
      <c r="S294" s="58">
        <f>SUM(S296,S302,S312,S318,S320)</f>
        <v>0</v>
      </c>
      <c r="T294" s="56" t="e">
        <f t="shared" ref="T294" si="737">S294/J293*100</f>
        <v>#DIV/0!</v>
      </c>
      <c r="U294" s="483"/>
      <c r="V294" s="485"/>
      <c r="W294" s="55">
        <f>SUM(W296,W302,W312,W318,W320)</f>
        <v>0</v>
      </c>
      <c r="X294" s="56" t="e">
        <f t="shared" ref="X294" si="738">W294/J293*100</f>
        <v>#DIV/0!</v>
      </c>
      <c r="Y294" s="483"/>
      <c r="Z294" s="477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27">
        <f>SUM(F297,F299)</f>
        <v>0</v>
      </c>
      <c r="G295" s="25">
        <f>SUM(G297,G299)</f>
        <v>0</v>
      </c>
      <c r="H295" s="25">
        <f t="shared" ref="H295:I295" si="739">SUM(H297,H299)</f>
        <v>0</v>
      </c>
      <c r="I295" s="28">
        <f t="shared" si="739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40">K295/J295*100</f>
        <v>#DIV/0!</v>
      </c>
      <c r="M295" s="478" t="e">
        <f t="shared" si="679"/>
        <v>#DIV/0!</v>
      </c>
      <c r="N295" s="474"/>
      <c r="O295" s="30">
        <f>SUM(O297,O299)</f>
        <v>0</v>
      </c>
      <c r="P295" s="31" t="e">
        <f t="shared" ref="P295" si="741">O295/J295*100</f>
        <v>#DIV/0!</v>
      </c>
      <c r="Q295" s="478" t="e">
        <f t="shared" si="681"/>
        <v>#DIV/0!</v>
      </c>
      <c r="R295" s="474"/>
      <c r="S295" s="32">
        <f>SUM(S297,S299)</f>
        <v>0</v>
      </c>
      <c r="T295" s="31" t="e">
        <f t="shared" ref="T295" si="742">S295/J295*100</f>
        <v>#DIV/0!</v>
      </c>
      <c r="U295" s="478" t="e">
        <f t="shared" si="683"/>
        <v>#DIV/0!</v>
      </c>
      <c r="V295" s="475"/>
      <c r="W295" s="30">
        <f>SUM(W297,W299)</f>
        <v>0</v>
      </c>
      <c r="X295" s="31" t="e">
        <f t="shared" ref="X295" si="743">W295/J295*100</f>
        <v>#DIV/0!</v>
      </c>
      <c r="Y295" s="478" t="e">
        <f t="shared" si="684"/>
        <v>#DIV/0!</v>
      </c>
      <c r="Z295" s="474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38"/>
      <c r="G296" s="36"/>
      <c r="H296" s="36"/>
      <c r="I296" s="37"/>
      <c r="J296" s="40"/>
      <c r="K296" s="30">
        <f>SUM(K298,K300)</f>
        <v>0</v>
      </c>
      <c r="L296" s="31" t="e">
        <f>K296/J295*100</f>
        <v>#DIV/0!</v>
      </c>
      <c r="M296" s="479"/>
      <c r="N296" s="474"/>
      <c r="O296" s="30">
        <f>SUM(O298,O300)</f>
        <v>0</v>
      </c>
      <c r="P296" s="31" t="e">
        <f t="shared" ref="P296" si="744">O296/J295*100</f>
        <v>#DIV/0!</v>
      </c>
      <c r="Q296" s="479"/>
      <c r="R296" s="474"/>
      <c r="S296" s="32">
        <f>SUM(S298,S300)</f>
        <v>0</v>
      </c>
      <c r="T296" s="31" t="e">
        <f t="shared" ref="T296" si="745">S296/J295*100</f>
        <v>#DIV/0!</v>
      </c>
      <c r="U296" s="479"/>
      <c r="V296" s="475"/>
      <c r="W296" s="30">
        <f>SUM(W298,W300)</f>
        <v>0</v>
      </c>
      <c r="X296" s="31" t="e">
        <f t="shared" ref="X296" si="746">W296/J295*100</f>
        <v>#DIV/0!</v>
      </c>
      <c r="Y296" s="479"/>
      <c r="Z296" s="474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47">+C297+D297</f>
        <v>0</v>
      </c>
      <c r="F297" s="63"/>
      <c r="G297" s="64"/>
      <c r="H297" s="64"/>
      <c r="I297" s="65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470" t="e">
        <f t="shared" si="679"/>
        <v>#DIV/0!</v>
      </c>
      <c r="N297" s="471"/>
      <c r="O297" s="67">
        <f>G297+F297+0</f>
        <v>0</v>
      </c>
      <c r="P297" s="69" t="e">
        <f t="shared" ref="P297" si="748">O297/J297*100</f>
        <v>#DIV/0!</v>
      </c>
      <c r="Q297" s="470" t="e">
        <f t="shared" si="681"/>
        <v>#DIV/0!</v>
      </c>
      <c r="R297" s="471"/>
      <c r="S297" s="70">
        <f>H297+F297+G297+0</f>
        <v>0</v>
      </c>
      <c r="T297" s="69" t="e">
        <f t="shared" ref="T297" si="749">S297/J297*100</f>
        <v>#DIV/0!</v>
      </c>
      <c r="U297" s="470" t="e">
        <f t="shared" si="683"/>
        <v>#DIV/0!</v>
      </c>
      <c r="V297" s="472"/>
      <c r="W297" s="67">
        <f>H297+F297+G297+I297+0</f>
        <v>0</v>
      </c>
      <c r="X297" s="69" t="e">
        <f>W297/J297*100</f>
        <v>#DIV/0!</v>
      </c>
      <c r="Y297" s="470" t="e">
        <f t="shared" si="684"/>
        <v>#DIV/0!</v>
      </c>
      <c r="Z297" s="471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38"/>
      <c r="G298" s="36"/>
      <c r="H298" s="36"/>
      <c r="I298" s="39"/>
      <c r="J298" s="40"/>
      <c r="K298" s="16"/>
      <c r="L298" s="17" t="e">
        <f>K298/J297*100</f>
        <v>#DIV/0!</v>
      </c>
      <c r="M298" s="470"/>
      <c r="N298" s="471"/>
      <c r="O298" s="16"/>
      <c r="P298" s="73" t="e">
        <f>O298/J297*100</f>
        <v>#DIV/0!</v>
      </c>
      <c r="Q298" s="470"/>
      <c r="R298" s="471"/>
      <c r="S298" s="19"/>
      <c r="T298" s="73" t="e">
        <f>S298/J297*100</f>
        <v>#DIV/0!</v>
      </c>
      <c r="U298" s="470"/>
      <c r="V298" s="472"/>
      <c r="W298" s="16"/>
      <c r="X298" s="73" t="e">
        <f>W298/J297*100</f>
        <v>#DIV/0!</v>
      </c>
      <c r="Y298" s="470"/>
      <c r="Z298" s="471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750">+C299+D299</f>
        <v>0</v>
      </c>
      <c r="F299" s="63"/>
      <c r="G299" s="64"/>
      <c r="H299" s="64"/>
      <c r="I299" s="65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470" t="e">
        <f t="shared" si="679"/>
        <v>#DIV/0!</v>
      </c>
      <c r="N299" s="471"/>
      <c r="O299" s="67">
        <f>G299+F299+0</f>
        <v>0</v>
      </c>
      <c r="P299" s="69" t="e">
        <f t="shared" ref="P299" si="751">O299/J299*100</f>
        <v>#DIV/0!</v>
      </c>
      <c r="Q299" s="470" t="e">
        <f t="shared" si="681"/>
        <v>#DIV/0!</v>
      </c>
      <c r="R299" s="471"/>
      <c r="S299" s="70">
        <f>H299+F299+G299+0</f>
        <v>0</v>
      </c>
      <c r="T299" s="69" t="e">
        <f t="shared" ref="T299" si="752">S299/J299*100</f>
        <v>#DIV/0!</v>
      </c>
      <c r="U299" s="470" t="e">
        <f t="shared" si="683"/>
        <v>#DIV/0!</v>
      </c>
      <c r="V299" s="472"/>
      <c r="W299" s="67">
        <f>H299+F299+G299+I299+0</f>
        <v>0</v>
      </c>
      <c r="X299" s="69" t="e">
        <f>W299/J299*100</f>
        <v>#DIV/0!</v>
      </c>
      <c r="Y299" s="470" t="e">
        <f t="shared" si="684"/>
        <v>#DIV/0!</v>
      </c>
      <c r="Z299" s="471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38"/>
      <c r="G300" s="36"/>
      <c r="H300" s="36"/>
      <c r="I300" s="39"/>
      <c r="J300" s="40"/>
      <c r="K300" s="16"/>
      <c r="L300" s="17" t="e">
        <f>K300/J299*100</f>
        <v>#DIV/0!</v>
      </c>
      <c r="M300" s="470"/>
      <c r="N300" s="471"/>
      <c r="O300" s="16"/>
      <c r="P300" s="73" t="e">
        <f>O300/J299*100</f>
        <v>#DIV/0!</v>
      </c>
      <c r="Q300" s="470"/>
      <c r="R300" s="471"/>
      <c r="S300" s="19"/>
      <c r="T300" s="73" t="e">
        <f>S300/J299*100</f>
        <v>#DIV/0!</v>
      </c>
      <c r="U300" s="470"/>
      <c r="V300" s="472"/>
      <c r="W300" s="16"/>
      <c r="X300" s="73" t="e">
        <f>W300/J299*100</f>
        <v>#DIV/0!</v>
      </c>
      <c r="Y300" s="470"/>
      <c r="Z300" s="471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27">
        <f>SUM(F303,F305,F307,F309)</f>
        <v>0</v>
      </c>
      <c r="G301" s="25">
        <f t="shared" ref="G301:I301" si="753">SUM(G303,G305,G307,G309)</f>
        <v>0</v>
      </c>
      <c r="H301" s="25">
        <f t="shared" si="753"/>
        <v>0</v>
      </c>
      <c r="I301" s="28">
        <f t="shared" si="753"/>
        <v>0</v>
      </c>
      <c r="J301" s="29">
        <f t="shared" ref="J301" si="754">+E301+I301+F301+G301+H301</f>
        <v>0</v>
      </c>
      <c r="K301" s="30">
        <f>SUM(K303,K305,K307,K309)</f>
        <v>0</v>
      </c>
      <c r="L301" s="31" t="e">
        <f t="shared" ref="L301" si="755">K301/J301*100</f>
        <v>#DIV/0!</v>
      </c>
      <c r="M301" s="473" t="e">
        <f t="shared" si="679"/>
        <v>#DIV/0!</v>
      </c>
      <c r="N301" s="474"/>
      <c r="O301" s="30">
        <f>SUM(O303,O305,O307,O309)</f>
        <v>0</v>
      </c>
      <c r="P301" s="31" t="e">
        <f t="shared" ref="P301" si="756">O301/J301*100</f>
        <v>#DIV/0!</v>
      </c>
      <c r="Q301" s="473" t="e">
        <f t="shared" si="681"/>
        <v>#DIV/0!</v>
      </c>
      <c r="R301" s="474"/>
      <c r="S301" s="32">
        <f>SUM(S303,S305,S307,S309)</f>
        <v>0</v>
      </c>
      <c r="T301" s="31" t="e">
        <f t="shared" ref="T301" si="757">S301/J301*100</f>
        <v>#DIV/0!</v>
      </c>
      <c r="U301" s="473" t="e">
        <f t="shared" si="683"/>
        <v>#DIV/0!</v>
      </c>
      <c r="V301" s="475"/>
      <c r="W301" s="30">
        <f>SUM(W303,W305,W307,W309)</f>
        <v>0</v>
      </c>
      <c r="X301" s="31" t="e">
        <f t="shared" ref="X301" si="758">W301/J301*100</f>
        <v>#DIV/0!</v>
      </c>
      <c r="Y301" s="473" t="e">
        <f t="shared" si="684"/>
        <v>#DIV/0!</v>
      </c>
      <c r="Z301" s="474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38"/>
      <c r="G302" s="36"/>
      <c r="H302" s="36"/>
      <c r="I302" s="37"/>
      <c r="J302" s="40"/>
      <c r="K302" s="30">
        <f>SUM(K304,K306,K308,K310)</f>
        <v>0</v>
      </c>
      <c r="L302" s="31" t="e">
        <f t="shared" ref="L302" si="759">K302/J301*100</f>
        <v>#DIV/0!</v>
      </c>
      <c r="M302" s="473"/>
      <c r="N302" s="474"/>
      <c r="O302" s="30">
        <f>SUM(O304,O306,O308,O310)</f>
        <v>0</v>
      </c>
      <c r="P302" s="31" t="e">
        <f t="shared" ref="P302" si="760">O302/J301*100</f>
        <v>#DIV/0!</v>
      </c>
      <c r="Q302" s="473"/>
      <c r="R302" s="474"/>
      <c r="S302" s="32">
        <f>SUM(S304,S306,S308,S310)</f>
        <v>0</v>
      </c>
      <c r="T302" s="31" t="e">
        <f t="shared" ref="T302" si="761">S302/J301*100</f>
        <v>#DIV/0!</v>
      </c>
      <c r="U302" s="473"/>
      <c r="V302" s="475"/>
      <c r="W302" s="30">
        <f>SUM(W304,W306,W308,W310)</f>
        <v>0</v>
      </c>
      <c r="X302" s="31" t="e">
        <f t="shared" ref="X302" si="762">W302/J301*100</f>
        <v>#DIV/0!</v>
      </c>
      <c r="Y302" s="473"/>
      <c r="Z302" s="474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763">+C303+D303</f>
        <v>0</v>
      </c>
      <c r="F303" s="63"/>
      <c r="G303" s="64"/>
      <c r="H303" s="64"/>
      <c r="I303" s="65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470" t="e">
        <f t="shared" si="679"/>
        <v>#DIV/0!</v>
      </c>
      <c r="N303" s="471"/>
      <c r="O303" s="67">
        <f>G303+F303+0</f>
        <v>0</v>
      </c>
      <c r="P303" s="68" t="e">
        <f t="shared" ref="P303" si="764">O303/J303*100</f>
        <v>#DIV/0!</v>
      </c>
      <c r="Q303" s="470" t="e">
        <f t="shared" si="681"/>
        <v>#DIV/0!</v>
      </c>
      <c r="R303" s="471"/>
      <c r="S303" s="70">
        <f>H303+F303+G303+0</f>
        <v>0</v>
      </c>
      <c r="T303" s="68" t="e">
        <f t="shared" ref="T303" si="765">S303/J303*100</f>
        <v>#DIV/0!</v>
      </c>
      <c r="U303" s="470" t="e">
        <f t="shared" si="683"/>
        <v>#DIV/0!</v>
      </c>
      <c r="V303" s="472"/>
      <c r="W303" s="67">
        <f>H303+F303+G303+I303+0</f>
        <v>0</v>
      </c>
      <c r="X303" s="68" t="e">
        <f>W303/J303*100</f>
        <v>#DIV/0!</v>
      </c>
      <c r="Y303" s="470" t="e">
        <f t="shared" si="684"/>
        <v>#DIV/0!</v>
      </c>
      <c r="Z303" s="471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38"/>
      <c r="G304" s="36"/>
      <c r="H304" s="36"/>
      <c r="I304" s="39"/>
      <c r="J304" s="40"/>
      <c r="K304" s="16"/>
      <c r="L304" s="17" t="e">
        <f>K304/J303*100</f>
        <v>#DIV/0!</v>
      </c>
      <c r="M304" s="470"/>
      <c r="N304" s="471"/>
      <c r="O304" s="16"/>
      <c r="P304" s="17" t="e">
        <f>O304/J303*100</f>
        <v>#DIV/0!</v>
      </c>
      <c r="Q304" s="470"/>
      <c r="R304" s="471"/>
      <c r="S304" s="19"/>
      <c r="T304" s="17" t="e">
        <f>S304/J303*100</f>
        <v>#DIV/0!</v>
      </c>
      <c r="U304" s="470"/>
      <c r="V304" s="472"/>
      <c r="W304" s="16"/>
      <c r="X304" s="17" t="e">
        <f>W304/J303*100</f>
        <v>#DIV/0!</v>
      </c>
      <c r="Y304" s="470"/>
      <c r="Z304" s="471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766">+C305+D305</f>
        <v>0</v>
      </c>
      <c r="F305" s="63"/>
      <c r="G305" s="64"/>
      <c r="H305" s="64"/>
      <c r="I305" s="65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470" t="e">
        <f t="shared" si="679"/>
        <v>#DIV/0!</v>
      </c>
      <c r="N305" s="471"/>
      <c r="O305" s="67">
        <f>G305+F305+0</f>
        <v>0</v>
      </c>
      <c r="P305" s="68" t="e">
        <f t="shared" ref="P305" si="767">O305/J305*100</f>
        <v>#DIV/0!</v>
      </c>
      <c r="Q305" s="470" t="e">
        <f t="shared" si="681"/>
        <v>#DIV/0!</v>
      </c>
      <c r="R305" s="471"/>
      <c r="S305" s="70">
        <f>H305+F305+G305+0</f>
        <v>0</v>
      </c>
      <c r="T305" s="68" t="e">
        <f t="shared" ref="T305" si="768">S305/J305*100</f>
        <v>#DIV/0!</v>
      </c>
      <c r="U305" s="470" t="e">
        <f t="shared" si="683"/>
        <v>#DIV/0!</v>
      </c>
      <c r="V305" s="472"/>
      <c r="W305" s="67">
        <f>H305+F305+G305+I305+0</f>
        <v>0</v>
      </c>
      <c r="X305" s="68" t="e">
        <f>W305/J305*100</f>
        <v>#DIV/0!</v>
      </c>
      <c r="Y305" s="470" t="e">
        <f t="shared" si="684"/>
        <v>#DIV/0!</v>
      </c>
      <c r="Z305" s="471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38"/>
      <c r="G306" s="36"/>
      <c r="H306" s="36"/>
      <c r="I306" s="39"/>
      <c r="J306" s="40"/>
      <c r="K306" s="16"/>
      <c r="L306" s="17" t="e">
        <f>K306/J305*100</f>
        <v>#DIV/0!</v>
      </c>
      <c r="M306" s="470"/>
      <c r="N306" s="471"/>
      <c r="O306" s="16"/>
      <c r="P306" s="17" t="e">
        <f>O306/J305*100</f>
        <v>#DIV/0!</v>
      </c>
      <c r="Q306" s="470"/>
      <c r="R306" s="471"/>
      <c r="S306" s="19"/>
      <c r="T306" s="17" t="e">
        <f>S306/J305*100</f>
        <v>#DIV/0!</v>
      </c>
      <c r="U306" s="470"/>
      <c r="V306" s="472"/>
      <c r="W306" s="16"/>
      <c r="X306" s="17" t="e">
        <f>W306/J305*100</f>
        <v>#DIV/0!</v>
      </c>
      <c r="Y306" s="470"/>
      <c r="Z306" s="471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769">+C307+D307</f>
        <v>0</v>
      </c>
      <c r="F307" s="63"/>
      <c r="G307" s="64"/>
      <c r="H307" s="64"/>
      <c r="I307" s="65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470" t="e">
        <f t="shared" si="679"/>
        <v>#DIV/0!</v>
      </c>
      <c r="N307" s="471"/>
      <c r="O307" s="67">
        <f>G307+F307+0</f>
        <v>0</v>
      </c>
      <c r="P307" s="68" t="e">
        <f t="shared" ref="P307" si="770">O307/J307*100</f>
        <v>#DIV/0!</v>
      </c>
      <c r="Q307" s="470" t="e">
        <f t="shared" si="681"/>
        <v>#DIV/0!</v>
      </c>
      <c r="R307" s="471"/>
      <c r="S307" s="70">
        <f>H307+F307+G307+0</f>
        <v>0</v>
      </c>
      <c r="T307" s="68" t="e">
        <f t="shared" ref="T307" si="771">S307/J307*100</f>
        <v>#DIV/0!</v>
      </c>
      <c r="U307" s="470" t="e">
        <f t="shared" si="683"/>
        <v>#DIV/0!</v>
      </c>
      <c r="V307" s="472"/>
      <c r="W307" s="67">
        <f>H307+F307+G307+I307+0</f>
        <v>0</v>
      </c>
      <c r="X307" s="68" t="e">
        <f>W307/J307*100</f>
        <v>#DIV/0!</v>
      </c>
      <c r="Y307" s="470" t="e">
        <f t="shared" si="684"/>
        <v>#DIV/0!</v>
      </c>
      <c r="Z307" s="471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38"/>
      <c r="G308" s="36"/>
      <c r="H308" s="36"/>
      <c r="I308" s="39"/>
      <c r="J308" s="40"/>
      <c r="K308" s="16"/>
      <c r="L308" s="17" t="e">
        <f>K308/J307*100</f>
        <v>#DIV/0!</v>
      </c>
      <c r="M308" s="470"/>
      <c r="N308" s="471"/>
      <c r="O308" s="16"/>
      <c r="P308" s="17" t="e">
        <f>O308/J307*100</f>
        <v>#DIV/0!</v>
      </c>
      <c r="Q308" s="470"/>
      <c r="R308" s="471"/>
      <c r="S308" s="19"/>
      <c r="T308" s="17" t="e">
        <f>S308/J307*100</f>
        <v>#DIV/0!</v>
      </c>
      <c r="U308" s="470"/>
      <c r="V308" s="472"/>
      <c r="W308" s="16"/>
      <c r="X308" s="17" t="e">
        <f>W308/J307*100</f>
        <v>#DIV/0!</v>
      </c>
      <c r="Y308" s="470"/>
      <c r="Z308" s="471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772">+C309+D309</f>
        <v>0</v>
      </c>
      <c r="F309" s="63"/>
      <c r="G309" s="64"/>
      <c r="H309" s="64"/>
      <c r="I309" s="65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470" t="e">
        <f t="shared" si="679"/>
        <v>#DIV/0!</v>
      </c>
      <c r="N309" s="471"/>
      <c r="O309" s="67">
        <f>G309+F309+0</f>
        <v>0</v>
      </c>
      <c r="P309" s="68" t="e">
        <f t="shared" ref="P309" si="773">O309/J309*100</f>
        <v>#DIV/0!</v>
      </c>
      <c r="Q309" s="470" t="e">
        <f t="shared" si="681"/>
        <v>#DIV/0!</v>
      </c>
      <c r="R309" s="471"/>
      <c r="S309" s="70">
        <f>H309+F309+G309+0</f>
        <v>0</v>
      </c>
      <c r="T309" s="68" t="e">
        <f t="shared" ref="T309" si="774">S309/J309*100</f>
        <v>#DIV/0!</v>
      </c>
      <c r="U309" s="470" t="e">
        <f t="shared" si="683"/>
        <v>#DIV/0!</v>
      </c>
      <c r="V309" s="472"/>
      <c r="W309" s="67">
        <f>H309+F309+G309+I309+0</f>
        <v>0</v>
      </c>
      <c r="X309" s="68" t="e">
        <f>W309/J309*100</f>
        <v>#DIV/0!</v>
      </c>
      <c r="Y309" s="470" t="e">
        <f t="shared" si="684"/>
        <v>#DIV/0!</v>
      </c>
      <c r="Z309" s="471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38"/>
      <c r="G310" s="36"/>
      <c r="H310" s="36"/>
      <c r="I310" s="39"/>
      <c r="J310" s="40"/>
      <c r="K310" s="16"/>
      <c r="L310" s="17" t="e">
        <f>K310/J309*100</f>
        <v>#DIV/0!</v>
      </c>
      <c r="M310" s="470"/>
      <c r="N310" s="471"/>
      <c r="O310" s="16"/>
      <c r="P310" s="17" t="e">
        <f>O310/J309*100</f>
        <v>#DIV/0!</v>
      </c>
      <c r="Q310" s="470"/>
      <c r="R310" s="471"/>
      <c r="S310" s="19"/>
      <c r="T310" s="17" t="e">
        <f>S310/J309*100</f>
        <v>#DIV/0!</v>
      </c>
      <c r="U310" s="470"/>
      <c r="V310" s="472"/>
      <c r="W310" s="16"/>
      <c r="X310" s="17" t="e">
        <f>W310/J309*100</f>
        <v>#DIV/0!</v>
      </c>
      <c r="Y310" s="470"/>
      <c r="Z310" s="471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27">
        <f>SUM(F313,F315)</f>
        <v>0</v>
      </c>
      <c r="G311" s="25">
        <f t="shared" ref="G311:I311" si="775">SUM(G313,G315)</f>
        <v>0</v>
      </c>
      <c r="H311" s="25">
        <f t="shared" si="775"/>
        <v>0</v>
      </c>
      <c r="I311" s="28">
        <f t="shared" si="775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776">K311/J311*100</f>
        <v>#DIV/0!</v>
      </c>
      <c r="M311" s="473" t="e">
        <f t="shared" si="679"/>
        <v>#DIV/0!</v>
      </c>
      <c r="N311" s="474"/>
      <c r="O311" s="30">
        <f>SUM(O313,O315)</f>
        <v>0</v>
      </c>
      <c r="P311" s="31" t="e">
        <f t="shared" ref="P311" si="777">O311/J311*100</f>
        <v>#DIV/0!</v>
      </c>
      <c r="Q311" s="473" t="e">
        <f t="shared" si="681"/>
        <v>#DIV/0!</v>
      </c>
      <c r="R311" s="474"/>
      <c r="S311" s="32">
        <f>SUM(S313,S315)</f>
        <v>0</v>
      </c>
      <c r="T311" s="31" t="e">
        <f t="shared" ref="T311" si="778">S311/J311*100</f>
        <v>#DIV/0!</v>
      </c>
      <c r="U311" s="473" t="e">
        <f t="shared" si="683"/>
        <v>#DIV/0!</v>
      </c>
      <c r="V311" s="475"/>
      <c r="W311" s="30">
        <f>SUM(W313,W315)</f>
        <v>0</v>
      </c>
      <c r="X311" s="31" t="e">
        <f t="shared" ref="X311" si="779">W311/J311*100</f>
        <v>#DIV/0!</v>
      </c>
      <c r="Y311" s="473" t="e">
        <f t="shared" si="684"/>
        <v>#DIV/0!</v>
      </c>
      <c r="Z311" s="474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38"/>
      <c r="G312" s="36"/>
      <c r="H312" s="36"/>
      <c r="I312" s="37"/>
      <c r="J312" s="40"/>
      <c r="K312" s="30">
        <f>SUM(K314,K316)</f>
        <v>0</v>
      </c>
      <c r="L312" s="31" t="e">
        <f t="shared" ref="L312" si="780">K312/J311*100</f>
        <v>#DIV/0!</v>
      </c>
      <c r="M312" s="473"/>
      <c r="N312" s="474"/>
      <c r="O312" s="30">
        <f>SUM(O314,O316)</f>
        <v>0</v>
      </c>
      <c r="P312" s="31" t="e">
        <f t="shared" ref="P312" si="781">O312/J311*100</f>
        <v>#DIV/0!</v>
      </c>
      <c r="Q312" s="473"/>
      <c r="R312" s="474"/>
      <c r="S312" s="32">
        <f>SUM(S314,S316)</f>
        <v>0</v>
      </c>
      <c r="T312" s="31" t="e">
        <f t="shared" ref="T312" si="782">S312/J311*100</f>
        <v>#DIV/0!</v>
      </c>
      <c r="U312" s="473"/>
      <c r="V312" s="475"/>
      <c r="W312" s="30">
        <f>SUM(W314,W316)</f>
        <v>0</v>
      </c>
      <c r="X312" s="31" t="e">
        <f t="shared" ref="X312" si="783">W312/J311*100</f>
        <v>#DIV/0!</v>
      </c>
      <c r="Y312" s="473"/>
      <c r="Z312" s="474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784">+C313+D313</f>
        <v>0</v>
      </c>
      <c r="F313" s="63"/>
      <c r="G313" s="64"/>
      <c r="H313" s="64"/>
      <c r="I313" s="65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470" t="e">
        <f t="shared" si="679"/>
        <v>#DIV/0!</v>
      </c>
      <c r="N313" s="471"/>
      <c r="O313" s="67">
        <f>G313+F313+0</f>
        <v>0</v>
      </c>
      <c r="P313" s="68" t="e">
        <f t="shared" ref="P313" si="785">O313/J313*100</f>
        <v>#DIV/0!</v>
      </c>
      <c r="Q313" s="470" t="e">
        <f t="shared" si="681"/>
        <v>#DIV/0!</v>
      </c>
      <c r="R313" s="471"/>
      <c r="S313" s="70">
        <f>H313+F313+G313+0</f>
        <v>0</v>
      </c>
      <c r="T313" s="68" t="e">
        <f t="shared" ref="T313" si="786">S313/J313*100</f>
        <v>#DIV/0!</v>
      </c>
      <c r="U313" s="470" t="e">
        <f t="shared" si="683"/>
        <v>#DIV/0!</v>
      </c>
      <c r="V313" s="472"/>
      <c r="W313" s="67">
        <f>H313+F313+G313+I313+0</f>
        <v>0</v>
      </c>
      <c r="X313" s="68" t="e">
        <f>W313/J313*100</f>
        <v>#DIV/0!</v>
      </c>
      <c r="Y313" s="470" t="e">
        <f t="shared" si="684"/>
        <v>#DIV/0!</v>
      </c>
      <c r="Z313" s="471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38"/>
      <c r="G314" s="36"/>
      <c r="H314" s="36"/>
      <c r="I314" s="39"/>
      <c r="J314" s="40"/>
      <c r="K314" s="16"/>
      <c r="L314" s="17" t="e">
        <f>K314/J313*100</f>
        <v>#DIV/0!</v>
      </c>
      <c r="M314" s="470"/>
      <c r="N314" s="471"/>
      <c r="O314" s="16"/>
      <c r="P314" s="17" t="e">
        <f>O314/J313*100</f>
        <v>#DIV/0!</v>
      </c>
      <c r="Q314" s="470"/>
      <c r="R314" s="471"/>
      <c r="S314" s="19"/>
      <c r="T314" s="17" t="e">
        <f>S314/J313*100</f>
        <v>#DIV/0!</v>
      </c>
      <c r="U314" s="470"/>
      <c r="V314" s="472"/>
      <c r="W314" s="16"/>
      <c r="X314" s="17" t="e">
        <f>W314/J313*100</f>
        <v>#DIV/0!</v>
      </c>
      <c r="Y314" s="470"/>
      <c r="Z314" s="471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787">+C315+D315</f>
        <v>0</v>
      </c>
      <c r="F315" s="63"/>
      <c r="G315" s="64"/>
      <c r="H315" s="64"/>
      <c r="I315" s="65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470" t="e">
        <f t="shared" si="679"/>
        <v>#DIV/0!</v>
      </c>
      <c r="N315" s="471"/>
      <c r="O315" s="67">
        <f>G315+F315+0</f>
        <v>0</v>
      </c>
      <c r="P315" s="68" t="e">
        <f t="shared" ref="P315" si="788">O315/J315*100</f>
        <v>#DIV/0!</v>
      </c>
      <c r="Q315" s="470" t="e">
        <f t="shared" si="681"/>
        <v>#DIV/0!</v>
      </c>
      <c r="R315" s="471"/>
      <c r="S315" s="70">
        <f>H315+F315+G315+0</f>
        <v>0</v>
      </c>
      <c r="T315" s="68" t="e">
        <f t="shared" ref="T315" si="789">S315/J315*100</f>
        <v>#DIV/0!</v>
      </c>
      <c r="U315" s="470" t="e">
        <f t="shared" si="683"/>
        <v>#DIV/0!</v>
      </c>
      <c r="V315" s="472"/>
      <c r="W315" s="67">
        <f>H315+F315+G315+I315+0</f>
        <v>0</v>
      </c>
      <c r="X315" s="68" t="e">
        <f>W315/J315*100</f>
        <v>#DIV/0!</v>
      </c>
      <c r="Y315" s="470" t="e">
        <f t="shared" si="684"/>
        <v>#DIV/0!</v>
      </c>
      <c r="Z315" s="471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38"/>
      <c r="G316" s="36"/>
      <c r="H316" s="36"/>
      <c r="I316" s="39"/>
      <c r="J316" s="40"/>
      <c r="K316" s="16"/>
      <c r="L316" s="17" t="e">
        <f>K316/J315*100</f>
        <v>#DIV/0!</v>
      </c>
      <c r="M316" s="470"/>
      <c r="N316" s="471"/>
      <c r="O316" s="16"/>
      <c r="P316" s="17" t="e">
        <f>O316/J315*100</f>
        <v>#DIV/0!</v>
      </c>
      <c r="Q316" s="470"/>
      <c r="R316" s="471"/>
      <c r="S316" s="19"/>
      <c r="T316" s="17" t="e">
        <f>S316/J315*100</f>
        <v>#DIV/0!</v>
      </c>
      <c r="U316" s="470"/>
      <c r="V316" s="472"/>
      <c r="W316" s="16"/>
      <c r="X316" s="17" t="e">
        <f>W316/J315*100</f>
        <v>#DIV/0!</v>
      </c>
      <c r="Y316" s="470"/>
      <c r="Z316" s="471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790">+C317+D317</f>
        <v>0</v>
      </c>
      <c r="F317" s="63"/>
      <c r="G317" s="64"/>
      <c r="H317" s="64"/>
      <c r="I317" s="65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470" t="e">
        <f t="shared" si="679"/>
        <v>#DIV/0!</v>
      </c>
      <c r="N317" s="471"/>
      <c r="O317" s="67">
        <f>G317+F317+0</f>
        <v>0</v>
      </c>
      <c r="P317" s="68" t="e">
        <f t="shared" ref="P317" si="791">O317/J317*100</f>
        <v>#DIV/0!</v>
      </c>
      <c r="Q317" s="470" t="e">
        <f t="shared" si="681"/>
        <v>#DIV/0!</v>
      </c>
      <c r="R317" s="471"/>
      <c r="S317" s="70">
        <f>H317+F317+G317+0</f>
        <v>0</v>
      </c>
      <c r="T317" s="68" t="e">
        <f t="shared" ref="T317" si="792">S317/J317*100</f>
        <v>#DIV/0!</v>
      </c>
      <c r="U317" s="470" t="e">
        <f t="shared" si="683"/>
        <v>#DIV/0!</v>
      </c>
      <c r="V317" s="472"/>
      <c r="W317" s="67">
        <f>H317+F317+G317+I317+0</f>
        <v>0</v>
      </c>
      <c r="X317" s="68" t="e">
        <f>W317/J317*100</f>
        <v>#DIV/0!</v>
      </c>
      <c r="Y317" s="470" t="e">
        <f t="shared" si="684"/>
        <v>#DIV/0!</v>
      </c>
      <c r="Z317" s="471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38"/>
      <c r="G318" s="36"/>
      <c r="H318" s="36"/>
      <c r="I318" s="37"/>
      <c r="J318" s="40"/>
      <c r="K318" s="16"/>
      <c r="L318" s="17" t="e">
        <f>K318/J317*100</f>
        <v>#DIV/0!</v>
      </c>
      <c r="M318" s="470"/>
      <c r="N318" s="471"/>
      <c r="O318" s="16"/>
      <c r="P318" s="17" t="e">
        <f>O318/J317*100</f>
        <v>#DIV/0!</v>
      </c>
      <c r="Q318" s="470"/>
      <c r="R318" s="471"/>
      <c r="S318" s="19"/>
      <c r="T318" s="17" t="e">
        <f>S318/J317*100</f>
        <v>#DIV/0!</v>
      </c>
      <c r="U318" s="470"/>
      <c r="V318" s="472"/>
      <c r="W318" s="16"/>
      <c r="X318" s="17" t="e">
        <f>W318/J317*100</f>
        <v>#DIV/0!</v>
      </c>
      <c r="Y318" s="470"/>
      <c r="Z318" s="471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793">+C319+D319</f>
        <v>0</v>
      </c>
      <c r="F319" s="63"/>
      <c r="G319" s="64"/>
      <c r="H319" s="64"/>
      <c r="I319" s="65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470" t="e">
        <f t="shared" si="679"/>
        <v>#DIV/0!</v>
      </c>
      <c r="N319" s="471"/>
      <c r="O319" s="67">
        <f>G319+F319+0</f>
        <v>0</v>
      </c>
      <c r="P319" s="68" t="e">
        <f t="shared" ref="P319" si="794">O319/J319*100</f>
        <v>#DIV/0!</v>
      </c>
      <c r="Q319" s="470" t="e">
        <f t="shared" si="681"/>
        <v>#DIV/0!</v>
      </c>
      <c r="R319" s="471"/>
      <c r="S319" s="70">
        <f>H319+F319+G319+0</f>
        <v>0</v>
      </c>
      <c r="T319" s="68" t="e">
        <f t="shared" ref="T319" si="795">S319/J319*100</f>
        <v>#DIV/0!</v>
      </c>
      <c r="U319" s="470" t="e">
        <f t="shared" si="683"/>
        <v>#DIV/0!</v>
      </c>
      <c r="V319" s="472"/>
      <c r="W319" s="67">
        <f>H319+F319+G319+I319+0</f>
        <v>0</v>
      </c>
      <c r="X319" s="68" t="e">
        <f>W319/J319*100</f>
        <v>#DIV/0!</v>
      </c>
      <c r="Y319" s="470" t="e">
        <f t="shared" si="684"/>
        <v>#DIV/0!</v>
      </c>
      <c r="Z319" s="471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38"/>
      <c r="G320" s="36"/>
      <c r="H320" s="36"/>
      <c r="I320" s="37"/>
      <c r="J320" s="40"/>
      <c r="K320" s="16"/>
      <c r="L320" s="17" t="e">
        <f>K320/J319*100</f>
        <v>#DIV/0!</v>
      </c>
      <c r="M320" s="470"/>
      <c r="N320" s="471"/>
      <c r="O320" s="16"/>
      <c r="P320" s="17" t="e">
        <f>O320/J319*100</f>
        <v>#DIV/0!</v>
      </c>
      <c r="Q320" s="470"/>
      <c r="R320" s="471"/>
      <c r="S320" s="19"/>
      <c r="T320" s="17" t="e">
        <f>S320/J319*100</f>
        <v>#DIV/0!</v>
      </c>
      <c r="U320" s="470"/>
      <c r="V320" s="472"/>
      <c r="W320" s="16"/>
      <c r="X320" s="17" t="e">
        <f>W320/J319*100</f>
        <v>#DIV/0!</v>
      </c>
      <c r="Y320" s="470"/>
      <c r="Z320" s="471"/>
      <c r="AA320" s="74"/>
      <c r="AB320" s="74"/>
    </row>
    <row r="321" spans="1:28" s="251" customFormat="1" ht="21.75" hidden="1" customHeight="1" x14ac:dyDescent="0.2">
      <c r="A321" s="480" t="s">
        <v>45</v>
      </c>
      <c r="B321" s="54" t="s">
        <v>29</v>
      </c>
      <c r="C321" s="55">
        <f t="shared" ref="C321:K322" si="796">SUM(C323,C329,C339,C345,C347)</f>
        <v>0</v>
      </c>
      <c r="D321" s="56">
        <f t="shared" si="796"/>
        <v>0</v>
      </c>
      <c r="E321" s="57">
        <f t="shared" si="796"/>
        <v>0</v>
      </c>
      <c r="F321" s="58">
        <f t="shared" si="796"/>
        <v>0</v>
      </c>
      <c r="G321" s="56">
        <f t="shared" si="796"/>
        <v>0</v>
      </c>
      <c r="H321" s="56">
        <f t="shared" si="796"/>
        <v>0</v>
      </c>
      <c r="I321" s="59">
        <f t="shared" si="796"/>
        <v>0</v>
      </c>
      <c r="J321" s="60">
        <f t="shared" si="796"/>
        <v>0</v>
      </c>
      <c r="K321" s="55">
        <f t="shared" si="796"/>
        <v>0</v>
      </c>
      <c r="L321" s="56" t="e">
        <f>K321/J321*100</f>
        <v>#DIV/0!</v>
      </c>
      <c r="M321" s="482" t="e">
        <f t="shared" si="679"/>
        <v>#DIV/0!</v>
      </c>
      <c r="N321" s="476"/>
      <c r="O321" s="55">
        <f>SUM(O323,O329,O339,O345,O347)</f>
        <v>0</v>
      </c>
      <c r="P321" s="56" t="e">
        <f t="shared" ref="P321" si="797">O321/J321*100</f>
        <v>#DIV/0!</v>
      </c>
      <c r="Q321" s="482" t="e">
        <f t="shared" si="681"/>
        <v>#DIV/0!</v>
      </c>
      <c r="R321" s="476"/>
      <c r="S321" s="58">
        <f>SUM(S323,S329,S339,S345,S347)</f>
        <v>0</v>
      </c>
      <c r="T321" s="56" t="e">
        <f t="shared" ref="T321" si="798">S321/J321*100</f>
        <v>#DIV/0!</v>
      </c>
      <c r="U321" s="482" t="e">
        <f t="shared" si="683"/>
        <v>#DIV/0!</v>
      </c>
      <c r="V321" s="484"/>
      <c r="W321" s="55">
        <f>SUM(W323,W329,W339,W345,W347)</f>
        <v>0</v>
      </c>
      <c r="X321" s="56" t="e">
        <f t="shared" ref="X321" si="799">W321/J321*100</f>
        <v>#DIV/0!</v>
      </c>
      <c r="Y321" s="482" t="e">
        <f t="shared" si="684"/>
        <v>#DIV/0!</v>
      </c>
      <c r="Z321" s="476"/>
      <c r="AA321" s="250"/>
      <c r="AB321" s="250"/>
    </row>
    <row r="322" spans="1:28" s="251" customFormat="1" ht="21.75" hidden="1" customHeight="1" x14ac:dyDescent="0.2">
      <c r="A322" s="481"/>
      <c r="B322" s="54" t="s">
        <v>30</v>
      </c>
      <c r="C322" s="16"/>
      <c r="D322" s="17"/>
      <c r="E322" s="18"/>
      <c r="F322" s="19"/>
      <c r="G322" s="17"/>
      <c r="H322" s="17"/>
      <c r="I322" s="20"/>
      <c r="J322" s="21"/>
      <c r="K322" s="55">
        <f t="shared" si="796"/>
        <v>0</v>
      </c>
      <c r="L322" s="56" t="e">
        <f t="shared" ref="L322" si="800">K322/J321*100</f>
        <v>#DIV/0!</v>
      </c>
      <c r="M322" s="483"/>
      <c r="N322" s="477"/>
      <c r="O322" s="55">
        <f>SUM(O324,O330,O340,O346,O348)</f>
        <v>0</v>
      </c>
      <c r="P322" s="56" t="e">
        <f t="shared" ref="P322" si="801">O322/J321*100</f>
        <v>#DIV/0!</v>
      </c>
      <c r="Q322" s="483"/>
      <c r="R322" s="477"/>
      <c r="S322" s="58">
        <f>SUM(S324,S330,S340,S346,S348)</f>
        <v>0</v>
      </c>
      <c r="T322" s="56" t="e">
        <f t="shared" ref="T322" si="802">S322/J321*100</f>
        <v>#DIV/0!</v>
      </c>
      <c r="U322" s="483"/>
      <c r="V322" s="485"/>
      <c r="W322" s="55">
        <f>SUM(W324,W330,W340,W346,W348)</f>
        <v>0</v>
      </c>
      <c r="X322" s="56" t="e">
        <f t="shared" ref="X322" si="803">W322/J321*100</f>
        <v>#DIV/0!</v>
      </c>
      <c r="Y322" s="483"/>
      <c r="Z322" s="477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27">
        <f>SUM(F325,F327)</f>
        <v>0</v>
      </c>
      <c r="G323" s="25">
        <f>SUM(G325,G327)</f>
        <v>0</v>
      </c>
      <c r="H323" s="25">
        <f t="shared" ref="H323:I323" si="804">SUM(H325,H327)</f>
        <v>0</v>
      </c>
      <c r="I323" s="28">
        <f t="shared" si="804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05">K323/J323*100</f>
        <v>#DIV/0!</v>
      </c>
      <c r="M323" s="478" t="e">
        <f t="shared" si="679"/>
        <v>#DIV/0!</v>
      </c>
      <c r="N323" s="474"/>
      <c r="O323" s="30">
        <f>SUM(O325,O327)</f>
        <v>0</v>
      </c>
      <c r="P323" s="31" t="e">
        <f t="shared" ref="P323" si="806">O323/J323*100</f>
        <v>#DIV/0!</v>
      </c>
      <c r="Q323" s="478" t="e">
        <f t="shared" si="681"/>
        <v>#DIV/0!</v>
      </c>
      <c r="R323" s="474"/>
      <c r="S323" s="32">
        <f>SUM(S325,S327)</f>
        <v>0</v>
      </c>
      <c r="T323" s="31" t="e">
        <f t="shared" ref="T323" si="807">S323/J323*100</f>
        <v>#DIV/0!</v>
      </c>
      <c r="U323" s="478" t="e">
        <f t="shared" si="683"/>
        <v>#DIV/0!</v>
      </c>
      <c r="V323" s="475"/>
      <c r="W323" s="30">
        <f>SUM(W325,W327)</f>
        <v>0</v>
      </c>
      <c r="X323" s="31" t="e">
        <f t="shared" ref="X323" si="808">W323/J323*100</f>
        <v>#DIV/0!</v>
      </c>
      <c r="Y323" s="478" t="e">
        <f t="shared" si="684"/>
        <v>#DIV/0!</v>
      </c>
      <c r="Z323" s="474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38"/>
      <c r="G324" s="36"/>
      <c r="H324" s="36"/>
      <c r="I324" s="37"/>
      <c r="J324" s="40"/>
      <c r="K324" s="30">
        <f>SUM(K326,K328)</f>
        <v>0</v>
      </c>
      <c r="L324" s="31" t="e">
        <f>K324/J323*100</f>
        <v>#DIV/0!</v>
      </c>
      <c r="M324" s="479"/>
      <c r="N324" s="474"/>
      <c r="O324" s="30">
        <f>SUM(O326,O328)</f>
        <v>0</v>
      </c>
      <c r="P324" s="31" t="e">
        <f t="shared" ref="P324" si="809">O324/J323*100</f>
        <v>#DIV/0!</v>
      </c>
      <c r="Q324" s="479"/>
      <c r="R324" s="474"/>
      <c r="S324" s="32">
        <f>SUM(S326,S328)</f>
        <v>0</v>
      </c>
      <c r="T324" s="31" t="e">
        <f t="shared" ref="T324" si="810">S324/J323*100</f>
        <v>#DIV/0!</v>
      </c>
      <c r="U324" s="479"/>
      <c r="V324" s="475"/>
      <c r="W324" s="30">
        <f>SUM(W326,W328)</f>
        <v>0</v>
      </c>
      <c r="X324" s="31" t="e">
        <f t="shared" ref="X324" si="811">W324/J323*100</f>
        <v>#DIV/0!</v>
      </c>
      <c r="Y324" s="479"/>
      <c r="Z324" s="474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12">+C325+D325</f>
        <v>0</v>
      </c>
      <c r="F325" s="63"/>
      <c r="G325" s="64"/>
      <c r="H325" s="64"/>
      <c r="I325" s="65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470" t="e">
        <f t="shared" si="679"/>
        <v>#DIV/0!</v>
      </c>
      <c r="N325" s="471"/>
      <c r="O325" s="67">
        <f>G325+F325+0</f>
        <v>0</v>
      </c>
      <c r="P325" s="69" t="e">
        <f t="shared" ref="P325" si="813">O325/J325*100</f>
        <v>#DIV/0!</v>
      </c>
      <c r="Q325" s="470" t="e">
        <f t="shared" si="681"/>
        <v>#DIV/0!</v>
      </c>
      <c r="R325" s="471"/>
      <c r="S325" s="70">
        <f>H325+F325+G325+0</f>
        <v>0</v>
      </c>
      <c r="T325" s="69" t="e">
        <f t="shared" ref="T325" si="814">S325/J325*100</f>
        <v>#DIV/0!</v>
      </c>
      <c r="U325" s="470" t="e">
        <f t="shared" si="683"/>
        <v>#DIV/0!</v>
      </c>
      <c r="V325" s="472"/>
      <c r="W325" s="67">
        <f>H325+F325+G325+I325+0</f>
        <v>0</v>
      </c>
      <c r="X325" s="69" t="e">
        <f>W325/J325*100</f>
        <v>#DIV/0!</v>
      </c>
      <c r="Y325" s="470" t="e">
        <f t="shared" si="684"/>
        <v>#DIV/0!</v>
      </c>
      <c r="Z325" s="471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38"/>
      <c r="G326" s="36"/>
      <c r="H326" s="36"/>
      <c r="I326" s="39"/>
      <c r="J326" s="40"/>
      <c r="K326" s="16"/>
      <c r="L326" s="17" t="e">
        <f>K326/J325*100</f>
        <v>#DIV/0!</v>
      </c>
      <c r="M326" s="470"/>
      <c r="N326" s="471"/>
      <c r="O326" s="16"/>
      <c r="P326" s="73" t="e">
        <f>O326/J325*100</f>
        <v>#DIV/0!</v>
      </c>
      <c r="Q326" s="470"/>
      <c r="R326" s="471"/>
      <c r="S326" s="19"/>
      <c r="T326" s="73" t="e">
        <f>S326/J325*100</f>
        <v>#DIV/0!</v>
      </c>
      <c r="U326" s="470"/>
      <c r="V326" s="472"/>
      <c r="W326" s="16"/>
      <c r="X326" s="73" t="e">
        <f>W326/J325*100</f>
        <v>#DIV/0!</v>
      </c>
      <c r="Y326" s="470"/>
      <c r="Z326" s="471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15">+C327+D327</f>
        <v>0</v>
      </c>
      <c r="F327" s="63"/>
      <c r="G327" s="64"/>
      <c r="H327" s="64"/>
      <c r="I327" s="65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470" t="e">
        <f t="shared" si="679"/>
        <v>#DIV/0!</v>
      </c>
      <c r="N327" s="471"/>
      <c r="O327" s="67">
        <f>G327+F327+0</f>
        <v>0</v>
      </c>
      <c r="P327" s="69" t="e">
        <f t="shared" ref="P327" si="816">O327/J327*100</f>
        <v>#DIV/0!</v>
      </c>
      <c r="Q327" s="470" t="e">
        <f t="shared" si="681"/>
        <v>#DIV/0!</v>
      </c>
      <c r="R327" s="471"/>
      <c r="S327" s="70">
        <f>H327+F327+G327+0</f>
        <v>0</v>
      </c>
      <c r="T327" s="69" t="e">
        <f t="shared" ref="T327" si="817">S327/J327*100</f>
        <v>#DIV/0!</v>
      </c>
      <c r="U327" s="470" t="e">
        <f t="shared" si="683"/>
        <v>#DIV/0!</v>
      </c>
      <c r="V327" s="472"/>
      <c r="W327" s="67">
        <f>H327+F327+G327+I327+0</f>
        <v>0</v>
      </c>
      <c r="X327" s="69" t="e">
        <f>W327/J327*100</f>
        <v>#DIV/0!</v>
      </c>
      <c r="Y327" s="470" t="e">
        <f t="shared" si="684"/>
        <v>#DIV/0!</v>
      </c>
      <c r="Z327" s="471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38"/>
      <c r="G328" s="36"/>
      <c r="H328" s="36"/>
      <c r="I328" s="39"/>
      <c r="J328" s="40"/>
      <c r="K328" s="16"/>
      <c r="L328" s="17" t="e">
        <f>K328/J327*100</f>
        <v>#DIV/0!</v>
      </c>
      <c r="M328" s="470"/>
      <c r="N328" s="471"/>
      <c r="O328" s="16"/>
      <c r="P328" s="73" t="e">
        <f>O328/J327*100</f>
        <v>#DIV/0!</v>
      </c>
      <c r="Q328" s="470"/>
      <c r="R328" s="471"/>
      <c r="S328" s="19"/>
      <c r="T328" s="73" t="e">
        <f>S328/J327*100</f>
        <v>#DIV/0!</v>
      </c>
      <c r="U328" s="470"/>
      <c r="V328" s="472"/>
      <c r="W328" s="16"/>
      <c r="X328" s="73" t="e">
        <f>W328/J327*100</f>
        <v>#DIV/0!</v>
      </c>
      <c r="Y328" s="470"/>
      <c r="Z328" s="471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27">
        <f>SUM(F331,F333,F335,F337)</f>
        <v>0</v>
      </c>
      <c r="G329" s="25">
        <f t="shared" ref="G329:I329" si="818">SUM(G331,G333,G335,G337)</f>
        <v>0</v>
      </c>
      <c r="H329" s="25">
        <f t="shared" si="818"/>
        <v>0</v>
      </c>
      <c r="I329" s="28">
        <f t="shared" si="818"/>
        <v>0</v>
      </c>
      <c r="J329" s="29">
        <f t="shared" ref="J329" si="819">+E329+I329+F329+G329+H329</f>
        <v>0</v>
      </c>
      <c r="K329" s="30">
        <f>SUM(K331,K333,K335,K337)</f>
        <v>0</v>
      </c>
      <c r="L329" s="31" t="e">
        <f t="shared" ref="L329" si="820">K329/J329*100</f>
        <v>#DIV/0!</v>
      </c>
      <c r="M329" s="473" t="e">
        <f t="shared" si="679"/>
        <v>#DIV/0!</v>
      </c>
      <c r="N329" s="474"/>
      <c r="O329" s="30">
        <f>SUM(O331,O333,O335,O337)</f>
        <v>0</v>
      </c>
      <c r="P329" s="31" t="e">
        <f t="shared" ref="P329" si="821">O329/J329*100</f>
        <v>#DIV/0!</v>
      </c>
      <c r="Q329" s="473" t="e">
        <f t="shared" si="681"/>
        <v>#DIV/0!</v>
      </c>
      <c r="R329" s="474"/>
      <c r="S329" s="32">
        <f>SUM(S331,S333,S335,S337)</f>
        <v>0</v>
      </c>
      <c r="T329" s="31" t="e">
        <f t="shared" ref="T329" si="822">S329/J329*100</f>
        <v>#DIV/0!</v>
      </c>
      <c r="U329" s="473" t="e">
        <f t="shared" si="683"/>
        <v>#DIV/0!</v>
      </c>
      <c r="V329" s="475"/>
      <c r="W329" s="30">
        <f>SUM(W331,W333,W335,W337)</f>
        <v>0</v>
      </c>
      <c r="X329" s="31" t="e">
        <f t="shared" ref="X329" si="823">W329/J329*100</f>
        <v>#DIV/0!</v>
      </c>
      <c r="Y329" s="473" t="e">
        <f t="shared" si="684"/>
        <v>#DIV/0!</v>
      </c>
      <c r="Z329" s="474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38"/>
      <c r="G330" s="36"/>
      <c r="H330" s="36"/>
      <c r="I330" s="37"/>
      <c r="J330" s="40"/>
      <c r="K330" s="30">
        <f>SUM(K332,K334,K336,K338)</f>
        <v>0</v>
      </c>
      <c r="L330" s="31" t="e">
        <f t="shared" ref="L330" si="824">K330/J329*100</f>
        <v>#DIV/0!</v>
      </c>
      <c r="M330" s="473"/>
      <c r="N330" s="474"/>
      <c r="O330" s="30">
        <f>SUM(O332,O334,O336,O338)</f>
        <v>0</v>
      </c>
      <c r="P330" s="31" t="e">
        <f t="shared" ref="P330" si="825">O330/J329*100</f>
        <v>#DIV/0!</v>
      </c>
      <c r="Q330" s="473"/>
      <c r="R330" s="474"/>
      <c r="S330" s="32">
        <f>SUM(S332,S334,S336,S338)</f>
        <v>0</v>
      </c>
      <c r="T330" s="31" t="e">
        <f t="shared" ref="T330" si="826">S330/J329*100</f>
        <v>#DIV/0!</v>
      </c>
      <c r="U330" s="473"/>
      <c r="V330" s="475"/>
      <c r="W330" s="30">
        <f>SUM(W332,W334,W336,W338)</f>
        <v>0</v>
      </c>
      <c r="X330" s="31" t="e">
        <f t="shared" ref="X330" si="827">W330/J329*100</f>
        <v>#DIV/0!</v>
      </c>
      <c r="Y330" s="473"/>
      <c r="Z330" s="474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28">+C331+D331</f>
        <v>0</v>
      </c>
      <c r="F331" s="63"/>
      <c r="G331" s="64"/>
      <c r="H331" s="64"/>
      <c r="I331" s="65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470" t="e">
        <f t="shared" si="679"/>
        <v>#DIV/0!</v>
      </c>
      <c r="N331" s="471"/>
      <c r="O331" s="67">
        <f>G331+F331+0</f>
        <v>0</v>
      </c>
      <c r="P331" s="68" t="e">
        <f t="shared" ref="P331" si="829">O331/J331*100</f>
        <v>#DIV/0!</v>
      </c>
      <c r="Q331" s="470" t="e">
        <f t="shared" si="681"/>
        <v>#DIV/0!</v>
      </c>
      <c r="R331" s="471"/>
      <c r="S331" s="70">
        <f>H331+F331+G331+0</f>
        <v>0</v>
      </c>
      <c r="T331" s="68" t="e">
        <f t="shared" ref="T331" si="830">S331/J331*100</f>
        <v>#DIV/0!</v>
      </c>
      <c r="U331" s="470" t="e">
        <f t="shared" si="683"/>
        <v>#DIV/0!</v>
      </c>
      <c r="V331" s="472"/>
      <c r="W331" s="67">
        <f>H331+F331+G331+I331+0</f>
        <v>0</v>
      </c>
      <c r="X331" s="68" t="e">
        <f>W331/J331*100</f>
        <v>#DIV/0!</v>
      </c>
      <c r="Y331" s="470" t="e">
        <f t="shared" si="684"/>
        <v>#DIV/0!</v>
      </c>
      <c r="Z331" s="471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38"/>
      <c r="G332" s="36"/>
      <c r="H332" s="36"/>
      <c r="I332" s="39"/>
      <c r="J332" s="40"/>
      <c r="K332" s="16"/>
      <c r="L332" s="17" t="e">
        <f>K332/J331*100</f>
        <v>#DIV/0!</v>
      </c>
      <c r="M332" s="470"/>
      <c r="N332" s="471"/>
      <c r="O332" s="16"/>
      <c r="P332" s="17" t="e">
        <f>O332/J331*100</f>
        <v>#DIV/0!</v>
      </c>
      <c r="Q332" s="470"/>
      <c r="R332" s="471"/>
      <c r="S332" s="19"/>
      <c r="T332" s="17" t="e">
        <f>S332/J331*100</f>
        <v>#DIV/0!</v>
      </c>
      <c r="U332" s="470"/>
      <c r="V332" s="472"/>
      <c r="W332" s="16"/>
      <c r="X332" s="17" t="e">
        <f>W332/J331*100</f>
        <v>#DIV/0!</v>
      </c>
      <c r="Y332" s="470"/>
      <c r="Z332" s="471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31">+C333+D333</f>
        <v>0</v>
      </c>
      <c r="F333" s="63"/>
      <c r="G333" s="64"/>
      <c r="H333" s="64"/>
      <c r="I333" s="65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470" t="e">
        <f t="shared" ref="M333:M395" si="832">L334-L333</f>
        <v>#DIV/0!</v>
      </c>
      <c r="N333" s="471"/>
      <c r="O333" s="67">
        <f>G333+F333+0</f>
        <v>0</v>
      </c>
      <c r="P333" s="68" t="e">
        <f t="shared" ref="P333" si="833">O333/J333*100</f>
        <v>#DIV/0!</v>
      </c>
      <c r="Q333" s="470" t="e">
        <f t="shared" ref="Q333:Q395" si="834">P334-P333</f>
        <v>#DIV/0!</v>
      </c>
      <c r="R333" s="471"/>
      <c r="S333" s="70">
        <f>H333+F333+G333+0</f>
        <v>0</v>
      </c>
      <c r="T333" s="68" t="e">
        <f t="shared" ref="T333" si="835">S333/J333*100</f>
        <v>#DIV/0!</v>
      </c>
      <c r="U333" s="470" t="e">
        <f t="shared" ref="U333:U395" si="836">T334-T333</f>
        <v>#DIV/0!</v>
      </c>
      <c r="V333" s="472"/>
      <c r="W333" s="67">
        <f>H333+F333+G333+I333+0</f>
        <v>0</v>
      </c>
      <c r="X333" s="68" t="e">
        <f>W333/J333*100</f>
        <v>#DIV/0!</v>
      </c>
      <c r="Y333" s="470" t="e">
        <f t="shared" ref="Y333:Y395" si="837">X334-X333</f>
        <v>#DIV/0!</v>
      </c>
      <c r="Z333" s="471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38"/>
      <c r="G334" s="36"/>
      <c r="H334" s="36"/>
      <c r="I334" s="39"/>
      <c r="J334" s="40"/>
      <c r="K334" s="16"/>
      <c r="L334" s="17" t="e">
        <f>K334/J333*100</f>
        <v>#DIV/0!</v>
      </c>
      <c r="M334" s="470"/>
      <c r="N334" s="471"/>
      <c r="O334" s="16"/>
      <c r="P334" s="17" t="e">
        <f>O334/J333*100</f>
        <v>#DIV/0!</v>
      </c>
      <c r="Q334" s="470"/>
      <c r="R334" s="471"/>
      <c r="S334" s="19"/>
      <c r="T334" s="17" t="e">
        <f>S334/J333*100</f>
        <v>#DIV/0!</v>
      </c>
      <c r="U334" s="470"/>
      <c r="V334" s="472"/>
      <c r="W334" s="16"/>
      <c r="X334" s="17" t="e">
        <f>W334/J333*100</f>
        <v>#DIV/0!</v>
      </c>
      <c r="Y334" s="470"/>
      <c r="Z334" s="471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38">+C335+D335</f>
        <v>0</v>
      </c>
      <c r="F335" s="63"/>
      <c r="G335" s="64"/>
      <c r="H335" s="64"/>
      <c r="I335" s="65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470" t="e">
        <f t="shared" si="832"/>
        <v>#DIV/0!</v>
      </c>
      <c r="N335" s="471"/>
      <c r="O335" s="67">
        <f>G335+F335+0</f>
        <v>0</v>
      </c>
      <c r="P335" s="68" t="e">
        <f t="shared" ref="P335" si="839">O335/J335*100</f>
        <v>#DIV/0!</v>
      </c>
      <c r="Q335" s="470" t="e">
        <f t="shared" si="834"/>
        <v>#DIV/0!</v>
      </c>
      <c r="R335" s="471"/>
      <c r="S335" s="70">
        <f>H335+F335+G335+0</f>
        <v>0</v>
      </c>
      <c r="T335" s="68" t="e">
        <f t="shared" ref="T335" si="840">S335/J335*100</f>
        <v>#DIV/0!</v>
      </c>
      <c r="U335" s="470" t="e">
        <f t="shared" si="836"/>
        <v>#DIV/0!</v>
      </c>
      <c r="V335" s="472"/>
      <c r="W335" s="67">
        <f>H335+F335+G335+I335+0</f>
        <v>0</v>
      </c>
      <c r="X335" s="68" t="e">
        <f>W335/J335*100</f>
        <v>#DIV/0!</v>
      </c>
      <c r="Y335" s="470" t="e">
        <f t="shared" si="837"/>
        <v>#DIV/0!</v>
      </c>
      <c r="Z335" s="471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38"/>
      <c r="G336" s="36"/>
      <c r="H336" s="36"/>
      <c r="I336" s="39"/>
      <c r="J336" s="40"/>
      <c r="K336" s="16"/>
      <c r="L336" s="17" t="e">
        <f>K336/J335*100</f>
        <v>#DIV/0!</v>
      </c>
      <c r="M336" s="470"/>
      <c r="N336" s="471"/>
      <c r="O336" s="16"/>
      <c r="P336" s="17" t="e">
        <f>O336/J335*100</f>
        <v>#DIV/0!</v>
      </c>
      <c r="Q336" s="470"/>
      <c r="R336" s="471"/>
      <c r="S336" s="19"/>
      <c r="T336" s="17" t="e">
        <f>S336/J335*100</f>
        <v>#DIV/0!</v>
      </c>
      <c r="U336" s="470"/>
      <c r="V336" s="472"/>
      <c r="W336" s="16"/>
      <c r="X336" s="17" t="e">
        <f>W336/J335*100</f>
        <v>#DIV/0!</v>
      </c>
      <c r="Y336" s="470"/>
      <c r="Z336" s="471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41">+C337+D337</f>
        <v>0</v>
      </c>
      <c r="F337" s="63"/>
      <c r="G337" s="64"/>
      <c r="H337" s="64"/>
      <c r="I337" s="65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470" t="e">
        <f t="shared" si="832"/>
        <v>#DIV/0!</v>
      </c>
      <c r="N337" s="471"/>
      <c r="O337" s="67">
        <f>G337+F337+0</f>
        <v>0</v>
      </c>
      <c r="P337" s="68" t="e">
        <f t="shared" ref="P337" si="842">O337/J337*100</f>
        <v>#DIV/0!</v>
      </c>
      <c r="Q337" s="470" t="e">
        <f t="shared" si="834"/>
        <v>#DIV/0!</v>
      </c>
      <c r="R337" s="471"/>
      <c r="S337" s="70">
        <f>H337+F337+G337+0</f>
        <v>0</v>
      </c>
      <c r="T337" s="68" t="e">
        <f t="shared" ref="T337" si="843">S337/J337*100</f>
        <v>#DIV/0!</v>
      </c>
      <c r="U337" s="470" t="e">
        <f t="shared" si="836"/>
        <v>#DIV/0!</v>
      </c>
      <c r="V337" s="472"/>
      <c r="W337" s="67">
        <f>H337+F337+G337+I337+0</f>
        <v>0</v>
      </c>
      <c r="X337" s="68" t="e">
        <f>W337/J337*100</f>
        <v>#DIV/0!</v>
      </c>
      <c r="Y337" s="470" t="e">
        <f t="shared" si="837"/>
        <v>#DIV/0!</v>
      </c>
      <c r="Z337" s="471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38"/>
      <c r="G338" s="36"/>
      <c r="H338" s="36"/>
      <c r="I338" s="39"/>
      <c r="J338" s="40"/>
      <c r="K338" s="16"/>
      <c r="L338" s="17" t="e">
        <f>K338/J337*100</f>
        <v>#DIV/0!</v>
      </c>
      <c r="M338" s="470"/>
      <c r="N338" s="471"/>
      <c r="O338" s="16"/>
      <c r="P338" s="17" t="e">
        <f>O338/J337*100</f>
        <v>#DIV/0!</v>
      </c>
      <c r="Q338" s="470"/>
      <c r="R338" s="471"/>
      <c r="S338" s="19"/>
      <c r="T338" s="17" t="e">
        <f>S338/J337*100</f>
        <v>#DIV/0!</v>
      </c>
      <c r="U338" s="470"/>
      <c r="V338" s="472"/>
      <c r="W338" s="16"/>
      <c r="X338" s="17" t="e">
        <f>W338/J337*100</f>
        <v>#DIV/0!</v>
      </c>
      <c r="Y338" s="470"/>
      <c r="Z338" s="471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27">
        <f>SUM(F341,F343)</f>
        <v>0</v>
      </c>
      <c r="G339" s="25">
        <f t="shared" ref="G339:I339" si="844">SUM(G341,G343)</f>
        <v>0</v>
      </c>
      <c r="H339" s="25">
        <f t="shared" si="844"/>
        <v>0</v>
      </c>
      <c r="I339" s="28">
        <f t="shared" si="844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45">K339/J339*100</f>
        <v>#DIV/0!</v>
      </c>
      <c r="M339" s="473" t="e">
        <f t="shared" si="832"/>
        <v>#DIV/0!</v>
      </c>
      <c r="N339" s="474"/>
      <c r="O339" s="30">
        <f>SUM(O341,O343)</f>
        <v>0</v>
      </c>
      <c r="P339" s="31" t="e">
        <f t="shared" ref="P339" si="846">O339/J339*100</f>
        <v>#DIV/0!</v>
      </c>
      <c r="Q339" s="473" t="e">
        <f t="shared" si="834"/>
        <v>#DIV/0!</v>
      </c>
      <c r="R339" s="474"/>
      <c r="S339" s="32">
        <f>SUM(S341,S343)</f>
        <v>0</v>
      </c>
      <c r="T339" s="31" t="e">
        <f t="shared" ref="T339" si="847">S339/J339*100</f>
        <v>#DIV/0!</v>
      </c>
      <c r="U339" s="473" t="e">
        <f t="shared" si="836"/>
        <v>#DIV/0!</v>
      </c>
      <c r="V339" s="475"/>
      <c r="W339" s="30">
        <f>SUM(W341,W343)</f>
        <v>0</v>
      </c>
      <c r="X339" s="31" t="e">
        <f t="shared" ref="X339" si="848">W339/J339*100</f>
        <v>#DIV/0!</v>
      </c>
      <c r="Y339" s="473" t="e">
        <f t="shared" si="837"/>
        <v>#DIV/0!</v>
      </c>
      <c r="Z339" s="474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38"/>
      <c r="G340" s="36"/>
      <c r="H340" s="36"/>
      <c r="I340" s="37"/>
      <c r="J340" s="40"/>
      <c r="K340" s="30">
        <f>SUM(K342,K344)</f>
        <v>0</v>
      </c>
      <c r="L340" s="31" t="e">
        <f t="shared" ref="L340" si="849">K340/J339*100</f>
        <v>#DIV/0!</v>
      </c>
      <c r="M340" s="473"/>
      <c r="N340" s="474"/>
      <c r="O340" s="30">
        <f>SUM(O342,O344)</f>
        <v>0</v>
      </c>
      <c r="P340" s="31" t="e">
        <f t="shared" ref="P340" si="850">O340/J339*100</f>
        <v>#DIV/0!</v>
      </c>
      <c r="Q340" s="473"/>
      <c r="R340" s="474"/>
      <c r="S340" s="32">
        <f>SUM(S342,S344)</f>
        <v>0</v>
      </c>
      <c r="T340" s="31" t="e">
        <f t="shared" ref="T340" si="851">S340/J339*100</f>
        <v>#DIV/0!</v>
      </c>
      <c r="U340" s="473"/>
      <c r="V340" s="475"/>
      <c r="W340" s="30">
        <f>SUM(W342,W344)</f>
        <v>0</v>
      </c>
      <c r="X340" s="31" t="e">
        <f t="shared" ref="X340" si="852">W340/J339*100</f>
        <v>#DIV/0!</v>
      </c>
      <c r="Y340" s="473"/>
      <c r="Z340" s="474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853">+C341+D341</f>
        <v>0</v>
      </c>
      <c r="F341" s="63"/>
      <c r="G341" s="64"/>
      <c r="H341" s="64"/>
      <c r="I341" s="65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470" t="e">
        <f t="shared" si="832"/>
        <v>#DIV/0!</v>
      </c>
      <c r="N341" s="471"/>
      <c r="O341" s="67">
        <f>G341+F341+0</f>
        <v>0</v>
      </c>
      <c r="P341" s="68" t="e">
        <f t="shared" ref="P341" si="854">O341/J341*100</f>
        <v>#DIV/0!</v>
      </c>
      <c r="Q341" s="470" t="e">
        <f t="shared" si="834"/>
        <v>#DIV/0!</v>
      </c>
      <c r="R341" s="471"/>
      <c r="S341" s="70">
        <f>H341+F341+G341+0</f>
        <v>0</v>
      </c>
      <c r="T341" s="68" t="e">
        <f t="shared" ref="T341" si="855">S341/J341*100</f>
        <v>#DIV/0!</v>
      </c>
      <c r="U341" s="470" t="e">
        <f t="shared" si="836"/>
        <v>#DIV/0!</v>
      </c>
      <c r="V341" s="472"/>
      <c r="W341" s="67">
        <f>H341+F341+G341+I341+0</f>
        <v>0</v>
      </c>
      <c r="X341" s="68" t="e">
        <f>W341/J341*100</f>
        <v>#DIV/0!</v>
      </c>
      <c r="Y341" s="470" t="e">
        <f t="shared" si="837"/>
        <v>#DIV/0!</v>
      </c>
      <c r="Z341" s="471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38"/>
      <c r="G342" s="36"/>
      <c r="H342" s="36"/>
      <c r="I342" s="39"/>
      <c r="J342" s="40"/>
      <c r="K342" s="16"/>
      <c r="L342" s="17" t="e">
        <f>K342/J341*100</f>
        <v>#DIV/0!</v>
      </c>
      <c r="M342" s="470"/>
      <c r="N342" s="471"/>
      <c r="O342" s="16"/>
      <c r="P342" s="17" t="e">
        <f>O342/J341*100</f>
        <v>#DIV/0!</v>
      </c>
      <c r="Q342" s="470"/>
      <c r="R342" s="471"/>
      <c r="S342" s="19"/>
      <c r="T342" s="17" t="e">
        <f>S342/J341*100</f>
        <v>#DIV/0!</v>
      </c>
      <c r="U342" s="470"/>
      <c r="V342" s="472"/>
      <c r="W342" s="16"/>
      <c r="X342" s="17" t="e">
        <f>W342/J341*100</f>
        <v>#DIV/0!</v>
      </c>
      <c r="Y342" s="470"/>
      <c r="Z342" s="471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856">+C343+D343</f>
        <v>0</v>
      </c>
      <c r="F343" s="63"/>
      <c r="G343" s="64"/>
      <c r="H343" s="64"/>
      <c r="I343" s="65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470" t="e">
        <f t="shared" si="832"/>
        <v>#DIV/0!</v>
      </c>
      <c r="N343" s="471"/>
      <c r="O343" s="67">
        <f>G343+F343+0</f>
        <v>0</v>
      </c>
      <c r="P343" s="68" t="e">
        <f t="shared" ref="P343" si="857">O343/J343*100</f>
        <v>#DIV/0!</v>
      </c>
      <c r="Q343" s="470" t="e">
        <f t="shared" si="834"/>
        <v>#DIV/0!</v>
      </c>
      <c r="R343" s="471"/>
      <c r="S343" s="70">
        <f>H343+F343+G343+0</f>
        <v>0</v>
      </c>
      <c r="T343" s="68" t="e">
        <f t="shared" ref="T343" si="858">S343/J343*100</f>
        <v>#DIV/0!</v>
      </c>
      <c r="U343" s="470" t="e">
        <f t="shared" si="836"/>
        <v>#DIV/0!</v>
      </c>
      <c r="V343" s="472"/>
      <c r="W343" s="67">
        <f>H343+F343+G343+I343+0</f>
        <v>0</v>
      </c>
      <c r="X343" s="68" t="e">
        <f>W343/J343*100</f>
        <v>#DIV/0!</v>
      </c>
      <c r="Y343" s="470" t="e">
        <f t="shared" si="837"/>
        <v>#DIV/0!</v>
      </c>
      <c r="Z343" s="471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38"/>
      <c r="G344" s="36"/>
      <c r="H344" s="36"/>
      <c r="I344" s="39"/>
      <c r="J344" s="40"/>
      <c r="K344" s="16"/>
      <c r="L344" s="17" t="e">
        <f>K344/J343*100</f>
        <v>#DIV/0!</v>
      </c>
      <c r="M344" s="470"/>
      <c r="N344" s="471"/>
      <c r="O344" s="16"/>
      <c r="P344" s="17" t="e">
        <f>O344/J343*100</f>
        <v>#DIV/0!</v>
      </c>
      <c r="Q344" s="470"/>
      <c r="R344" s="471"/>
      <c r="S344" s="19"/>
      <c r="T344" s="17" t="e">
        <f>S344/J343*100</f>
        <v>#DIV/0!</v>
      </c>
      <c r="U344" s="470"/>
      <c r="V344" s="472"/>
      <c r="W344" s="16"/>
      <c r="X344" s="17" t="e">
        <f>W344/J343*100</f>
        <v>#DIV/0!</v>
      </c>
      <c r="Y344" s="470"/>
      <c r="Z344" s="471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859">+C345+D345</f>
        <v>0</v>
      </c>
      <c r="F345" s="63"/>
      <c r="G345" s="64"/>
      <c r="H345" s="64"/>
      <c r="I345" s="65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470" t="e">
        <f t="shared" si="832"/>
        <v>#DIV/0!</v>
      </c>
      <c r="N345" s="471"/>
      <c r="O345" s="67">
        <f>G345+F345+0</f>
        <v>0</v>
      </c>
      <c r="P345" s="68" t="e">
        <f t="shared" ref="P345" si="860">O345/J345*100</f>
        <v>#DIV/0!</v>
      </c>
      <c r="Q345" s="470" t="e">
        <f t="shared" si="834"/>
        <v>#DIV/0!</v>
      </c>
      <c r="R345" s="471"/>
      <c r="S345" s="70">
        <f>H345+F345+G345+0</f>
        <v>0</v>
      </c>
      <c r="T345" s="68" t="e">
        <f t="shared" ref="T345" si="861">S345/J345*100</f>
        <v>#DIV/0!</v>
      </c>
      <c r="U345" s="470" t="e">
        <f t="shared" si="836"/>
        <v>#DIV/0!</v>
      </c>
      <c r="V345" s="472"/>
      <c r="W345" s="67">
        <f>H345+F345+G345+I345+0</f>
        <v>0</v>
      </c>
      <c r="X345" s="68" t="e">
        <f>W345/J345*100</f>
        <v>#DIV/0!</v>
      </c>
      <c r="Y345" s="470" t="e">
        <f t="shared" si="837"/>
        <v>#DIV/0!</v>
      </c>
      <c r="Z345" s="471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38"/>
      <c r="G346" s="36"/>
      <c r="H346" s="36"/>
      <c r="I346" s="37"/>
      <c r="J346" s="40"/>
      <c r="K346" s="16"/>
      <c r="L346" s="17" t="e">
        <f>K346/J345*100</f>
        <v>#DIV/0!</v>
      </c>
      <c r="M346" s="470"/>
      <c r="N346" s="471"/>
      <c r="O346" s="16"/>
      <c r="P346" s="17" t="e">
        <f>O346/J345*100</f>
        <v>#DIV/0!</v>
      </c>
      <c r="Q346" s="470"/>
      <c r="R346" s="471"/>
      <c r="S346" s="19"/>
      <c r="T346" s="17" t="e">
        <f>S346/J345*100</f>
        <v>#DIV/0!</v>
      </c>
      <c r="U346" s="470"/>
      <c r="V346" s="472"/>
      <c r="W346" s="16"/>
      <c r="X346" s="17" t="e">
        <f>W346/J345*100</f>
        <v>#DIV/0!</v>
      </c>
      <c r="Y346" s="470"/>
      <c r="Z346" s="471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862">+C347+D347</f>
        <v>0</v>
      </c>
      <c r="F347" s="63"/>
      <c r="G347" s="64"/>
      <c r="H347" s="64"/>
      <c r="I347" s="65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470" t="e">
        <f t="shared" si="832"/>
        <v>#DIV/0!</v>
      </c>
      <c r="N347" s="471"/>
      <c r="O347" s="67">
        <f>G347+F347+0</f>
        <v>0</v>
      </c>
      <c r="P347" s="68" t="e">
        <f t="shared" ref="P347" si="863">O347/J347*100</f>
        <v>#DIV/0!</v>
      </c>
      <c r="Q347" s="470" t="e">
        <f t="shared" si="834"/>
        <v>#DIV/0!</v>
      </c>
      <c r="R347" s="471"/>
      <c r="S347" s="70">
        <f>H347+F347+G347+0</f>
        <v>0</v>
      </c>
      <c r="T347" s="68" t="e">
        <f t="shared" ref="T347" si="864">S347/J347*100</f>
        <v>#DIV/0!</v>
      </c>
      <c r="U347" s="470" t="e">
        <f t="shared" si="836"/>
        <v>#DIV/0!</v>
      </c>
      <c r="V347" s="472"/>
      <c r="W347" s="67">
        <f>H347+F347+G347+I347+0</f>
        <v>0</v>
      </c>
      <c r="X347" s="68" t="e">
        <f>W347/J347*100</f>
        <v>#DIV/0!</v>
      </c>
      <c r="Y347" s="470" t="e">
        <f t="shared" si="837"/>
        <v>#DIV/0!</v>
      </c>
      <c r="Z347" s="471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38"/>
      <c r="G348" s="36"/>
      <c r="H348" s="36"/>
      <c r="I348" s="37"/>
      <c r="J348" s="40"/>
      <c r="K348" s="16"/>
      <c r="L348" s="17" t="e">
        <f>K348/J347*100</f>
        <v>#DIV/0!</v>
      </c>
      <c r="M348" s="470"/>
      <c r="N348" s="471"/>
      <c r="O348" s="16"/>
      <c r="P348" s="17" t="e">
        <f>O348/J347*100</f>
        <v>#DIV/0!</v>
      </c>
      <c r="Q348" s="470"/>
      <c r="R348" s="471"/>
      <c r="S348" s="19"/>
      <c r="T348" s="17" t="e">
        <f>S348/J347*100</f>
        <v>#DIV/0!</v>
      </c>
      <c r="U348" s="470"/>
      <c r="V348" s="472"/>
      <c r="W348" s="16"/>
      <c r="X348" s="17" t="e">
        <f>W348/J347*100</f>
        <v>#DIV/0!</v>
      </c>
      <c r="Y348" s="470"/>
      <c r="Z348" s="471"/>
      <c r="AA348" s="74"/>
      <c r="AB348" s="74"/>
    </row>
    <row r="349" spans="1:28" s="251" customFormat="1" ht="21.75" hidden="1" customHeight="1" x14ac:dyDescent="0.2">
      <c r="A349" s="480" t="s">
        <v>45</v>
      </c>
      <c r="B349" s="54" t="s">
        <v>29</v>
      </c>
      <c r="C349" s="55">
        <f t="shared" ref="C349:K350" si="865">SUM(C351,C357,C367,C373,C375)</f>
        <v>0</v>
      </c>
      <c r="D349" s="56">
        <f t="shared" si="865"/>
        <v>0</v>
      </c>
      <c r="E349" s="57">
        <f t="shared" si="865"/>
        <v>0</v>
      </c>
      <c r="F349" s="58">
        <f t="shared" si="865"/>
        <v>0</v>
      </c>
      <c r="G349" s="56">
        <f t="shared" si="865"/>
        <v>0</v>
      </c>
      <c r="H349" s="56">
        <f t="shared" si="865"/>
        <v>0</v>
      </c>
      <c r="I349" s="59">
        <f t="shared" si="865"/>
        <v>0</v>
      </c>
      <c r="J349" s="60">
        <f t="shared" si="865"/>
        <v>0</v>
      </c>
      <c r="K349" s="55">
        <f t="shared" si="865"/>
        <v>0</v>
      </c>
      <c r="L349" s="56" t="e">
        <f>K349/J349*100</f>
        <v>#DIV/0!</v>
      </c>
      <c r="M349" s="482" t="e">
        <f t="shared" si="832"/>
        <v>#DIV/0!</v>
      </c>
      <c r="N349" s="476"/>
      <c r="O349" s="55">
        <f>SUM(O351,O357,O367,O373,O375)</f>
        <v>0</v>
      </c>
      <c r="P349" s="56" t="e">
        <f t="shared" ref="P349" si="866">O349/J349*100</f>
        <v>#DIV/0!</v>
      </c>
      <c r="Q349" s="482" t="e">
        <f t="shared" si="834"/>
        <v>#DIV/0!</v>
      </c>
      <c r="R349" s="476"/>
      <c r="S349" s="58">
        <f>SUM(S351,S357,S367,S373,S375)</f>
        <v>0</v>
      </c>
      <c r="T349" s="56" t="e">
        <f t="shared" ref="T349" si="867">S349/J349*100</f>
        <v>#DIV/0!</v>
      </c>
      <c r="U349" s="482" t="e">
        <f t="shared" si="836"/>
        <v>#DIV/0!</v>
      </c>
      <c r="V349" s="484"/>
      <c r="W349" s="55">
        <f>SUM(W351,W357,W367,W373,W375)</f>
        <v>0</v>
      </c>
      <c r="X349" s="56" t="e">
        <f t="shared" ref="X349" si="868">W349/J349*100</f>
        <v>#DIV/0!</v>
      </c>
      <c r="Y349" s="482" t="e">
        <f t="shared" si="837"/>
        <v>#DIV/0!</v>
      </c>
      <c r="Z349" s="476"/>
      <c r="AA349" s="250"/>
      <c r="AB349" s="250"/>
    </row>
    <row r="350" spans="1:28" s="251" customFormat="1" ht="21.75" hidden="1" customHeight="1" x14ac:dyDescent="0.2">
      <c r="A350" s="481"/>
      <c r="B350" s="54" t="s">
        <v>30</v>
      </c>
      <c r="C350" s="16"/>
      <c r="D350" s="17"/>
      <c r="E350" s="18"/>
      <c r="F350" s="19"/>
      <c r="G350" s="17"/>
      <c r="H350" s="17"/>
      <c r="I350" s="20"/>
      <c r="J350" s="21"/>
      <c r="K350" s="55">
        <f t="shared" si="865"/>
        <v>0</v>
      </c>
      <c r="L350" s="56" t="e">
        <f t="shared" ref="L350" si="869">K350/J349*100</f>
        <v>#DIV/0!</v>
      </c>
      <c r="M350" s="483"/>
      <c r="N350" s="477"/>
      <c r="O350" s="55">
        <f>SUM(O352,O358,O368,O374,O376)</f>
        <v>0</v>
      </c>
      <c r="P350" s="56" t="e">
        <f t="shared" ref="P350" si="870">O350/J349*100</f>
        <v>#DIV/0!</v>
      </c>
      <c r="Q350" s="483"/>
      <c r="R350" s="477"/>
      <c r="S350" s="58">
        <f>SUM(S352,S358,S368,S374,S376)</f>
        <v>0</v>
      </c>
      <c r="T350" s="56" t="e">
        <f t="shared" ref="T350" si="871">S350/J349*100</f>
        <v>#DIV/0!</v>
      </c>
      <c r="U350" s="483"/>
      <c r="V350" s="485"/>
      <c r="W350" s="55">
        <f>SUM(W352,W358,W368,W374,W376)</f>
        <v>0</v>
      </c>
      <c r="X350" s="56" t="e">
        <f t="shared" ref="X350" si="872">W350/J349*100</f>
        <v>#DIV/0!</v>
      </c>
      <c r="Y350" s="483"/>
      <c r="Z350" s="477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27">
        <f>SUM(F353,F355)</f>
        <v>0</v>
      </c>
      <c r="G351" s="25">
        <f>SUM(G353,G355)</f>
        <v>0</v>
      </c>
      <c r="H351" s="25">
        <f t="shared" ref="H351:I351" si="873">SUM(H353,H355)</f>
        <v>0</v>
      </c>
      <c r="I351" s="28">
        <f t="shared" si="873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874">K351/J351*100</f>
        <v>#DIV/0!</v>
      </c>
      <c r="M351" s="478" t="e">
        <f t="shared" si="832"/>
        <v>#DIV/0!</v>
      </c>
      <c r="N351" s="474"/>
      <c r="O351" s="30">
        <f>SUM(O353,O355)</f>
        <v>0</v>
      </c>
      <c r="P351" s="31" t="e">
        <f t="shared" ref="P351" si="875">O351/J351*100</f>
        <v>#DIV/0!</v>
      </c>
      <c r="Q351" s="478" t="e">
        <f t="shared" si="834"/>
        <v>#DIV/0!</v>
      </c>
      <c r="R351" s="474"/>
      <c r="S351" s="32">
        <f>SUM(S353,S355)</f>
        <v>0</v>
      </c>
      <c r="T351" s="31" t="e">
        <f t="shared" ref="T351" si="876">S351/J351*100</f>
        <v>#DIV/0!</v>
      </c>
      <c r="U351" s="478" t="e">
        <f t="shared" si="836"/>
        <v>#DIV/0!</v>
      </c>
      <c r="V351" s="475"/>
      <c r="W351" s="30">
        <f>SUM(W353,W355)</f>
        <v>0</v>
      </c>
      <c r="X351" s="31" t="e">
        <f t="shared" ref="X351" si="877">W351/J351*100</f>
        <v>#DIV/0!</v>
      </c>
      <c r="Y351" s="478" t="e">
        <f t="shared" si="837"/>
        <v>#DIV/0!</v>
      </c>
      <c r="Z351" s="474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38"/>
      <c r="G352" s="36"/>
      <c r="H352" s="36"/>
      <c r="I352" s="37"/>
      <c r="J352" s="40"/>
      <c r="K352" s="30">
        <f>SUM(K354,K356)</f>
        <v>0</v>
      </c>
      <c r="L352" s="31" t="e">
        <f>K352/J351*100</f>
        <v>#DIV/0!</v>
      </c>
      <c r="M352" s="479"/>
      <c r="N352" s="474"/>
      <c r="O352" s="30">
        <f>SUM(O354,O356)</f>
        <v>0</v>
      </c>
      <c r="P352" s="31" t="e">
        <f t="shared" ref="P352" si="878">O352/J351*100</f>
        <v>#DIV/0!</v>
      </c>
      <c r="Q352" s="479"/>
      <c r="R352" s="474"/>
      <c r="S352" s="32">
        <f>SUM(S354,S356)</f>
        <v>0</v>
      </c>
      <c r="T352" s="31" t="e">
        <f t="shared" ref="T352" si="879">S352/J351*100</f>
        <v>#DIV/0!</v>
      </c>
      <c r="U352" s="479"/>
      <c r="V352" s="475"/>
      <c r="W352" s="30">
        <f>SUM(W354,W356)</f>
        <v>0</v>
      </c>
      <c r="X352" s="31" t="e">
        <f t="shared" ref="X352" si="880">W352/J351*100</f>
        <v>#DIV/0!</v>
      </c>
      <c r="Y352" s="479"/>
      <c r="Z352" s="474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881">+C353+D353</f>
        <v>0</v>
      </c>
      <c r="F353" s="63"/>
      <c r="G353" s="64"/>
      <c r="H353" s="64"/>
      <c r="I353" s="65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470" t="e">
        <f t="shared" si="832"/>
        <v>#DIV/0!</v>
      </c>
      <c r="N353" s="471"/>
      <c r="O353" s="67">
        <f>G353+F353+0</f>
        <v>0</v>
      </c>
      <c r="P353" s="69" t="e">
        <f t="shared" ref="P353" si="882">O353/J353*100</f>
        <v>#DIV/0!</v>
      </c>
      <c r="Q353" s="470" t="e">
        <f t="shared" si="834"/>
        <v>#DIV/0!</v>
      </c>
      <c r="R353" s="471"/>
      <c r="S353" s="70">
        <f>H353+F353+G353+0</f>
        <v>0</v>
      </c>
      <c r="T353" s="69" t="e">
        <f t="shared" ref="T353" si="883">S353/J353*100</f>
        <v>#DIV/0!</v>
      </c>
      <c r="U353" s="470" t="e">
        <f t="shared" si="836"/>
        <v>#DIV/0!</v>
      </c>
      <c r="V353" s="472"/>
      <c r="W353" s="67">
        <f>H353+F353+G353+I353+0</f>
        <v>0</v>
      </c>
      <c r="X353" s="69" t="e">
        <f>W353/J353*100</f>
        <v>#DIV/0!</v>
      </c>
      <c r="Y353" s="470" t="e">
        <f t="shared" si="837"/>
        <v>#DIV/0!</v>
      </c>
      <c r="Z353" s="471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38"/>
      <c r="G354" s="36"/>
      <c r="H354" s="36"/>
      <c r="I354" s="39"/>
      <c r="J354" s="40"/>
      <c r="K354" s="16"/>
      <c r="L354" s="17" t="e">
        <f>K354/J353*100</f>
        <v>#DIV/0!</v>
      </c>
      <c r="M354" s="470"/>
      <c r="N354" s="471"/>
      <c r="O354" s="16"/>
      <c r="P354" s="73" t="e">
        <f>O354/J353*100</f>
        <v>#DIV/0!</v>
      </c>
      <c r="Q354" s="470"/>
      <c r="R354" s="471"/>
      <c r="S354" s="19"/>
      <c r="T354" s="73" t="e">
        <f>S354/J353*100</f>
        <v>#DIV/0!</v>
      </c>
      <c r="U354" s="470"/>
      <c r="V354" s="472"/>
      <c r="W354" s="16"/>
      <c r="X354" s="73" t="e">
        <f>W354/J353*100</f>
        <v>#DIV/0!</v>
      </c>
      <c r="Y354" s="470"/>
      <c r="Z354" s="471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884">+C355+D355</f>
        <v>0</v>
      </c>
      <c r="F355" s="63"/>
      <c r="G355" s="64"/>
      <c r="H355" s="64"/>
      <c r="I355" s="65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470" t="e">
        <f t="shared" si="832"/>
        <v>#DIV/0!</v>
      </c>
      <c r="N355" s="471"/>
      <c r="O355" s="67">
        <f>G355+F355+0</f>
        <v>0</v>
      </c>
      <c r="P355" s="69" t="e">
        <f t="shared" ref="P355" si="885">O355/J355*100</f>
        <v>#DIV/0!</v>
      </c>
      <c r="Q355" s="470" t="e">
        <f t="shared" si="834"/>
        <v>#DIV/0!</v>
      </c>
      <c r="R355" s="471"/>
      <c r="S355" s="70">
        <f>H355+F355+G355+0</f>
        <v>0</v>
      </c>
      <c r="T355" s="69" t="e">
        <f t="shared" ref="T355" si="886">S355/J355*100</f>
        <v>#DIV/0!</v>
      </c>
      <c r="U355" s="470" t="e">
        <f t="shared" si="836"/>
        <v>#DIV/0!</v>
      </c>
      <c r="V355" s="472"/>
      <c r="W355" s="67">
        <f>H355+F355+G355+I355+0</f>
        <v>0</v>
      </c>
      <c r="X355" s="69" t="e">
        <f>W355/J355*100</f>
        <v>#DIV/0!</v>
      </c>
      <c r="Y355" s="470" t="e">
        <f t="shared" si="837"/>
        <v>#DIV/0!</v>
      </c>
      <c r="Z355" s="471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38"/>
      <c r="G356" s="36"/>
      <c r="H356" s="36"/>
      <c r="I356" s="39"/>
      <c r="J356" s="40"/>
      <c r="K356" s="16"/>
      <c r="L356" s="17" t="e">
        <f>K356/J355*100</f>
        <v>#DIV/0!</v>
      </c>
      <c r="M356" s="470"/>
      <c r="N356" s="471"/>
      <c r="O356" s="16"/>
      <c r="P356" s="73" t="e">
        <f>O356/J355*100</f>
        <v>#DIV/0!</v>
      </c>
      <c r="Q356" s="470"/>
      <c r="R356" s="471"/>
      <c r="S356" s="19"/>
      <c r="T356" s="73" t="e">
        <f>S356/J355*100</f>
        <v>#DIV/0!</v>
      </c>
      <c r="U356" s="470"/>
      <c r="V356" s="472"/>
      <c r="W356" s="16"/>
      <c r="X356" s="73" t="e">
        <f>W356/J355*100</f>
        <v>#DIV/0!</v>
      </c>
      <c r="Y356" s="470"/>
      <c r="Z356" s="471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27">
        <f>SUM(F359,F361,F363,F365)</f>
        <v>0</v>
      </c>
      <c r="G357" s="25">
        <f t="shared" ref="G357:I357" si="887">SUM(G359,G361,G363,G365)</f>
        <v>0</v>
      </c>
      <c r="H357" s="25">
        <f t="shared" si="887"/>
        <v>0</v>
      </c>
      <c r="I357" s="28">
        <f t="shared" si="887"/>
        <v>0</v>
      </c>
      <c r="J357" s="29">
        <f t="shared" ref="J357" si="888">+E357+I357+F357+G357+H357</f>
        <v>0</v>
      </c>
      <c r="K357" s="30">
        <f>SUM(K359,K361,K363,K365)</f>
        <v>0</v>
      </c>
      <c r="L357" s="31" t="e">
        <f t="shared" ref="L357" si="889">K357/J357*100</f>
        <v>#DIV/0!</v>
      </c>
      <c r="M357" s="473" t="e">
        <f t="shared" si="832"/>
        <v>#DIV/0!</v>
      </c>
      <c r="N357" s="474"/>
      <c r="O357" s="30">
        <f>SUM(O359,O361,O363,O365)</f>
        <v>0</v>
      </c>
      <c r="P357" s="31" t="e">
        <f t="shared" ref="P357" si="890">O357/J357*100</f>
        <v>#DIV/0!</v>
      </c>
      <c r="Q357" s="473" t="e">
        <f t="shared" si="834"/>
        <v>#DIV/0!</v>
      </c>
      <c r="R357" s="474"/>
      <c r="S357" s="32">
        <f>SUM(S359,S361,S363,S365)</f>
        <v>0</v>
      </c>
      <c r="T357" s="31" t="e">
        <f t="shared" ref="T357" si="891">S357/J357*100</f>
        <v>#DIV/0!</v>
      </c>
      <c r="U357" s="473" t="e">
        <f t="shared" si="836"/>
        <v>#DIV/0!</v>
      </c>
      <c r="V357" s="475"/>
      <c r="W357" s="30">
        <f>SUM(W359,W361,W363,W365)</f>
        <v>0</v>
      </c>
      <c r="X357" s="31" t="e">
        <f t="shared" ref="X357" si="892">W357/J357*100</f>
        <v>#DIV/0!</v>
      </c>
      <c r="Y357" s="473" t="e">
        <f t="shared" si="837"/>
        <v>#DIV/0!</v>
      </c>
      <c r="Z357" s="474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38"/>
      <c r="G358" s="36"/>
      <c r="H358" s="36"/>
      <c r="I358" s="37"/>
      <c r="J358" s="40"/>
      <c r="K358" s="30">
        <f>SUM(K360,K362,K364,K366)</f>
        <v>0</v>
      </c>
      <c r="L358" s="31" t="e">
        <f t="shared" ref="L358" si="893">K358/J357*100</f>
        <v>#DIV/0!</v>
      </c>
      <c r="M358" s="473"/>
      <c r="N358" s="474"/>
      <c r="O358" s="30">
        <f>SUM(O360,O362,O364,O366)</f>
        <v>0</v>
      </c>
      <c r="P358" s="31" t="e">
        <f t="shared" ref="P358" si="894">O358/J357*100</f>
        <v>#DIV/0!</v>
      </c>
      <c r="Q358" s="473"/>
      <c r="R358" s="474"/>
      <c r="S358" s="32">
        <f>SUM(S360,S362,S364,S366)</f>
        <v>0</v>
      </c>
      <c r="T358" s="31" t="e">
        <f t="shared" ref="T358" si="895">S358/J357*100</f>
        <v>#DIV/0!</v>
      </c>
      <c r="U358" s="473"/>
      <c r="V358" s="475"/>
      <c r="W358" s="30">
        <f>SUM(W360,W362,W364,W366)</f>
        <v>0</v>
      </c>
      <c r="X358" s="31" t="e">
        <f t="shared" ref="X358" si="896">W358/J357*100</f>
        <v>#DIV/0!</v>
      </c>
      <c r="Y358" s="473"/>
      <c r="Z358" s="474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897">+C359+D359</f>
        <v>0</v>
      </c>
      <c r="F359" s="63"/>
      <c r="G359" s="64"/>
      <c r="H359" s="64"/>
      <c r="I359" s="65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470" t="e">
        <f t="shared" si="832"/>
        <v>#DIV/0!</v>
      </c>
      <c r="N359" s="471"/>
      <c r="O359" s="67">
        <f>G359+F359+0</f>
        <v>0</v>
      </c>
      <c r="P359" s="68" t="e">
        <f t="shared" ref="P359" si="898">O359/J359*100</f>
        <v>#DIV/0!</v>
      </c>
      <c r="Q359" s="470" t="e">
        <f t="shared" si="834"/>
        <v>#DIV/0!</v>
      </c>
      <c r="R359" s="471"/>
      <c r="S359" s="70">
        <f>H359+F359+G359+0</f>
        <v>0</v>
      </c>
      <c r="T359" s="68" t="e">
        <f t="shared" ref="T359" si="899">S359/J359*100</f>
        <v>#DIV/0!</v>
      </c>
      <c r="U359" s="470" t="e">
        <f t="shared" si="836"/>
        <v>#DIV/0!</v>
      </c>
      <c r="V359" s="472"/>
      <c r="W359" s="67">
        <f>H359+F359+G359+I359+0</f>
        <v>0</v>
      </c>
      <c r="X359" s="68" t="e">
        <f>W359/J359*100</f>
        <v>#DIV/0!</v>
      </c>
      <c r="Y359" s="470" t="e">
        <f t="shared" si="837"/>
        <v>#DIV/0!</v>
      </c>
      <c r="Z359" s="471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38"/>
      <c r="G360" s="36"/>
      <c r="H360" s="36"/>
      <c r="I360" s="39"/>
      <c r="J360" s="40"/>
      <c r="K360" s="16"/>
      <c r="L360" s="17" t="e">
        <f>K360/J359*100</f>
        <v>#DIV/0!</v>
      </c>
      <c r="M360" s="470"/>
      <c r="N360" s="471"/>
      <c r="O360" s="16"/>
      <c r="P360" s="17" t="e">
        <f>O360/J359*100</f>
        <v>#DIV/0!</v>
      </c>
      <c r="Q360" s="470"/>
      <c r="R360" s="471"/>
      <c r="S360" s="19"/>
      <c r="T360" s="17" t="e">
        <f>S360/J359*100</f>
        <v>#DIV/0!</v>
      </c>
      <c r="U360" s="470"/>
      <c r="V360" s="472"/>
      <c r="W360" s="16"/>
      <c r="X360" s="17" t="e">
        <f>W360/J359*100</f>
        <v>#DIV/0!</v>
      </c>
      <c r="Y360" s="470"/>
      <c r="Z360" s="471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900">+C361+D361</f>
        <v>0</v>
      </c>
      <c r="F361" s="63"/>
      <c r="G361" s="64"/>
      <c r="H361" s="64"/>
      <c r="I361" s="65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470" t="e">
        <f t="shared" si="832"/>
        <v>#DIV/0!</v>
      </c>
      <c r="N361" s="471"/>
      <c r="O361" s="67">
        <f>G361+F361+0</f>
        <v>0</v>
      </c>
      <c r="P361" s="68" t="e">
        <f t="shared" ref="P361" si="901">O361/J361*100</f>
        <v>#DIV/0!</v>
      </c>
      <c r="Q361" s="470" t="e">
        <f t="shared" si="834"/>
        <v>#DIV/0!</v>
      </c>
      <c r="R361" s="471"/>
      <c r="S361" s="70">
        <f>H361+F361+G361+0</f>
        <v>0</v>
      </c>
      <c r="T361" s="68" t="e">
        <f t="shared" ref="T361" si="902">S361/J361*100</f>
        <v>#DIV/0!</v>
      </c>
      <c r="U361" s="470" t="e">
        <f t="shared" si="836"/>
        <v>#DIV/0!</v>
      </c>
      <c r="V361" s="472"/>
      <c r="W361" s="67">
        <f>H361+F361+G361+I361+0</f>
        <v>0</v>
      </c>
      <c r="X361" s="68" t="e">
        <f>W361/J361*100</f>
        <v>#DIV/0!</v>
      </c>
      <c r="Y361" s="470" t="e">
        <f t="shared" si="837"/>
        <v>#DIV/0!</v>
      </c>
      <c r="Z361" s="471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38"/>
      <c r="G362" s="36"/>
      <c r="H362" s="36"/>
      <c r="I362" s="39"/>
      <c r="J362" s="40"/>
      <c r="K362" s="16"/>
      <c r="L362" s="17" t="e">
        <f>K362/J361*100</f>
        <v>#DIV/0!</v>
      </c>
      <c r="M362" s="470"/>
      <c r="N362" s="471"/>
      <c r="O362" s="16"/>
      <c r="P362" s="17" t="e">
        <f>O362/J361*100</f>
        <v>#DIV/0!</v>
      </c>
      <c r="Q362" s="470"/>
      <c r="R362" s="471"/>
      <c r="S362" s="19"/>
      <c r="T362" s="17" t="e">
        <f>S362/J361*100</f>
        <v>#DIV/0!</v>
      </c>
      <c r="U362" s="470"/>
      <c r="V362" s="472"/>
      <c r="W362" s="16"/>
      <c r="X362" s="17" t="e">
        <f>W362/J361*100</f>
        <v>#DIV/0!</v>
      </c>
      <c r="Y362" s="470"/>
      <c r="Z362" s="471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03">+C363+D363</f>
        <v>0</v>
      </c>
      <c r="F363" s="63"/>
      <c r="G363" s="64"/>
      <c r="H363" s="64"/>
      <c r="I363" s="65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470" t="e">
        <f t="shared" si="832"/>
        <v>#DIV/0!</v>
      </c>
      <c r="N363" s="471"/>
      <c r="O363" s="67">
        <f>G363+F363+0</f>
        <v>0</v>
      </c>
      <c r="P363" s="68" t="e">
        <f t="shared" ref="P363" si="904">O363/J363*100</f>
        <v>#DIV/0!</v>
      </c>
      <c r="Q363" s="470" t="e">
        <f t="shared" si="834"/>
        <v>#DIV/0!</v>
      </c>
      <c r="R363" s="471"/>
      <c r="S363" s="70">
        <f>H363+F363+G363+0</f>
        <v>0</v>
      </c>
      <c r="T363" s="68" t="e">
        <f t="shared" ref="T363" si="905">S363/J363*100</f>
        <v>#DIV/0!</v>
      </c>
      <c r="U363" s="470" t="e">
        <f t="shared" si="836"/>
        <v>#DIV/0!</v>
      </c>
      <c r="V363" s="472"/>
      <c r="W363" s="67">
        <f>H363+F363+G363+I363+0</f>
        <v>0</v>
      </c>
      <c r="X363" s="68" t="e">
        <f>W363/J363*100</f>
        <v>#DIV/0!</v>
      </c>
      <c r="Y363" s="470" t="e">
        <f t="shared" si="837"/>
        <v>#DIV/0!</v>
      </c>
      <c r="Z363" s="471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38"/>
      <c r="G364" s="36"/>
      <c r="H364" s="36"/>
      <c r="I364" s="39"/>
      <c r="J364" s="40"/>
      <c r="K364" s="16"/>
      <c r="L364" s="17" t="e">
        <f>K364/J363*100</f>
        <v>#DIV/0!</v>
      </c>
      <c r="M364" s="470"/>
      <c r="N364" s="471"/>
      <c r="O364" s="16"/>
      <c r="P364" s="17" t="e">
        <f>O364/J363*100</f>
        <v>#DIV/0!</v>
      </c>
      <c r="Q364" s="470"/>
      <c r="R364" s="471"/>
      <c r="S364" s="19"/>
      <c r="T364" s="17" t="e">
        <f>S364/J363*100</f>
        <v>#DIV/0!</v>
      </c>
      <c r="U364" s="470"/>
      <c r="V364" s="472"/>
      <c r="W364" s="16"/>
      <c r="X364" s="17" t="e">
        <f>W364/J363*100</f>
        <v>#DIV/0!</v>
      </c>
      <c r="Y364" s="470"/>
      <c r="Z364" s="471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06">+C365+D365</f>
        <v>0</v>
      </c>
      <c r="F365" s="63"/>
      <c r="G365" s="64"/>
      <c r="H365" s="64"/>
      <c r="I365" s="65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470" t="e">
        <f t="shared" si="832"/>
        <v>#DIV/0!</v>
      </c>
      <c r="N365" s="471"/>
      <c r="O365" s="67">
        <f>G365+F365+0</f>
        <v>0</v>
      </c>
      <c r="P365" s="68" t="e">
        <f t="shared" ref="P365" si="907">O365/J365*100</f>
        <v>#DIV/0!</v>
      </c>
      <c r="Q365" s="470" t="e">
        <f t="shared" si="834"/>
        <v>#DIV/0!</v>
      </c>
      <c r="R365" s="471"/>
      <c r="S365" s="70">
        <f>H365+F365+G365+0</f>
        <v>0</v>
      </c>
      <c r="T365" s="68" t="e">
        <f t="shared" ref="T365" si="908">S365/J365*100</f>
        <v>#DIV/0!</v>
      </c>
      <c r="U365" s="470" t="e">
        <f t="shared" si="836"/>
        <v>#DIV/0!</v>
      </c>
      <c r="V365" s="472"/>
      <c r="W365" s="67">
        <f>H365+F365+G365+I365+0</f>
        <v>0</v>
      </c>
      <c r="X365" s="68" t="e">
        <f>W365/J365*100</f>
        <v>#DIV/0!</v>
      </c>
      <c r="Y365" s="470" t="e">
        <f t="shared" si="837"/>
        <v>#DIV/0!</v>
      </c>
      <c r="Z365" s="471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38"/>
      <c r="G366" s="36"/>
      <c r="H366" s="36"/>
      <c r="I366" s="39"/>
      <c r="J366" s="40"/>
      <c r="K366" s="16"/>
      <c r="L366" s="17" t="e">
        <f>K366/J365*100</f>
        <v>#DIV/0!</v>
      </c>
      <c r="M366" s="470"/>
      <c r="N366" s="471"/>
      <c r="O366" s="16"/>
      <c r="P366" s="17" t="e">
        <f>O366/J365*100</f>
        <v>#DIV/0!</v>
      </c>
      <c r="Q366" s="470"/>
      <c r="R366" s="471"/>
      <c r="S366" s="19"/>
      <c r="T366" s="17" t="e">
        <f>S366/J365*100</f>
        <v>#DIV/0!</v>
      </c>
      <c r="U366" s="470"/>
      <c r="V366" s="472"/>
      <c r="W366" s="16"/>
      <c r="X366" s="17" t="e">
        <f>W366/J365*100</f>
        <v>#DIV/0!</v>
      </c>
      <c r="Y366" s="470"/>
      <c r="Z366" s="471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27">
        <f>SUM(F369,F371)</f>
        <v>0</v>
      </c>
      <c r="G367" s="25">
        <f t="shared" ref="G367:I367" si="909">SUM(G369,G371)</f>
        <v>0</v>
      </c>
      <c r="H367" s="25">
        <f t="shared" si="909"/>
        <v>0</v>
      </c>
      <c r="I367" s="28">
        <f t="shared" si="909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10">K367/J367*100</f>
        <v>#DIV/0!</v>
      </c>
      <c r="M367" s="473" t="e">
        <f t="shared" si="832"/>
        <v>#DIV/0!</v>
      </c>
      <c r="N367" s="474"/>
      <c r="O367" s="30">
        <f>SUM(O369,O371)</f>
        <v>0</v>
      </c>
      <c r="P367" s="31" t="e">
        <f t="shared" ref="P367" si="911">O367/J367*100</f>
        <v>#DIV/0!</v>
      </c>
      <c r="Q367" s="473" t="e">
        <f t="shared" si="834"/>
        <v>#DIV/0!</v>
      </c>
      <c r="R367" s="474"/>
      <c r="S367" s="32">
        <f>SUM(S369,S371)</f>
        <v>0</v>
      </c>
      <c r="T367" s="31" t="e">
        <f t="shared" ref="T367" si="912">S367/J367*100</f>
        <v>#DIV/0!</v>
      </c>
      <c r="U367" s="473" t="e">
        <f t="shared" si="836"/>
        <v>#DIV/0!</v>
      </c>
      <c r="V367" s="475"/>
      <c r="W367" s="30">
        <f>SUM(W369,W371)</f>
        <v>0</v>
      </c>
      <c r="X367" s="31" t="e">
        <f t="shared" ref="X367" si="913">W367/J367*100</f>
        <v>#DIV/0!</v>
      </c>
      <c r="Y367" s="473" t="e">
        <f t="shared" si="837"/>
        <v>#DIV/0!</v>
      </c>
      <c r="Z367" s="474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38"/>
      <c r="G368" s="36"/>
      <c r="H368" s="36"/>
      <c r="I368" s="37"/>
      <c r="J368" s="40"/>
      <c r="K368" s="30">
        <f>SUM(K370,K372)</f>
        <v>0</v>
      </c>
      <c r="L368" s="31" t="e">
        <f t="shared" ref="L368" si="914">K368/J367*100</f>
        <v>#DIV/0!</v>
      </c>
      <c r="M368" s="473"/>
      <c r="N368" s="474"/>
      <c r="O368" s="30">
        <f>SUM(O370,O372)</f>
        <v>0</v>
      </c>
      <c r="P368" s="31" t="e">
        <f t="shared" ref="P368" si="915">O368/J367*100</f>
        <v>#DIV/0!</v>
      </c>
      <c r="Q368" s="473"/>
      <c r="R368" s="474"/>
      <c r="S368" s="32">
        <f>SUM(S370,S372)</f>
        <v>0</v>
      </c>
      <c r="T368" s="31" t="e">
        <f t="shared" ref="T368" si="916">S368/J367*100</f>
        <v>#DIV/0!</v>
      </c>
      <c r="U368" s="473"/>
      <c r="V368" s="475"/>
      <c r="W368" s="30">
        <f>SUM(W370,W372)</f>
        <v>0</v>
      </c>
      <c r="X368" s="31" t="e">
        <f t="shared" ref="X368" si="917">W368/J367*100</f>
        <v>#DIV/0!</v>
      </c>
      <c r="Y368" s="473"/>
      <c r="Z368" s="474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18">+C369+D369</f>
        <v>0</v>
      </c>
      <c r="F369" s="63"/>
      <c r="G369" s="64"/>
      <c r="H369" s="64"/>
      <c r="I369" s="65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470" t="e">
        <f t="shared" si="832"/>
        <v>#DIV/0!</v>
      </c>
      <c r="N369" s="471"/>
      <c r="O369" s="67">
        <f>G369+F369+0</f>
        <v>0</v>
      </c>
      <c r="P369" s="68" t="e">
        <f t="shared" ref="P369" si="919">O369/J369*100</f>
        <v>#DIV/0!</v>
      </c>
      <c r="Q369" s="470" t="e">
        <f t="shared" si="834"/>
        <v>#DIV/0!</v>
      </c>
      <c r="R369" s="471"/>
      <c r="S369" s="70">
        <f>H369+F369+G369+0</f>
        <v>0</v>
      </c>
      <c r="T369" s="68" t="e">
        <f t="shared" ref="T369" si="920">S369/J369*100</f>
        <v>#DIV/0!</v>
      </c>
      <c r="U369" s="470" t="e">
        <f t="shared" si="836"/>
        <v>#DIV/0!</v>
      </c>
      <c r="V369" s="472"/>
      <c r="W369" s="67">
        <f>H369+F369+G369+I369+0</f>
        <v>0</v>
      </c>
      <c r="X369" s="68" t="e">
        <f>W369/J369*100</f>
        <v>#DIV/0!</v>
      </c>
      <c r="Y369" s="470" t="e">
        <f t="shared" si="837"/>
        <v>#DIV/0!</v>
      </c>
      <c r="Z369" s="471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38"/>
      <c r="G370" s="36"/>
      <c r="H370" s="36"/>
      <c r="I370" s="39"/>
      <c r="J370" s="40"/>
      <c r="K370" s="16"/>
      <c r="L370" s="17" t="e">
        <f>K370/J369*100</f>
        <v>#DIV/0!</v>
      </c>
      <c r="M370" s="470"/>
      <c r="N370" s="471"/>
      <c r="O370" s="16"/>
      <c r="P370" s="17" t="e">
        <f>O370/J369*100</f>
        <v>#DIV/0!</v>
      </c>
      <c r="Q370" s="470"/>
      <c r="R370" s="471"/>
      <c r="S370" s="19"/>
      <c r="T370" s="17" t="e">
        <f>S370/J369*100</f>
        <v>#DIV/0!</v>
      </c>
      <c r="U370" s="470"/>
      <c r="V370" s="472"/>
      <c r="W370" s="16"/>
      <c r="X370" s="17" t="e">
        <f>W370/J369*100</f>
        <v>#DIV/0!</v>
      </c>
      <c r="Y370" s="470"/>
      <c r="Z370" s="471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21">+C371+D371</f>
        <v>0</v>
      </c>
      <c r="F371" s="63"/>
      <c r="G371" s="64"/>
      <c r="H371" s="64"/>
      <c r="I371" s="65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470" t="e">
        <f t="shared" si="832"/>
        <v>#DIV/0!</v>
      </c>
      <c r="N371" s="471"/>
      <c r="O371" s="67">
        <f>G371+F371+0</f>
        <v>0</v>
      </c>
      <c r="P371" s="68" t="e">
        <f t="shared" ref="P371" si="922">O371/J371*100</f>
        <v>#DIV/0!</v>
      </c>
      <c r="Q371" s="470" t="e">
        <f t="shared" si="834"/>
        <v>#DIV/0!</v>
      </c>
      <c r="R371" s="471"/>
      <c r="S371" s="70">
        <f>H371+F371+G371+0</f>
        <v>0</v>
      </c>
      <c r="T371" s="68" t="e">
        <f t="shared" ref="T371" si="923">S371/J371*100</f>
        <v>#DIV/0!</v>
      </c>
      <c r="U371" s="470" t="e">
        <f t="shared" si="836"/>
        <v>#DIV/0!</v>
      </c>
      <c r="V371" s="472"/>
      <c r="W371" s="67">
        <f>H371+F371+G371+I371+0</f>
        <v>0</v>
      </c>
      <c r="X371" s="68" t="e">
        <f>W371/J371*100</f>
        <v>#DIV/0!</v>
      </c>
      <c r="Y371" s="470" t="e">
        <f t="shared" si="837"/>
        <v>#DIV/0!</v>
      </c>
      <c r="Z371" s="471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38"/>
      <c r="G372" s="36"/>
      <c r="H372" s="36"/>
      <c r="I372" s="39"/>
      <c r="J372" s="40"/>
      <c r="K372" s="16"/>
      <c r="L372" s="17" t="e">
        <f>K372/J371*100</f>
        <v>#DIV/0!</v>
      </c>
      <c r="M372" s="470"/>
      <c r="N372" s="471"/>
      <c r="O372" s="16"/>
      <c r="P372" s="17" t="e">
        <f>O372/J371*100</f>
        <v>#DIV/0!</v>
      </c>
      <c r="Q372" s="470"/>
      <c r="R372" s="471"/>
      <c r="S372" s="19"/>
      <c r="T372" s="17" t="e">
        <f>S372/J371*100</f>
        <v>#DIV/0!</v>
      </c>
      <c r="U372" s="470"/>
      <c r="V372" s="472"/>
      <c r="W372" s="16"/>
      <c r="X372" s="17" t="e">
        <f>W372/J371*100</f>
        <v>#DIV/0!</v>
      </c>
      <c r="Y372" s="470"/>
      <c r="Z372" s="471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24">+C373+D373</f>
        <v>0</v>
      </c>
      <c r="F373" s="63"/>
      <c r="G373" s="64"/>
      <c r="H373" s="64"/>
      <c r="I373" s="65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470" t="e">
        <f t="shared" si="832"/>
        <v>#DIV/0!</v>
      </c>
      <c r="N373" s="471"/>
      <c r="O373" s="67">
        <f>G373+F373+0</f>
        <v>0</v>
      </c>
      <c r="P373" s="68" t="e">
        <f t="shared" ref="P373" si="925">O373/J373*100</f>
        <v>#DIV/0!</v>
      </c>
      <c r="Q373" s="470" t="e">
        <f t="shared" si="834"/>
        <v>#DIV/0!</v>
      </c>
      <c r="R373" s="471"/>
      <c r="S373" s="70">
        <f>H373+F373+G373+0</f>
        <v>0</v>
      </c>
      <c r="T373" s="68" t="e">
        <f t="shared" ref="T373" si="926">S373/J373*100</f>
        <v>#DIV/0!</v>
      </c>
      <c r="U373" s="470" t="e">
        <f t="shared" si="836"/>
        <v>#DIV/0!</v>
      </c>
      <c r="V373" s="472"/>
      <c r="W373" s="67">
        <f>H373+F373+G373+I373+0</f>
        <v>0</v>
      </c>
      <c r="X373" s="68" t="e">
        <f>W373/J373*100</f>
        <v>#DIV/0!</v>
      </c>
      <c r="Y373" s="470" t="e">
        <f t="shared" si="837"/>
        <v>#DIV/0!</v>
      </c>
      <c r="Z373" s="471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38"/>
      <c r="G374" s="36"/>
      <c r="H374" s="36"/>
      <c r="I374" s="37"/>
      <c r="J374" s="40"/>
      <c r="K374" s="16"/>
      <c r="L374" s="17" t="e">
        <f>K374/J373*100</f>
        <v>#DIV/0!</v>
      </c>
      <c r="M374" s="470"/>
      <c r="N374" s="471"/>
      <c r="O374" s="16"/>
      <c r="P374" s="17" t="e">
        <f>O374/J373*100</f>
        <v>#DIV/0!</v>
      </c>
      <c r="Q374" s="470"/>
      <c r="R374" s="471"/>
      <c r="S374" s="19"/>
      <c r="T374" s="17" t="e">
        <f>S374/J373*100</f>
        <v>#DIV/0!</v>
      </c>
      <c r="U374" s="470"/>
      <c r="V374" s="472"/>
      <c r="W374" s="16"/>
      <c r="X374" s="17" t="e">
        <f>W374/J373*100</f>
        <v>#DIV/0!</v>
      </c>
      <c r="Y374" s="470"/>
      <c r="Z374" s="471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27">+C375+D375</f>
        <v>0</v>
      </c>
      <c r="F375" s="63"/>
      <c r="G375" s="64"/>
      <c r="H375" s="64"/>
      <c r="I375" s="65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470" t="e">
        <f t="shared" si="832"/>
        <v>#DIV/0!</v>
      </c>
      <c r="N375" s="471"/>
      <c r="O375" s="67">
        <f>G375+F375+0</f>
        <v>0</v>
      </c>
      <c r="P375" s="68" t="e">
        <f t="shared" ref="P375" si="928">O375/J375*100</f>
        <v>#DIV/0!</v>
      </c>
      <c r="Q375" s="470" t="e">
        <f t="shared" si="834"/>
        <v>#DIV/0!</v>
      </c>
      <c r="R375" s="471"/>
      <c r="S375" s="70">
        <f>H375+F375+G375+0</f>
        <v>0</v>
      </c>
      <c r="T375" s="68" t="e">
        <f t="shared" ref="T375" si="929">S375/J375*100</f>
        <v>#DIV/0!</v>
      </c>
      <c r="U375" s="470" t="e">
        <f t="shared" si="836"/>
        <v>#DIV/0!</v>
      </c>
      <c r="V375" s="472"/>
      <c r="W375" s="67">
        <f>H375+F375+G375+I375+0</f>
        <v>0</v>
      </c>
      <c r="X375" s="68" t="e">
        <f>W375/J375*100</f>
        <v>#DIV/0!</v>
      </c>
      <c r="Y375" s="470" t="e">
        <f t="shared" si="837"/>
        <v>#DIV/0!</v>
      </c>
      <c r="Z375" s="471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38"/>
      <c r="G376" s="36"/>
      <c r="H376" s="36"/>
      <c r="I376" s="37"/>
      <c r="J376" s="40"/>
      <c r="K376" s="16"/>
      <c r="L376" s="17" t="e">
        <f>K376/J375*100</f>
        <v>#DIV/0!</v>
      </c>
      <c r="M376" s="470"/>
      <c r="N376" s="471"/>
      <c r="O376" s="16"/>
      <c r="P376" s="17" t="e">
        <f>O376/J375*100</f>
        <v>#DIV/0!</v>
      </c>
      <c r="Q376" s="470"/>
      <c r="R376" s="471"/>
      <c r="S376" s="19"/>
      <c r="T376" s="17" t="e">
        <f>S376/J375*100</f>
        <v>#DIV/0!</v>
      </c>
      <c r="U376" s="470"/>
      <c r="V376" s="472"/>
      <c r="W376" s="16"/>
      <c r="X376" s="17" t="e">
        <f>W376/J375*100</f>
        <v>#DIV/0!</v>
      </c>
      <c r="Y376" s="470"/>
      <c r="Z376" s="471"/>
      <c r="AA376" s="74"/>
      <c r="AB376" s="74"/>
    </row>
    <row r="377" spans="1:28" s="251" customFormat="1" ht="21.75" hidden="1" customHeight="1" x14ac:dyDescent="0.2">
      <c r="A377" s="480" t="s">
        <v>45</v>
      </c>
      <c r="B377" s="54" t="s">
        <v>29</v>
      </c>
      <c r="C377" s="55">
        <f t="shared" ref="C377:K378" si="930">SUM(C379,C385,C395,C401,C403)</f>
        <v>0</v>
      </c>
      <c r="D377" s="56">
        <f t="shared" si="930"/>
        <v>0</v>
      </c>
      <c r="E377" s="57">
        <f t="shared" si="930"/>
        <v>0</v>
      </c>
      <c r="F377" s="58">
        <f t="shared" si="930"/>
        <v>0</v>
      </c>
      <c r="G377" s="56">
        <f t="shared" si="930"/>
        <v>0</v>
      </c>
      <c r="H377" s="56">
        <f t="shared" si="930"/>
        <v>0</v>
      </c>
      <c r="I377" s="59">
        <f t="shared" si="930"/>
        <v>0</v>
      </c>
      <c r="J377" s="60">
        <f t="shared" si="930"/>
        <v>0</v>
      </c>
      <c r="K377" s="55">
        <f t="shared" si="930"/>
        <v>0</v>
      </c>
      <c r="L377" s="56" t="e">
        <f>K377/J377*100</f>
        <v>#DIV/0!</v>
      </c>
      <c r="M377" s="482" t="e">
        <f t="shared" si="832"/>
        <v>#DIV/0!</v>
      </c>
      <c r="N377" s="476"/>
      <c r="O377" s="55">
        <f>SUM(O379,O385,O395,O401,O403)</f>
        <v>0</v>
      </c>
      <c r="P377" s="56" t="e">
        <f t="shared" ref="P377" si="931">O377/J377*100</f>
        <v>#DIV/0!</v>
      </c>
      <c r="Q377" s="482" t="e">
        <f t="shared" si="834"/>
        <v>#DIV/0!</v>
      </c>
      <c r="R377" s="476"/>
      <c r="S377" s="58">
        <f>SUM(S379,S385,S395,S401,S403)</f>
        <v>0</v>
      </c>
      <c r="T377" s="56" t="e">
        <f t="shared" ref="T377" si="932">S377/J377*100</f>
        <v>#DIV/0!</v>
      </c>
      <c r="U377" s="482" t="e">
        <f t="shared" si="836"/>
        <v>#DIV/0!</v>
      </c>
      <c r="V377" s="484"/>
      <c r="W377" s="55">
        <f>SUM(W379,W385,W395,W401,W403)</f>
        <v>0</v>
      </c>
      <c r="X377" s="56" t="e">
        <f t="shared" ref="X377" si="933">W377/J377*100</f>
        <v>#DIV/0!</v>
      </c>
      <c r="Y377" s="482" t="e">
        <f t="shared" si="837"/>
        <v>#DIV/0!</v>
      </c>
      <c r="Z377" s="476"/>
      <c r="AA377" s="250"/>
      <c r="AB377" s="250"/>
    </row>
    <row r="378" spans="1:28" s="251" customFormat="1" ht="21.75" hidden="1" customHeight="1" x14ac:dyDescent="0.2">
      <c r="A378" s="481"/>
      <c r="B378" s="54" t="s">
        <v>30</v>
      </c>
      <c r="C378" s="16"/>
      <c r="D378" s="17"/>
      <c r="E378" s="18"/>
      <c r="F378" s="19"/>
      <c r="G378" s="17"/>
      <c r="H378" s="17"/>
      <c r="I378" s="20"/>
      <c r="J378" s="21"/>
      <c r="K378" s="55">
        <f t="shared" si="930"/>
        <v>0</v>
      </c>
      <c r="L378" s="56" t="e">
        <f t="shared" ref="L378" si="934">K378/J377*100</f>
        <v>#DIV/0!</v>
      </c>
      <c r="M378" s="483"/>
      <c r="N378" s="477"/>
      <c r="O378" s="55">
        <f>SUM(O380,O386,O396,O402,O404)</f>
        <v>0</v>
      </c>
      <c r="P378" s="56" t="e">
        <f t="shared" ref="P378" si="935">O378/J377*100</f>
        <v>#DIV/0!</v>
      </c>
      <c r="Q378" s="483"/>
      <c r="R378" s="477"/>
      <c r="S378" s="58">
        <f>SUM(S380,S386,S396,S402,S404)</f>
        <v>0</v>
      </c>
      <c r="T378" s="56" t="e">
        <f t="shared" ref="T378" si="936">S378/J377*100</f>
        <v>#DIV/0!</v>
      </c>
      <c r="U378" s="483"/>
      <c r="V378" s="485"/>
      <c r="W378" s="55">
        <f>SUM(W380,W386,W396,W402,W404)</f>
        <v>0</v>
      </c>
      <c r="X378" s="56" t="e">
        <f t="shared" ref="X378" si="937">W378/J377*100</f>
        <v>#DIV/0!</v>
      </c>
      <c r="Y378" s="483"/>
      <c r="Z378" s="477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27">
        <f>SUM(F381,F383)</f>
        <v>0</v>
      </c>
      <c r="G379" s="25">
        <f>SUM(G381,G383)</f>
        <v>0</v>
      </c>
      <c r="H379" s="25">
        <f t="shared" ref="H379:I379" si="938">SUM(H381,H383)</f>
        <v>0</v>
      </c>
      <c r="I379" s="28">
        <f t="shared" si="938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39">K379/J379*100</f>
        <v>#DIV/0!</v>
      </c>
      <c r="M379" s="478" t="e">
        <f t="shared" si="832"/>
        <v>#DIV/0!</v>
      </c>
      <c r="N379" s="474"/>
      <c r="O379" s="30">
        <f>SUM(O381,O383)</f>
        <v>0</v>
      </c>
      <c r="P379" s="31" t="e">
        <f t="shared" ref="P379" si="940">O379/J379*100</f>
        <v>#DIV/0!</v>
      </c>
      <c r="Q379" s="478" t="e">
        <f t="shared" si="834"/>
        <v>#DIV/0!</v>
      </c>
      <c r="R379" s="474"/>
      <c r="S379" s="32">
        <f>SUM(S381,S383)</f>
        <v>0</v>
      </c>
      <c r="T379" s="31" t="e">
        <f t="shared" ref="T379" si="941">S379/J379*100</f>
        <v>#DIV/0!</v>
      </c>
      <c r="U379" s="478" t="e">
        <f t="shared" si="836"/>
        <v>#DIV/0!</v>
      </c>
      <c r="V379" s="475"/>
      <c r="W379" s="30">
        <f>SUM(W381,W383)</f>
        <v>0</v>
      </c>
      <c r="X379" s="31" t="e">
        <f t="shared" ref="X379" si="942">W379/J379*100</f>
        <v>#DIV/0!</v>
      </c>
      <c r="Y379" s="478" t="e">
        <f t="shared" si="837"/>
        <v>#DIV/0!</v>
      </c>
      <c r="Z379" s="474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38"/>
      <c r="G380" s="36"/>
      <c r="H380" s="36"/>
      <c r="I380" s="37"/>
      <c r="J380" s="40"/>
      <c r="K380" s="30">
        <f>SUM(K382,K384)</f>
        <v>0</v>
      </c>
      <c r="L380" s="31" t="e">
        <f>K380/J379*100</f>
        <v>#DIV/0!</v>
      </c>
      <c r="M380" s="479"/>
      <c r="N380" s="474"/>
      <c r="O380" s="30">
        <f>SUM(O382,O384)</f>
        <v>0</v>
      </c>
      <c r="P380" s="31" t="e">
        <f t="shared" ref="P380" si="943">O380/J379*100</f>
        <v>#DIV/0!</v>
      </c>
      <c r="Q380" s="479"/>
      <c r="R380" s="474"/>
      <c r="S380" s="32">
        <f>SUM(S382,S384)</f>
        <v>0</v>
      </c>
      <c r="T380" s="31" t="e">
        <f t="shared" ref="T380" si="944">S380/J379*100</f>
        <v>#DIV/0!</v>
      </c>
      <c r="U380" s="479"/>
      <c r="V380" s="475"/>
      <c r="W380" s="30">
        <f>SUM(W382,W384)</f>
        <v>0</v>
      </c>
      <c r="X380" s="31" t="e">
        <f t="shared" ref="X380" si="945">W380/J379*100</f>
        <v>#DIV/0!</v>
      </c>
      <c r="Y380" s="479"/>
      <c r="Z380" s="474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46">+C381+D381</f>
        <v>0</v>
      </c>
      <c r="F381" s="63"/>
      <c r="G381" s="64"/>
      <c r="H381" s="64"/>
      <c r="I381" s="65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470" t="e">
        <f t="shared" si="832"/>
        <v>#DIV/0!</v>
      </c>
      <c r="N381" s="471"/>
      <c r="O381" s="67">
        <f>G381+F381+0</f>
        <v>0</v>
      </c>
      <c r="P381" s="69" t="e">
        <f t="shared" ref="P381" si="947">O381/J381*100</f>
        <v>#DIV/0!</v>
      </c>
      <c r="Q381" s="470" t="e">
        <f t="shared" si="834"/>
        <v>#DIV/0!</v>
      </c>
      <c r="R381" s="471"/>
      <c r="S381" s="70">
        <f>H381+F381+G381+0</f>
        <v>0</v>
      </c>
      <c r="T381" s="69" t="e">
        <f t="shared" ref="T381" si="948">S381/J381*100</f>
        <v>#DIV/0!</v>
      </c>
      <c r="U381" s="470" t="e">
        <f t="shared" si="836"/>
        <v>#DIV/0!</v>
      </c>
      <c r="V381" s="472"/>
      <c r="W381" s="67">
        <f>H381+F381+G381+I381+0</f>
        <v>0</v>
      </c>
      <c r="X381" s="69" t="e">
        <f>W381/J381*100</f>
        <v>#DIV/0!</v>
      </c>
      <c r="Y381" s="470" t="e">
        <f t="shared" si="837"/>
        <v>#DIV/0!</v>
      </c>
      <c r="Z381" s="471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38"/>
      <c r="G382" s="36"/>
      <c r="H382" s="36"/>
      <c r="I382" s="39"/>
      <c r="J382" s="40"/>
      <c r="K382" s="16"/>
      <c r="L382" s="17" t="e">
        <f>K382/J381*100</f>
        <v>#DIV/0!</v>
      </c>
      <c r="M382" s="470"/>
      <c r="N382" s="471"/>
      <c r="O382" s="16"/>
      <c r="P382" s="73" t="e">
        <f>O382/J381*100</f>
        <v>#DIV/0!</v>
      </c>
      <c r="Q382" s="470"/>
      <c r="R382" s="471"/>
      <c r="S382" s="19"/>
      <c r="T382" s="73" t="e">
        <f>S382/J381*100</f>
        <v>#DIV/0!</v>
      </c>
      <c r="U382" s="470"/>
      <c r="V382" s="472"/>
      <c r="W382" s="16"/>
      <c r="X382" s="73" t="e">
        <f>W382/J381*100</f>
        <v>#DIV/0!</v>
      </c>
      <c r="Y382" s="470"/>
      <c r="Z382" s="471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949">+C383+D383</f>
        <v>0</v>
      </c>
      <c r="F383" s="63"/>
      <c r="G383" s="64"/>
      <c r="H383" s="64"/>
      <c r="I383" s="65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470" t="e">
        <f t="shared" si="832"/>
        <v>#DIV/0!</v>
      </c>
      <c r="N383" s="471"/>
      <c r="O383" s="67">
        <f>G383+F383+0</f>
        <v>0</v>
      </c>
      <c r="P383" s="69" t="e">
        <f t="shared" ref="P383" si="950">O383/J383*100</f>
        <v>#DIV/0!</v>
      </c>
      <c r="Q383" s="470" t="e">
        <f t="shared" si="834"/>
        <v>#DIV/0!</v>
      </c>
      <c r="R383" s="471"/>
      <c r="S383" s="70">
        <f>H383+F383+G383+0</f>
        <v>0</v>
      </c>
      <c r="T383" s="69" t="e">
        <f t="shared" ref="T383" si="951">S383/J383*100</f>
        <v>#DIV/0!</v>
      </c>
      <c r="U383" s="470" t="e">
        <f t="shared" si="836"/>
        <v>#DIV/0!</v>
      </c>
      <c r="V383" s="472"/>
      <c r="W383" s="67">
        <f>H383+F383+G383+I383+0</f>
        <v>0</v>
      </c>
      <c r="X383" s="69" t="e">
        <f>W383/J383*100</f>
        <v>#DIV/0!</v>
      </c>
      <c r="Y383" s="470" t="e">
        <f t="shared" si="837"/>
        <v>#DIV/0!</v>
      </c>
      <c r="Z383" s="471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38"/>
      <c r="G384" s="36"/>
      <c r="H384" s="36"/>
      <c r="I384" s="39"/>
      <c r="J384" s="40"/>
      <c r="K384" s="16"/>
      <c r="L384" s="17" t="e">
        <f>K384/J383*100</f>
        <v>#DIV/0!</v>
      </c>
      <c r="M384" s="470"/>
      <c r="N384" s="471"/>
      <c r="O384" s="16"/>
      <c r="P384" s="73" t="e">
        <f>O384/J383*100</f>
        <v>#DIV/0!</v>
      </c>
      <c r="Q384" s="470"/>
      <c r="R384" s="471"/>
      <c r="S384" s="19"/>
      <c r="T384" s="73" t="e">
        <f>S384/J383*100</f>
        <v>#DIV/0!</v>
      </c>
      <c r="U384" s="470"/>
      <c r="V384" s="472"/>
      <c r="W384" s="16"/>
      <c r="X384" s="73" t="e">
        <f>W384/J383*100</f>
        <v>#DIV/0!</v>
      </c>
      <c r="Y384" s="470"/>
      <c r="Z384" s="471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27">
        <f>SUM(F387,F389,F391,F393)</f>
        <v>0</v>
      </c>
      <c r="G385" s="25">
        <f t="shared" ref="G385:I385" si="952">SUM(G387,G389,G391,G393)</f>
        <v>0</v>
      </c>
      <c r="H385" s="25">
        <f t="shared" si="952"/>
        <v>0</v>
      </c>
      <c r="I385" s="28">
        <f t="shared" si="952"/>
        <v>0</v>
      </c>
      <c r="J385" s="29">
        <f t="shared" ref="J385" si="953">+E385+I385+F385+G385+H385</f>
        <v>0</v>
      </c>
      <c r="K385" s="30">
        <f>SUM(K387,K389,K391,K393)</f>
        <v>0</v>
      </c>
      <c r="L385" s="31" t="e">
        <f t="shared" ref="L385" si="954">K385/J385*100</f>
        <v>#DIV/0!</v>
      </c>
      <c r="M385" s="473" t="e">
        <f t="shared" si="832"/>
        <v>#DIV/0!</v>
      </c>
      <c r="N385" s="474"/>
      <c r="O385" s="30">
        <f>SUM(O387,O389,O391,O393)</f>
        <v>0</v>
      </c>
      <c r="P385" s="31" t="e">
        <f t="shared" ref="P385" si="955">O385/J385*100</f>
        <v>#DIV/0!</v>
      </c>
      <c r="Q385" s="473" t="e">
        <f t="shared" si="834"/>
        <v>#DIV/0!</v>
      </c>
      <c r="R385" s="474"/>
      <c r="S385" s="32">
        <f>SUM(S387,S389,S391,S393)</f>
        <v>0</v>
      </c>
      <c r="T385" s="31" t="e">
        <f t="shared" ref="T385" si="956">S385/J385*100</f>
        <v>#DIV/0!</v>
      </c>
      <c r="U385" s="473" t="e">
        <f t="shared" si="836"/>
        <v>#DIV/0!</v>
      </c>
      <c r="V385" s="475"/>
      <c r="W385" s="30">
        <f>SUM(W387,W389,W391,W393)</f>
        <v>0</v>
      </c>
      <c r="X385" s="31" t="e">
        <f t="shared" ref="X385" si="957">W385/J385*100</f>
        <v>#DIV/0!</v>
      </c>
      <c r="Y385" s="473" t="e">
        <f t="shared" si="837"/>
        <v>#DIV/0!</v>
      </c>
      <c r="Z385" s="474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38"/>
      <c r="G386" s="36"/>
      <c r="H386" s="36"/>
      <c r="I386" s="37"/>
      <c r="J386" s="40"/>
      <c r="K386" s="30">
        <f>SUM(K388,K390,K392,K394)</f>
        <v>0</v>
      </c>
      <c r="L386" s="31" t="e">
        <f t="shared" ref="L386" si="958">K386/J385*100</f>
        <v>#DIV/0!</v>
      </c>
      <c r="M386" s="473"/>
      <c r="N386" s="474"/>
      <c r="O386" s="30">
        <f>SUM(O388,O390,O392,O394)</f>
        <v>0</v>
      </c>
      <c r="P386" s="31" t="e">
        <f t="shared" ref="P386" si="959">O386/J385*100</f>
        <v>#DIV/0!</v>
      </c>
      <c r="Q386" s="473"/>
      <c r="R386" s="474"/>
      <c r="S386" s="32">
        <f>SUM(S388,S390,S392,S394)</f>
        <v>0</v>
      </c>
      <c r="T386" s="31" t="e">
        <f t="shared" ref="T386" si="960">S386/J385*100</f>
        <v>#DIV/0!</v>
      </c>
      <c r="U386" s="473"/>
      <c r="V386" s="475"/>
      <c r="W386" s="30">
        <f>SUM(W388,W390,W392,W394)</f>
        <v>0</v>
      </c>
      <c r="X386" s="31" t="e">
        <f t="shared" ref="X386" si="961">W386/J385*100</f>
        <v>#DIV/0!</v>
      </c>
      <c r="Y386" s="473"/>
      <c r="Z386" s="474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962">+C387+D387</f>
        <v>0</v>
      </c>
      <c r="F387" s="63"/>
      <c r="G387" s="64"/>
      <c r="H387" s="64"/>
      <c r="I387" s="65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470" t="e">
        <f t="shared" si="832"/>
        <v>#DIV/0!</v>
      </c>
      <c r="N387" s="471"/>
      <c r="O387" s="67">
        <f>G387+F387+0</f>
        <v>0</v>
      </c>
      <c r="P387" s="68" t="e">
        <f t="shared" ref="P387" si="963">O387/J387*100</f>
        <v>#DIV/0!</v>
      </c>
      <c r="Q387" s="470" t="e">
        <f t="shared" si="834"/>
        <v>#DIV/0!</v>
      </c>
      <c r="R387" s="471"/>
      <c r="S387" s="70">
        <f>H387+F387+G387+0</f>
        <v>0</v>
      </c>
      <c r="T387" s="68" t="e">
        <f t="shared" ref="T387" si="964">S387/J387*100</f>
        <v>#DIV/0!</v>
      </c>
      <c r="U387" s="470" t="e">
        <f t="shared" si="836"/>
        <v>#DIV/0!</v>
      </c>
      <c r="V387" s="472"/>
      <c r="W387" s="67">
        <f>H387+F387+G387+I387+0</f>
        <v>0</v>
      </c>
      <c r="X387" s="68" t="e">
        <f>W387/J387*100</f>
        <v>#DIV/0!</v>
      </c>
      <c r="Y387" s="470" t="e">
        <f t="shared" si="837"/>
        <v>#DIV/0!</v>
      </c>
      <c r="Z387" s="471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38"/>
      <c r="G388" s="36"/>
      <c r="H388" s="36"/>
      <c r="I388" s="39"/>
      <c r="J388" s="40"/>
      <c r="K388" s="16"/>
      <c r="L388" s="17" t="e">
        <f>K388/J387*100</f>
        <v>#DIV/0!</v>
      </c>
      <c r="M388" s="470"/>
      <c r="N388" s="471"/>
      <c r="O388" s="16"/>
      <c r="P388" s="17" t="e">
        <f>O388/J387*100</f>
        <v>#DIV/0!</v>
      </c>
      <c r="Q388" s="470"/>
      <c r="R388" s="471"/>
      <c r="S388" s="19"/>
      <c r="T388" s="17" t="e">
        <f>S388/J387*100</f>
        <v>#DIV/0!</v>
      </c>
      <c r="U388" s="470"/>
      <c r="V388" s="472"/>
      <c r="W388" s="16"/>
      <c r="X388" s="17" t="e">
        <f>W388/J387*100</f>
        <v>#DIV/0!</v>
      </c>
      <c r="Y388" s="470"/>
      <c r="Z388" s="471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965">+C389+D389</f>
        <v>0</v>
      </c>
      <c r="F389" s="63"/>
      <c r="G389" s="64"/>
      <c r="H389" s="64"/>
      <c r="I389" s="65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470" t="e">
        <f t="shared" si="832"/>
        <v>#DIV/0!</v>
      </c>
      <c r="N389" s="471"/>
      <c r="O389" s="67">
        <f>G389+F389+0</f>
        <v>0</v>
      </c>
      <c r="P389" s="68" t="e">
        <f t="shared" ref="P389" si="966">O389/J389*100</f>
        <v>#DIV/0!</v>
      </c>
      <c r="Q389" s="470" t="e">
        <f t="shared" si="834"/>
        <v>#DIV/0!</v>
      </c>
      <c r="R389" s="471"/>
      <c r="S389" s="70">
        <f>H389+F389+G389+0</f>
        <v>0</v>
      </c>
      <c r="T389" s="68" t="e">
        <f t="shared" ref="T389" si="967">S389/J389*100</f>
        <v>#DIV/0!</v>
      </c>
      <c r="U389" s="470" t="e">
        <f t="shared" si="836"/>
        <v>#DIV/0!</v>
      </c>
      <c r="V389" s="472"/>
      <c r="W389" s="67">
        <f>H389+F389+G389+I389+0</f>
        <v>0</v>
      </c>
      <c r="X389" s="68" t="e">
        <f>W389/J389*100</f>
        <v>#DIV/0!</v>
      </c>
      <c r="Y389" s="470" t="e">
        <f t="shared" si="837"/>
        <v>#DIV/0!</v>
      </c>
      <c r="Z389" s="471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38"/>
      <c r="G390" s="36"/>
      <c r="H390" s="36"/>
      <c r="I390" s="39"/>
      <c r="J390" s="40"/>
      <c r="K390" s="16"/>
      <c r="L390" s="17" t="e">
        <f>K390/J389*100</f>
        <v>#DIV/0!</v>
      </c>
      <c r="M390" s="470"/>
      <c r="N390" s="471"/>
      <c r="O390" s="16"/>
      <c r="P390" s="17" t="e">
        <f>O390/J389*100</f>
        <v>#DIV/0!</v>
      </c>
      <c r="Q390" s="470"/>
      <c r="R390" s="471"/>
      <c r="S390" s="19"/>
      <c r="T390" s="17" t="e">
        <f>S390/J389*100</f>
        <v>#DIV/0!</v>
      </c>
      <c r="U390" s="470"/>
      <c r="V390" s="472"/>
      <c r="W390" s="16"/>
      <c r="X390" s="17" t="e">
        <f>W390/J389*100</f>
        <v>#DIV/0!</v>
      </c>
      <c r="Y390" s="470"/>
      <c r="Z390" s="471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968">+C391+D391</f>
        <v>0</v>
      </c>
      <c r="F391" s="63"/>
      <c r="G391" s="64"/>
      <c r="H391" s="64"/>
      <c r="I391" s="65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470" t="e">
        <f t="shared" si="832"/>
        <v>#DIV/0!</v>
      </c>
      <c r="N391" s="471"/>
      <c r="O391" s="67">
        <f>G391+F391+0</f>
        <v>0</v>
      </c>
      <c r="P391" s="68" t="e">
        <f t="shared" ref="P391" si="969">O391/J391*100</f>
        <v>#DIV/0!</v>
      </c>
      <c r="Q391" s="470" t="e">
        <f t="shared" si="834"/>
        <v>#DIV/0!</v>
      </c>
      <c r="R391" s="471"/>
      <c r="S391" s="70">
        <f>H391+F391+G391+0</f>
        <v>0</v>
      </c>
      <c r="T391" s="68" t="e">
        <f t="shared" ref="T391" si="970">S391/J391*100</f>
        <v>#DIV/0!</v>
      </c>
      <c r="U391" s="470" t="e">
        <f t="shared" si="836"/>
        <v>#DIV/0!</v>
      </c>
      <c r="V391" s="472"/>
      <c r="W391" s="67">
        <f>H391+F391+G391+I391+0</f>
        <v>0</v>
      </c>
      <c r="X391" s="68" t="e">
        <f>W391/J391*100</f>
        <v>#DIV/0!</v>
      </c>
      <c r="Y391" s="470" t="e">
        <f t="shared" si="837"/>
        <v>#DIV/0!</v>
      </c>
      <c r="Z391" s="471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38"/>
      <c r="G392" s="36"/>
      <c r="H392" s="36"/>
      <c r="I392" s="39"/>
      <c r="J392" s="40"/>
      <c r="K392" s="16"/>
      <c r="L392" s="17" t="e">
        <f>K392/J391*100</f>
        <v>#DIV/0!</v>
      </c>
      <c r="M392" s="470"/>
      <c r="N392" s="471"/>
      <c r="O392" s="16"/>
      <c r="P392" s="17" t="e">
        <f>O392/J391*100</f>
        <v>#DIV/0!</v>
      </c>
      <c r="Q392" s="470"/>
      <c r="R392" s="471"/>
      <c r="S392" s="19"/>
      <c r="T392" s="17" t="e">
        <f>S392/J391*100</f>
        <v>#DIV/0!</v>
      </c>
      <c r="U392" s="470"/>
      <c r="V392" s="472"/>
      <c r="W392" s="16"/>
      <c r="X392" s="17" t="e">
        <f>W392/J391*100</f>
        <v>#DIV/0!</v>
      </c>
      <c r="Y392" s="470"/>
      <c r="Z392" s="471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971">+C393+D393</f>
        <v>0</v>
      </c>
      <c r="F393" s="63"/>
      <c r="G393" s="64"/>
      <c r="H393" s="64"/>
      <c r="I393" s="65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470" t="e">
        <f t="shared" si="832"/>
        <v>#DIV/0!</v>
      </c>
      <c r="N393" s="471"/>
      <c r="O393" s="67">
        <f>G393+F393+0</f>
        <v>0</v>
      </c>
      <c r="P393" s="68" t="e">
        <f t="shared" ref="P393" si="972">O393/J393*100</f>
        <v>#DIV/0!</v>
      </c>
      <c r="Q393" s="470" t="e">
        <f t="shared" si="834"/>
        <v>#DIV/0!</v>
      </c>
      <c r="R393" s="471"/>
      <c r="S393" s="70">
        <f>H393+F393+G393+0</f>
        <v>0</v>
      </c>
      <c r="T393" s="68" t="e">
        <f t="shared" ref="T393" si="973">S393/J393*100</f>
        <v>#DIV/0!</v>
      </c>
      <c r="U393" s="470" t="e">
        <f t="shared" si="836"/>
        <v>#DIV/0!</v>
      </c>
      <c r="V393" s="472"/>
      <c r="W393" s="67">
        <f>H393+F393+G393+I393+0</f>
        <v>0</v>
      </c>
      <c r="X393" s="68" t="e">
        <f>W393/J393*100</f>
        <v>#DIV/0!</v>
      </c>
      <c r="Y393" s="470" t="e">
        <f t="shared" si="837"/>
        <v>#DIV/0!</v>
      </c>
      <c r="Z393" s="471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38"/>
      <c r="G394" s="36"/>
      <c r="H394" s="36"/>
      <c r="I394" s="39"/>
      <c r="J394" s="40"/>
      <c r="K394" s="16"/>
      <c r="L394" s="17" t="e">
        <f>K394/J393*100</f>
        <v>#DIV/0!</v>
      </c>
      <c r="M394" s="470"/>
      <c r="N394" s="471"/>
      <c r="O394" s="16"/>
      <c r="P394" s="17" t="e">
        <f>O394/J393*100</f>
        <v>#DIV/0!</v>
      </c>
      <c r="Q394" s="470"/>
      <c r="R394" s="471"/>
      <c r="S394" s="19"/>
      <c r="T394" s="17" t="e">
        <f>S394/J393*100</f>
        <v>#DIV/0!</v>
      </c>
      <c r="U394" s="470"/>
      <c r="V394" s="472"/>
      <c r="W394" s="16"/>
      <c r="X394" s="17" t="e">
        <f>W394/J393*100</f>
        <v>#DIV/0!</v>
      </c>
      <c r="Y394" s="470"/>
      <c r="Z394" s="471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27">
        <f>SUM(F397,F399)</f>
        <v>0</v>
      </c>
      <c r="G395" s="25">
        <f t="shared" ref="G395:I395" si="974">SUM(G397,G399)</f>
        <v>0</v>
      </c>
      <c r="H395" s="25">
        <f t="shared" si="974"/>
        <v>0</v>
      </c>
      <c r="I395" s="28">
        <f t="shared" si="974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975">K395/J395*100</f>
        <v>#DIV/0!</v>
      </c>
      <c r="M395" s="473" t="e">
        <f t="shared" si="832"/>
        <v>#DIV/0!</v>
      </c>
      <c r="N395" s="474"/>
      <c r="O395" s="30">
        <f>SUM(O397,O399)</f>
        <v>0</v>
      </c>
      <c r="P395" s="31" t="e">
        <f t="shared" ref="P395" si="976">O395/J395*100</f>
        <v>#DIV/0!</v>
      </c>
      <c r="Q395" s="473" t="e">
        <f t="shared" si="834"/>
        <v>#DIV/0!</v>
      </c>
      <c r="R395" s="474"/>
      <c r="S395" s="32">
        <f>SUM(S397,S399)</f>
        <v>0</v>
      </c>
      <c r="T395" s="31" t="e">
        <f t="shared" ref="T395" si="977">S395/J395*100</f>
        <v>#DIV/0!</v>
      </c>
      <c r="U395" s="473" t="e">
        <f t="shared" si="836"/>
        <v>#DIV/0!</v>
      </c>
      <c r="V395" s="475"/>
      <c r="W395" s="30">
        <f>SUM(W397,W399)</f>
        <v>0</v>
      </c>
      <c r="X395" s="31" t="e">
        <f t="shared" ref="X395" si="978">W395/J395*100</f>
        <v>#DIV/0!</v>
      </c>
      <c r="Y395" s="473" t="e">
        <f t="shared" si="837"/>
        <v>#DIV/0!</v>
      </c>
      <c r="Z395" s="474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38"/>
      <c r="G396" s="36"/>
      <c r="H396" s="36"/>
      <c r="I396" s="37"/>
      <c r="J396" s="40"/>
      <c r="K396" s="30">
        <f>SUM(K398,K400)</f>
        <v>0</v>
      </c>
      <c r="L396" s="31" t="e">
        <f t="shared" ref="L396" si="979">K396/J395*100</f>
        <v>#DIV/0!</v>
      </c>
      <c r="M396" s="473"/>
      <c r="N396" s="474"/>
      <c r="O396" s="30">
        <f>SUM(O398,O400)</f>
        <v>0</v>
      </c>
      <c r="P396" s="31" t="e">
        <f t="shared" ref="P396" si="980">O396/J395*100</f>
        <v>#DIV/0!</v>
      </c>
      <c r="Q396" s="473"/>
      <c r="R396" s="474"/>
      <c r="S396" s="32">
        <f>SUM(S398,S400)</f>
        <v>0</v>
      </c>
      <c r="T396" s="31" t="e">
        <f t="shared" ref="T396" si="981">S396/J395*100</f>
        <v>#DIV/0!</v>
      </c>
      <c r="U396" s="473"/>
      <c r="V396" s="475"/>
      <c r="W396" s="30">
        <f>SUM(W398,W400)</f>
        <v>0</v>
      </c>
      <c r="X396" s="31" t="e">
        <f t="shared" ref="X396" si="982">W396/J395*100</f>
        <v>#DIV/0!</v>
      </c>
      <c r="Y396" s="473"/>
      <c r="Z396" s="474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983">+C397+D397</f>
        <v>0</v>
      </c>
      <c r="F397" s="63"/>
      <c r="G397" s="64"/>
      <c r="H397" s="64"/>
      <c r="I397" s="65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470" t="e">
        <f t="shared" ref="M397:M459" si="984">L398-L397</f>
        <v>#DIV/0!</v>
      </c>
      <c r="N397" s="471"/>
      <c r="O397" s="67">
        <f>G397+F397+0</f>
        <v>0</v>
      </c>
      <c r="P397" s="68" t="e">
        <f t="shared" ref="P397" si="985">O397/J397*100</f>
        <v>#DIV/0!</v>
      </c>
      <c r="Q397" s="470" t="e">
        <f t="shared" ref="Q397:Q459" si="986">P398-P397</f>
        <v>#DIV/0!</v>
      </c>
      <c r="R397" s="471"/>
      <c r="S397" s="70">
        <f>H397+F397+G397+0</f>
        <v>0</v>
      </c>
      <c r="T397" s="68" t="e">
        <f t="shared" ref="T397" si="987">S397/J397*100</f>
        <v>#DIV/0!</v>
      </c>
      <c r="U397" s="470" t="e">
        <f t="shared" ref="U397:U459" si="988">T398-T397</f>
        <v>#DIV/0!</v>
      </c>
      <c r="V397" s="472"/>
      <c r="W397" s="67">
        <f>H397+F397+G397+I397+0</f>
        <v>0</v>
      </c>
      <c r="X397" s="68" t="e">
        <f>W397/J397*100</f>
        <v>#DIV/0!</v>
      </c>
      <c r="Y397" s="470" t="e">
        <f t="shared" ref="Y397:Y459" si="989">X398-X397</f>
        <v>#DIV/0!</v>
      </c>
      <c r="Z397" s="471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38"/>
      <c r="G398" s="36"/>
      <c r="H398" s="36"/>
      <c r="I398" s="39"/>
      <c r="J398" s="40"/>
      <c r="K398" s="16"/>
      <c r="L398" s="17" t="e">
        <f>K398/J397*100</f>
        <v>#DIV/0!</v>
      </c>
      <c r="M398" s="470"/>
      <c r="N398" s="471"/>
      <c r="O398" s="16"/>
      <c r="P398" s="17" t="e">
        <f>O398/J397*100</f>
        <v>#DIV/0!</v>
      </c>
      <c r="Q398" s="470"/>
      <c r="R398" s="471"/>
      <c r="S398" s="19"/>
      <c r="T398" s="17" t="e">
        <f>S398/J397*100</f>
        <v>#DIV/0!</v>
      </c>
      <c r="U398" s="470"/>
      <c r="V398" s="472"/>
      <c r="W398" s="16"/>
      <c r="X398" s="17" t="e">
        <f>W398/J397*100</f>
        <v>#DIV/0!</v>
      </c>
      <c r="Y398" s="470"/>
      <c r="Z398" s="471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990">+C399+D399</f>
        <v>0</v>
      </c>
      <c r="F399" s="63"/>
      <c r="G399" s="64"/>
      <c r="H399" s="64"/>
      <c r="I399" s="65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470" t="e">
        <f t="shared" si="984"/>
        <v>#DIV/0!</v>
      </c>
      <c r="N399" s="471"/>
      <c r="O399" s="67">
        <f>G399+F399+0</f>
        <v>0</v>
      </c>
      <c r="P399" s="68" t="e">
        <f t="shared" ref="P399" si="991">O399/J399*100</f>
        <v>#DIV/0!</v>
      </c>
      <c r="Q399" s="470" t="e">
        <f t="shared" si="986"/>
        <v>#DIV/0!</v>
      </c>
      <c r="R399" s="471"/>
      <c r="S399" s="70">
        <f>H399+F399+G399+0</f>
        <v>0</v>
      </c>
      <c r="T399" s="68" t="e">
        <f t="shared" ref="T399" si="992">S399/J399*100</f>
        <v>#DIV/0!</v>
      </c>
      <c r="U399" s="470" t="e">
        <f t="shared" si="988"/>
        <v>#DIV/0!</v>
      </c>
      <c r="V399" s="472"/>
      <c r="W399" s="67">
        <f>H399+F399+G399+I399+0</f>
        <v>0</v>
      </c>
      <c r="X399" s="68" t="e">
        <f>W399/J399*100</f>
        <v>#DIV/0!</v>
      </c>
      <c r="Y399" s="470" t="e">
        <f t="shared" si="989"/>
        <v>#DIV/0!</v>
      </c>
      <c r="Z399" s="471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38"/>
      <c r="G400" s="36"/>
      <c r="H400" s="36"/>
      <c r="I400" s="39"/>
      <c r="J400" s="40"/>
      <c r="K400" s="16"/>
      <c r="L400" s="17" t="e">
        <f>K400/J399*100</f>
        <v>#DIV/0!</v>
      </c>
      <c r="M400" s="470"/>
      <c r="N400" s="471"/>
      <c r="O400" s="16"/>
      <c r="P400" s="17" t="e">
        <f>O400/J399*100</f>
        <v>#DIV/0!</v>
      </c>
      <c r="Q400" s="470"/>
      <c r="R400" s="471"/>
      <c r="S400" s="19"/>
      <c r="T400" s="17" t="e">
        <f>S400/J399*100</f>
        <v>#DIV/0!</v>
      </c>
      <c r="U400" s="470"/>
      <c r="V400" s="472"/>
      <c r="W400" s="16"/>
      <c r="X400" s="17" t="e">
        <f>W400/J399*100</f>
        <v>#DIV/0!</v>
      </c>
      <c r="Y400" s="470"/>
      <c r="Z400" s="471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993">+C401+D401</f>
        <v>0</v>
      </c>
      <c r="F401" s="63"/>
      <c r="G401" s="64"/>
      <c r="H401" s="64"/>
      <c r="I401" s="65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470" t="e">
        <f t="shared" si="984"/>
        <v>#DIV/0!</v>
      </c>
      <c r="N401" s="471"/>
      <c r="O401" s="67">
        <f>G401+F401+0</f>
        <v>0</v>
      </c>
      <c r="P401" s="68" t="e">
        <f t="shared" ref="P401" si="994">O401/J401*100</f>
        <v>#DIV/0!</v>
      </c>
      <c r="Q401" s="470" t="e">
        <f t="shared" si="986"/>
        <v>#DIV/0!</v>
      </c>
      <c r="R401" s="471"/>
      <c r="S401" s="70">
        <f>H401+F401+G401+0</f>
        <v>0</v>
      </c>
      <c r="T401" s="68" t="e">
        <f t="shared" ref="T401" si="995">S401/J401*100</f>
        <v>#DIV/0!</v>
      </c>
      <c r="U401" s="470" t="e">
        <f t="shared" si="988"/>
        <v>#DIV/0!</v>
      </c>
      <c r="V401" s="472"/>
      <c r="W401" s="67">
        <f>H401+F401+G401+I401+0</f>
        <v>0</v>
      </c>
      <c r="X401" s="68" t="e">
        <f>W401/J401*100</f>
        <v>#DIV/0!</v>
      </c>
      <c r="Y401" s="470" t="e">
        <f t="shared" si="989"/>
        <v>#DIV/0!</v>
      </c>
      <c r="Z401" s="471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38"/>
      <c r="G402" s="36"/>
      <c r="H402" s="36"/>
      <c r="I402" s="37"/>
      <c r="J402" s="40"/>
      <c r="K402" s="16"/>
      <c r="L402" s="17" t="e">
        <f>K402/J401*100</f>
        <v>#DIV/0!</v>
      </c>
      <c r="M402" s="470"/>
      <c r="N402" s="471"/>
      <c r="O402" s="16"/>
      <c r="P402" s="17" t="e">
        <f>O402/J401*100</f>
        <v>#DIV/0!</v>
      </c>
      <c r="Q402" s="470"/>
      <c r="R402" s="471"/>
      <c r="S402" s="19"/>
      <c r="T402" s="17" t="e">
        <f>S402/J401*100</f>
        <v>#DIV/0!</v>
      </c>
      <c r="U402" s="470"/>
      <c r="V402" s="472"/>
      <c r="W402" s="16"/>
      <c r="X402" s="17" t="e">
        <f>W402/J401*100</f>
        <v>#DIV/0!</v>
      </c>
      <c r="Y402" s="470"/>
      <c r="Z402" s="471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996">+C403+D403</f>
        <v>0</v>
      </c>
      <c r="F403" s="63"/>
      <c r="G403" s="64"/>
      <c r="H403" s="64"/>
      <c r="I403" s="65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470" t="e">
        <f t="shared" si="984"/>
        <v>#DIV/0!</v>
      </c>
      <c r="N403" s="471"/>
      <c r="O403" s="67">
        <f>G403+F403+0</f>
        <v>0</v>
      </c>
      <c r="P403" s="68" t="e">
        <f t="shared" ref="P403" si="997">O403/J403*100</f>
        <v>#DIV/0!</v>
      </c>
      <c r="Q403" s="470" t="e">
        <f t="shared" si="986"/>
        <v>#DIV/0!</v>
      </c>
      <c r="R403" s="471"/>
      <c r="S403" s="70">
        <f>H403+F403+G403+0</f>
        <v>0</v>
      </c>
      <c r="T403" s="68" t="e">
        <f t="shared" ref="T403" si="998">S403/J403*100</f>
        <v>#DIV/0!</v>
      </c>
      <c r="U403" s="470" t="e">
        <f t="shared" si="988"/>
        <v>#DIV/0!</v>
      </c>
      <c r="V403" s="472"/>
      <c r="W403" s="67">
        <f>H403+F403+G403+I403+0</f>
        <v>0</v>
      </c>
      <c r="X403" s="68" t="e">
        <f>W403/J403*100</f>
        <v>#DIV/0!</v>
      </c>
      <c r="Y403" s="470" t="e">
        <f t="shared" si="989"/>
        <v>#DIV/0!</v>
      </c>
      <c r="Z403" s="471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38"/>
      <c r="G404" s="36"/>
      <c r="H404" s="36"/>
      <c r="I404" s="37"/>
      <c r="J404" s="40"/>
      <c r="K404" s="16"/>
      <c r="L404" s="17" t="e">
        <f>K404/J403*100</f>
        <v>#DIV/0!</v>
      </c>
      <c r="M404" s="470"/>
      <c r="N404" s="471"/>
      <c r="O404" s="16"/>
      <c r="P404" s="17" t="e">
        <f>O404/J403*100</f>
        <v>#DIV/0!</v>
      </c>
      <c r="Q404" s="470"/>
      <c r="R404" s="471"/>
      <c r="S404" s="19"/>
      <c r="T404" s="17" t="e">
        <f>S404/J403*100</f>
        <v>#DIV/0!</v>
      </c>
      <c r="U404" s="470"/>
      <c r="V404" s="472"/>
      <c r="W404" s="16"/>
      <c r="X404" s="17" t="e">
        <f>W404/J403*100</f>
        <v>#DIV/0!</v>
      </c>
      <c r="Y404" s="470"/>
      <c r="Z404" s="471"/>
      <c r="AA404" s="74"/>
      <c r="AB404" s="74"/>
    </row>
    <row r="405" spans="1:28" s="251" customFormat="1" ht="21.75" hidden="1" customHeight="1" x14ac:dyDescent="0.2">
      <c r="A405" s="480" t="s">
        <v>45</v>
      </c>
      <c r="B405" s="54" t="s">
        <v>29</v>
      </c>
      <c r="C405" s="55">
        <f t="shared" ref="C405:K406" si="999">SUM(C407,C413,C423,C429,C431)</f>
        <v>0</v>
      </c>
      <c r="D405" s="56">
        <f t="shared" si="999"/>
        <v>0</v>
      </c>
      <c r="E405" s="57">
        <f t="shared" si="999"/>
        <v>0</v>
      </c>
      <c r="F405" s="58">
        <f t="shared" si="999"/>
        <v>0</v>
      </c>
      <c r="G405" s="56">
        <f t="shared" si="999"/>
        <v>0</v>
      </c>
      <c r="H405" s="56">
        <f t="shared" si="999"/>
        <v>0</v>
      </c>
      <c r="I405" s="59">
        <f t="shared" si="999"/>
        <v>0</v>
      </c>
      <c r="J405" s="60">
        <f t="shared" si="999"/>
        <v>0</v>
      </c>
      <c r="K405" s="55">
        <f t="shared" si="999"/>
        <v>0</v>
      </c>
      <c r="L405" s="56" t="e">
        <f>K405/J405*100</f>
        <v>#DIV/0!</v>
      </c>
      <c r="M405" s="482" t="e">
        <f t="shared" si="984"/>
        <v>#DIV/0!</v>
      </c>
      <c r="N405" s="476"/>
      <c r="O405" s="55">
        <f>SUM(O407,O413,O423,O429,O431)</f>
        <v>0</v>
      </c>
      <c r="P405" s="56" t="e">
        <f t="shared" ref="P405" si="1000">O405/J405*100</f>
        <v>#DIV/0!</v>
      </c>
      <c r="Q405" s="482" t="e">
        <f t="shared" si="986"/>
        <v>#DIV/0!</v>
      </c>
      <c r="R405" s="476"/>
      <c r="S405" s="58">
        <f>SUM(S407,S413,S423,S429,S431)</f>
        <v>0</v>
      </c>
      <c r="T405" s="56" t="e">
        <f t="shared" ref="T405" si="1001">S405/J405*100</f>
        <v>#DIV/0!</v>
      </c>
      <c r="U405" s="482" t="e">
        <f t="shared" si="988"/>
        <v>#DIV/0!</v>
      </c>
      <c r="V405" s="484"/>
      <c r="W405" s="55">
        <f>SUM(W407,W413,W423,W429,W431)</f>
        <v>0</v>
      </c>
      <c r="X405" s="56" t="e">
        <f t="shared" ref="X405" si="1002">W405/J405*100</f>
        <v>#DIV/0!</v>
      </c>
      <c r="Y405" s="482" t="e">
        <f t="shared" si="989"/>
        <v>#DIV/0!</v>
      </c>
      <c r="Z405" s="476"/>
      <c r="AA405" s="250"/>
      <c r="AB405" s="250"/>
    </row>
    <row r="406" spans="1:28" s="251" customFormat="1" ht="21.75" hidden="1" customHeight="1" x14ac:dyDescent="0.2">
      <c r="A406" s="481"/>
      <c r="B406" s="54" t="s">
        <v>30</v>
      </c>
      <c r="C406" s="16"/>
      <c r="D406" s="17"/>
      <c r="E406" s="18"/>
      <c r="F406" s="19"/>
      <c r="G406" s="17"/>
      <c r="H406" s="17"/>
      <c r="I406" s="20"/>
      <c r="J406" s="21"/>
      <c r="K406" s="55">
        <f t="shared" si="999"/>
        <v>0</v>
      </c>
      <c r="L406" s="56" t="e">
        <f t="shared" ref="L406" si="1003">K406/J405*100</f>
        <v>#DIV/0!</v>
      </c>
      <c r="M406" s="483"/>
      <c r="N406" s="477"/>
      <c r="O406" s="55">
        <f>SUM(O408,O414,O424,O430,O432)</f>
        <v>0</v>
      </c>
      <c r="P406" s="56" t="e">
        <f t="shared" ref="P406" si="1004">O406/J405*100</f>
        <v>#DIV/0!</v>
      </c>
      <c r="Q406" s="483"/>
      <c r="R406" s="477"/>
      <c r="S406" s="58">
        <f>SUM(S408,S414,S424,S430,S432)</f>
        <v>0</v>
      </c>
      <c r="T406" s="56" t="e">
        <f t="shared" ref="T406" si="1005">S406/J405*100</f>
        <v>#DIV/0!</v>
      </c>
      <c r="U406" s="483"/>
      <c r="V406" s="485"/>
      <c r="W406" s="55">
        <f>SUM(W408,W414,W424,W430,W432)</f>
        <v>0</v>
      </c>
      <c r="X406" s="56" t="e">
        <f t="shared" ref="X406" si="1006">W406/J405*100</f>
        <v>#DIV/0!</v>
      </c>
      <c r="Y406" s="483"/>
      <c r="Z406" s="477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27">
        <f>SUM(F409,F411)</f>
        <v>0</v>
      </c>
      <c r="G407" s="25">
        <f>SUM(G409,G411)</f>
        <v>0</v>
      </c>
      <c r="H407" s="25">
        <f t="shared" ref="H407:I407" si="1007">SUM(H409,H411)</f>
        <v>0</v>
      </c>
      <c r="I407" s="28">
        <f t="shared" si="1007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08">K407/J407*100</f>
        <v>#DIV/0!</v>
      </c>
      <c r="M407" s="478" t="e">
        <f t="shared" si="984"/>
        <v>#DIV/0!</v>
      </c>
      <c r="N407" s="474"/>
      <c r="O407" s="30">
        <f>SUM(O409,O411)</f>
        <v>0</v>
      </c>
      <c r="P407" s="31" t="e">
        <f t="shared" ref="P407" si="1009">O407/J407*100</f>
        <v>#DIV/0!</v>
      </c>
      <c r="Q407" s="478" t="e">
        <f t="shared" si="986"/>
        <v>#DIV/0!</v>
      </c>
      <c r="R407" s="474"/>
      <c r="S407" s="32">
        <f>SUM(S409,S411)</f>
        <v>0</v>
      </c>
      <c r="T407" s="31" t="e">
        <f t="shared" ref="T407" si="1010">S407/J407*100</f>
        <v>#DIV/0!</v>
      </c>
      <c r="U407" s="478" t="e">
        <f t="shared" si="988"/>
        <v>#DIV/0!</v>
      </c>
      <c r="V407" s="475"/>
      <c r="W407" s="30">
        <f>SUM(W409,W411)</f>
        <v>0</v>
      </c>
      <c r="X407" s="31" t="e">
        <f t="shared" ref="X407" si="1011">W407/J407*100</f>
        <v>#DIV/0!</v>
      </c>
      <c r="Y407" s="478" t="e">
        <f t="shared" si="989"/>
        <v>#DIV/0!</v>
      </c>
      <c r="Z407" s="474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38"/>
      <c r="G408" s="36"/>
      <c r="H408" s="36"/>
      <c r="I408" s="37"/>
      <c r="J408" s="40"/>
      <c r="K408" s="30">
        <f>SUM(K410,K412)</f>
        <v>0</v>
      </c>
      <c r="L408" s="31" t="e">
        <f>K408/J407*100</f>
        <v>#DIV/0!</v>
      </c>
      <c r="M408" s="479"/>
      <c r="N408" s="474"/>
      <c r="O408" s="30">
        <f>SUM(O410,O412)</f>
        <v>0</v>
      </c>
      <c r="P408" s="31" t="e">
        <f t="shared" ref="P408" si="1012">O408/J407*100</f>
        <v>#DIV/0!</v>
      </c>
      <c r="Q408" s="479"/>
      <c r="R408" s="474"/>
      <c r="S408" s="32">
        <f>SUM(S410,S412)</f>
        <v>0</v>
      </c>
      <c r="T408" s="31" t="e">
        <f t="shared" ref="T408" si="1013">S408/J407*100</f>
        <v>#DIV/0!</v>
      </c>
      <c r="U408" s="479"/>
      <c r="V408" s="475"/>
      <c r="W408" s="30">
        <f>SUM(W410,W412)</f>
        <v>0</v>
      </c>
      <c r="X408" s="31" t="e">
        <f t="shared" ref="X408" si="1014">W408/J407*100</f>
        <v>#DIV/0!</v>
      </c>
      <c r="Y408" s="479"/>
      <c r="Z408" s="474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15">+C409+D409</f>
        <v>0</v>
      </c>
      <c r="F409" s="63"/>
      <c r="G409" s="64"/>
      <c r="H409" s="64"/>
      <c r="I409" s="65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470" t="e">
        <f t="shared" si="984"/>
        <v>#DIV/0!</v>
      </c>
      <c r="N409" s="471"/>
      <c r="O409" s="67">
        <f>G409+F409+0</f>
        <v>0</v>
      </c>
      <c r="P409" s="69" t="e">
        <f t="shared" ref="P409" si="1016">O409/J409*100</f>
        <v>#DIV/0!</v>
      </c>
      <c r="Q409" s="470" t="e">
        <f t="shared" si="986"/>
        <v>#DIV/0!</v>
      </c>
      <c r="R409" s="471"/>
      <c r="S409" s="70">
        <f>H409+F409+G409+0</f>
        <v>0</v>
      </c>
      <c r="T409" s="69" t="e">
        <f t="shared" ref="T409" si="1017">S409/J409*100</f>
        <v>#DIV/0!</v>
      </c>
      <c r="U409" s="470" t="e">
        <f t="shared" si="988"/>
        <v>#DIV/0!</v>
      </c>
      <c r="V409" s="472"/>
      <c r="W409" s="67">
        <f>H409+F409+G409+I409+0</f>
        <v>0</v>
      </c>
      <c r="X409" s="69" t="e">
        <f>W409/J409*100</f>
        <v>#DIV/0!</v>
      </c>
      <c r="Y409" s="470" t="e">
        <f t="shared" si="989"/>
        <v>#DIV/0!</v>
      </c>
      <c r="Z409" s="471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38"/>
      <c r="G410" s="36"/>
      <c r="H410" s="36"/>
      <c r="I410" s="39"/>
      <c r="J410" s="40"/>
      <c r="K410" s="16"/>
      <c r="L410" s="17" t="e">
        <f>K410/J409*100</f>
        <v>#DIV/0!</v>
      </c>
      <c r="M410" s="470"/>
      <c r="N410" s="471"/>
      <c r="O410" s="16"/>
      <c r="P410" s="73" t="e">
        <f>O410/J409*100</f>
        <v>#DIV/0!</v>
      </c>
      <c r="Q410" s="470"/>
      <c r="R410" s="471"/>
      <c r="S410" s="19"/>
      <c r="T410" s="73" t="e">
        <f>S410/J409*100</f>
        <v>#DIV/0!</v>
      </c>
      <c r="U410" s="470"/>
      <c r="V410" s="472"/>
      <c r="W410" s="16"/>
      <c r="X410" s="73" t="e">
        <f>W410/J409*100</f>
        <v>#DIV/0!</v>
      </c>
      <c r="Y410" s="470"/>
      <c r="Z410" s="471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18">+C411+D411</f>
        <v>0</v>
      </c>
      <c r="F411" s="63"/>
      <c r="G411" s="64"/>
      <c r="H411" s="64"/>
      <c r="I411" s="65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470" t="e">
        <f t="shared" si="984"/>
        <v>#DIV/0!</v>
      </c>
      <c r="N411" s="471"/>
      <c r="O411" s="67">
        <f>G411+F411+0</f>
        <v>0</v>
      </c>
      <c r="P411" s="69" t="e">
        <f t="shared" ref="P411" si="1019">O411/J411*100</f>
        <v>#DIV/0!</v>
      </c>
      <c r="Q411" s="470" t="e">
        <f t="shared" si="986"/>
        <v>#DIV/0!</v>
      </c>
      <c r="R411" s="471"/>
      <c r="S411" s="70">
        <f>H411+F411+G411+0</f>
        <v>0</v>
      </c>
      <c r="T411" s="69" t="e">
        <f t="shared" ref="T411" si="1020">S411/J411*100</f>
        <v>#DIV/0!</v>
      </c>
      <c r="U411" s="470" t="e">
        <f t="shared" si="988"/>
        <v>#DIV/0!</v>
      </c>
      <c r="V411" s="472"/>
      <c r="W411" s="67">
        <f>H411+F411+G411+I411+0</f>
        <v>0</v>
      </c>
      <c r="X411" s="69" t="e">
        <f>W411/J411*100</f>
        <v>#DIV/0!</v>
      </c>
      <c r="Y411" s="470" t="e">
        <f t="shared" si="989"/>
        <v>#DIV/0!</v>
      </c>
      <c r="Z411" s="471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38"/>
      <c r="G412" s="36"/>
      <c r="H412" s="36"/>
      <c r="I412" s="39"/>
      <c r="J412" s="40"/>
      <c r="K412" s="16"/>
      <c r="L412" s="17" t="e">
        <f>K412/J411*100</f>
        <v>#DIV/0!</v>
      </c>
      <c r="M412" s="470"/>
      <c r="N412" s="471"/>
      <c r="O412" s="16"/>
      <c r="P412" s="73" t="e">
        <f>O412/J411*100</f>
        <v>#DIV/0!</v>
      </c>
      <c r="Q412" s="470"/>
      <c r="R412" s="471"/>
      <c r="S412" s="19"/>
      <c r="T412" s="73" t="e">
        <f>S412/J411*100</f>
        <v>#DIV/0!</v>
      </c>
      <c r="U412" s="470"/>
      <c r="V412" s="472"/>
      <c r="W412" s="16"/>
      <c r="X412" s="73" t="e">
        <f>W412/J411*100</f>
        <v>#DIV/0!</v>
      </c>
      <c r="Y412" s="470"/>
      <c r="Z412" s="471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27">
        <f>SUM(F415,F417,F419,F421)</f>
        <v>0</v>
      </c>
      <c r="G413" s="25">
        <f t="shared" ref="G413:I413" si="1021">SUM(G415,G417,G419,G421)</f>
        <v>0</v>
      </c>
      <c r="H413" s="25">
        <f t="shared" si="1021"/>
        <v>0</v>
      </c>
      <c r="I413" s="28">
        <f t="shared" si="1021"/>
        <v>0</v>
      </c>
      <c r="J413" s="29">
        <f t="shared" ref="J413" si="1022">+E413+I413+F413+G413+H413</f>
        <v>0</v>
      </c>
      <c r="K413" s="30">
        <f>SUM(K415,K417,K419,K421)</f>
        <v>0</v>
      </c>
      <c r="L413" s="31" t="e">
        <f t="shared" ref="L413" si="1023">K413/J413*100</f>
        <v>#DIV/0!</v>
      </c>
      <c r="M413" s="473" t="e">
        <f t="shared" si="984"/>
        <v>#DIV/0!</v>
      </c>
      <c r="N413" s="474"/>
      <c r="O413" s="30">
        <f>SUM(O415,O417,O419,O421)</f>
        <v>0</v>
      </c>
      <c r="P413" s="31" t="e">
        <f t="shared" ref="P413" si="1024">O413/J413*100</f>
        <v>#DIV/0!</v>
      </c>
      <c r="Q413" s="473" t="e">
        <f t="shared" si="986"/>
        <v>#DIV/0!</v>
      </c>
      <c r="R413" s="474"/>
      <c r="S413" s="32">
        <f>SUM(S415,S417,S419,S421)</f>
        <v>0</v>
      </c>
      <c r="T413" s="31" t="e">
        <f t="shared" ref="T413" si="1025">S413/J413*100</f>
        <v>#DIV/0!</v>
      </c>
      <c r="U413" s="473" t="e">
        <f t="shared" si="988"/>
        <v>#DIV/0!</v>
      </c>
      <c r="V413" s="475"/>
      <c r="W413" s="30">
        <f>SUM(W415,W417,W419,W421)</f>
        <v>0</v>
      </c>
      <c r="X413" s="31" t="e">
        <f t="shared" ref="X413" si="1026">W413/J413*100</f>
        <v>#DIV/0!</v>
      </c>
      <c r="Y413" s="473" t="e">
        <f t="shared" si="989"/>
        <v>#DIV/0!</v>
      </c>
      <c r="Z413" s="474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38"/>
      <c r="G414" s="36"/>
      <c r="H414" s="36"/>
      <c r="I414" s="37"/>
      <c r="J414" s="40"/>
      <c r="K414" s="30">
        <f>SUM(K416,K418,K420,K422)</f>
        <v>0</v>
      </c>
      <c r="L414" s="31" t="e">
        <f t="shared" ref="L414" si="1027">K414/J413*100</f>
        <v>#DIV/0!</v>
      </c>
      <c r="M414" s="473"/>
      <c r="N414" s="474"/>
      <c r="O414" s="30">
        <f>SUM(O416,O418,O420,O422)</f>
        <v>0</v>
      </c>
      <c r="P414" s="31" t="e">
        <f t="shared" ref="P414" si="1028">O414/J413*100</f>
        <v>#DIV/0!</v>
      </c>
      <c r="Q414" s="473"/>
      <c r="R414" s="474"/>
      <c r="S414" s="32">
        <f>SUM(S416,S418,S420,S422)</f>
        <v>0</v>
      </c>
      <c r="T414" s="31" t="e">
        <f t="shared" ref="T414" si="1029">S414/J413*100</f>
        <v>#DIV/0!</v>
      </c>
      <c r="U414" s="473"/>
      <c r="V414" s="475"/>
      <c r="W414" s="30">
        <f>SUM(W416,W418,W420,W422)</f>
        <v>0</v>
      </c>
      <c r="X414" s="31" t="e">
        <f t="shared" ref="X414" si="1030">W414/J413*100</f>
        <v>#DIV/0!</v>
      </c>
      <c r="Y414" s="473"/>
      <c r="Z414" s="474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31">+C415+D415</f>
        <v>0</v>
      </c>
      <c r="F415" s="63"/>
      <c r="G415" s="64"/>
      <c r="H415" s="64"/>
      <c r="I415" s="65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470" t="e">
        <f t="shared" si="984"/>
        <v>#DIV/0!</v>
      </c>
      <c r="N415" s="471"/>
      <c r="O415" s="67">
        <f>G415+F415+0</f>
        <v>0</v>
      </c>
      <c r="P415" s="68" t="e">
        <f t="shared" ref="P415" si="1032">O415/J415*100</f>
        <v>#DIV/0!</v>
      </c>
      <c r="Q415" s="470" t="e">
        <f t="shared" si="986"/>
        <v>#DIV/0!</v>
      </c>
      <c r="R415" s="471"/>
      <c r="S415" s="70">
        <f>H415+F415+G415+0</f>
        <v>0</v>
      </c>
      <c r="T415" s="68" t="e">
        <f t="shared" ref="T415" si="1033">S415/J415*100</f>
        <v>#DIV/0!</v>
      </c>
      <c r="U415" s="470" t="e">
        <f t="shared" si="988"/>
        <v>#DIV/0!</v>
      </c>
      <c r="V415" s="472"/>
      <c r="W415" s="67">
        <f>H415+F415+G415+I415+0</f>
        <v>0</v>
      </c>
      <c r="X415" s="68" t="e">
        <f>W415/J415*100</f>
        <v>#DIV/0!</v>
      </c>
      <c r="Y415" s="470" t="e">
        <f t="shared" si="989"/>
        <v>#DIV/0!</v>
      </c>
      <c r="Z415" s="471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38"/>
      <c r="G416" s="36"/>
      <c r="H416" s="36"/>
      <c r="I416" s="39"/>
      <c r="J416" s="40"/>
      <c r="K416" s="16"/>
      <c r="L416" s="17" t="e">
        <f>K416/J415*100</f>
        <v>#DIV/0!</v>
      </c>
      <c r="M416" s="470"/>
      <c r="N416" s="471"/>
      <c r="O416" s="16"/>
      <c r="P416" s="17" t="e">
        <f>O416/J415*100</f>
        <v>#DIV/0!</v>
      </c>
      <c r="Q416" s="470"/>
      <c r="R416" s="471"/>
      <c r="S416" s="19"/>
      <c r="T416" s="17" t="e">
        <f>S416/J415*100</f>
        <v>#DIV/0!</v>
      </c>
      <c r="U416" s="470"/>
      <c r="V416" s="472"/>
      <c r="W416" s="16"/>
      <c r="X416" s="17" t="e">
        <f>W416/J415*100</f>
        <v>#DIV/0!</v>
      </c>
      <c r="Y416" s="470"/>
      <c r="Z416" s="471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34">+C417+D417</f>
        <v>0</v>
      </c>
      <c r="F417" s="63"/>
      <c r="G417" s="64"/>
      <c r="H417" s="64"/>
      <c r="I417" s="65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470" t="e">
        <f t="shared" si="984"/>
        <v>#DIV/0!</v>
      </c>
      <c r="N417" s="471"/>
      <c r="O417" s="67">
        <f>G417+F417+0</f>
        <v>0</v>
      </c>
      <c r="P417" s="68" t="e">
        <f t="shared" ref="P417" si="1035">O417/J417*100</f>
        <v>#DIV/0!</v>
      </c>
      <c r="Q417" s="470" t="e">
        <f t="shared" si="986"/>
        <v>#DIV/0!</v>
      </c>
      <c r="R417" s="471"/>
      <c r="S417" s="70">
        <f>H417+F417+G417+0</f>
        <v>0</v>
      </c>
      <c r="T417" s="68" t="e">
        <f t="shared" ref="T417" si="1036">S417/J417*100</f>
        <v>#DIV/0!</v>
      </c>
      <c r="U417" s="470" t="e">
        <f t="shared" si="988"/>
        <v>#DIV/0!</v>
      </c>
      <c r="V417" s="472"/>
      <c r="W417" s="67">
        <f>H417+F417+G417+I417+0</f>
        <v>0</v>
      </c>
      <c r="X417" s="68" t="e">
        <f>W417/J417*100</f>
        <v>#DIV/0!</v>
      </c>
      <c r="Y417" s="470" t="e">
        <f t="shared" si="989"/>
        <v>#DIV/0!</v>
      </c>
      <c r="Z417" s="471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38"/>
      <c r="G418" s="36"/>
      <c r="H418" s="36"/>
      <c r="I418" s="39"/>
      <c r="J418" s="40"/>
      <c r="K418" s="16"/>
      <c r="L418" s="17" t="e">
        <f>K418/J417*100</f>
        <v>#DIV/0!</v>
      </c>
      <c r="M418" s="470"/>
      <c r="N418" s="471"/>
      <c r="O418" s="16"/>
      <c r="P418" s="17" t="e">
        <f>O418/J417*100</f>
        <v>#DIV/0!</v>
      </c>
      <c r="Q418" s="470"/>
      <c r="R418" s="471"/>
      <c r="S418" s="19"/>
      <c r="T418" s="17" t="e">
        <f>S418/J417*100</f>
        <v>#DIV/0!</v>
      </c>
      <c r="U418" s="470"/>
      <c r="V418" s="472"/>
      <c r="W418" s="16"/>
      <c r="X418" s="17" t="e">
        <f>W418/J417*100</f>
        <v>#DIV/0!</v>
      </c>
      <c r="Y418" s="470"/>
      <c r="Z418" s="471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37">+C419+D419</f>
        <v>0</v>
      </c>
      <c r="F419" s="63"/>
      <c r="G419" s="64"/>
      <c r="H419" s="64"/>
      <c r="I419" s="65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470" t="e">
        <f t="shared" si="984"/>
        <v>#DIV/0!</v>
      </c>
      <c r="N419" s="471"/>
      <c r="O419" s="67">
        <f>G419+F419+0</f>
        <v>0</v>
      </c>
      <c r="P419" s="68" t="e">
        <f t="shared" ref="P419" si="1038">O419/J419*100</f>
        <v>#DIV/0!</v>
      </c>
      <c r="Q419" s="470" t="e">
        <f t="shared" si="986"/>
        <v>#DIV/0!</v>
      </c>
      <c r="R419" s="471"/>
      <c r="S419" s="70">
        <f>H419+F419+G419+0</f>
        <v>0</v>
      </c>
      <c r="T419" s="68" t="e">
        <f t="shared" ref="T419" si="1039">S419/J419*100</f>
        <v>#DIV/0!</v>
      </c>
      <c r="U419" s="470" t="e">
        <f t="shared" si="988"/>
        <v>#DIV/0!</v>
      </c>
      <c r="V419" s="472"/>
      <c r="W419" s="67">
        <f>H419+F419+G419+I419+0</f>
        <v>0</v>
      </c>
      <c r="X419" s="68" t="e">
        <f>W419/J419*100</f>
        <v>#DIV/0!</v>
      </c>
      <c r="Y419" s="470" t="e">
        <f t="shared" si="989"/>
        <v>#DIV/0!</v>
      </c>
      <c r="Z419" s="471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38"/>
      <c r="G420" s="36"/>
      <c r="H420" s="36"/>
      <c r="I420" s="39"/>
      <c r="J420" s="40"/>
      <c r="K420" s="16"/>
      <c r="L420" s="17" t="e">
        <f>K420/J419*100</f>
        <v>#DIV/0!</v>
      </c>
      <c r="M420" s="470"/>
      <c r="N420" s="471"/>
      <c r="O420" s="16"/>
      <c r="P420" s="17" t="e">
        <f>O420/J419*100</f>
        <v>#DIV/0!</v>
      </c>
      <c r="Q420" s="470"/>
      <c r="R420" s="471"/>
      <c r="S420" s="19"/>
      <c r="T420" s="17" t="e">
        <f>S420/J419*100</f>
        <v>#DIV/0!</v>
      </c>
      <c r="U420" s="470"/>
      <c r="V420" s="472"/>
      <c r="W420" s="16"/>
      <c r="X420" s="17" t="e">
        <f>W420/J419*100</f>
        <v>#DIV/0!</v>
      </c>
      <c r="Y420" s="470"/>
      <c r="Z420" s="471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40">+C421+D421</f>
        <v>0</v>
      </c>
      <c r="F421" s="63"/>
      <c r="G421" s="64"/>
      <c r="H421" s="64"/>
      <c r="I421" s="65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470" t="e">
        <f t="shared" si="984"/>
        <v>#DIV/0!</v>
      </c>
      <c r="N421" s="471"/>
      <c r="O421" s="67">
        <f>G421+F421+0</f>
        <v>0</v>
      </c>
      <c r="P421" s="68" t="e">
        <f t="shared" ref="P421" si="1041">O421/J421*100</f>
        <v>#DIV/0!</v>
      </c>
      <c r="Q421" s="470" t="e">
        <f t="shared" si="986"/>
        <v>#DIV/0!</v>
      </c>
      <c r="R421" s="471"/>
      <c r="S421" s="70">
        <f>H421+F421+G421+0</f>
        <v>0</v>
      </c>
      <c r="T421" s="68" t="e">
        <f t="shared" ref="T421" si="1042">S421/J421*100</f>
        <v>#DIV/0!</v>
      </c>
      <c r="U421" s="470" t="e">
        <f t="shared" si="988"/>
        <v>#DIV/0!</v>
      </c>
      <c r="V421" s="472"/>
      <c r="W421" s="67">
        <f>H421+F421+G421+I421+0</f>
        <v>0</v>
      </c>
      <c r="X421" s="68" t="e">
        <f>W421/J421*100</f>
        <v>#DIV/0!</v>
      </c>
      <c r="Y421" s="470" t="e">
        <f t="shared" si="989"/>
        <v>#DIV/0!</v>
      </c>
      <c r="Z421" s="471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38"/>
      <c r="G422" s="36"/>
      <c r="H422" s="36"/>
      <c r="I422" s="39"/>
      <c r="J422" s="40"/>
      <c r="K422" s="16"/>
      <c r="L422" s="17" t="e">
        <f>K422/J421*100</f>
        <v>#DIV/0!</v>
      </c>
      <c r="M422" s="470"/>
      <c r="N422" s="471"/>
      <c r="O422" s="16"/>
      <c r="P422" s="17" t="e">
        <f>O422/J421*100</f>
        <v>#DIV/0!</v>
      </c>
      <c r="Q422" s="470"/>
      <c r="R422" s="471"/>
      <c r="S422" s="19"/>
      <c r="T422" s="17" t="e">
        <f>S422/J421*100</f>
        <v>#DIV/0!</v>
      </c>
      <c r="U422" s="470"/>
      <c r="V422" s="472"/>
      <c r="W422" s="16"/>
      <c r="X422" s="17" t="e">
        <f>W422/J421*100</f>
        <v>#DIV/0!</v>
      </c>
      <c r="Y422" s="470"/>
      <c r="Z422" s="471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27">
        <f>SUM(F425,F427)</f>
        <v>0</v>
      </c>
      <c r="G423" s="25">
        <f t="shared" ref="G423:I423" si="1043">SUM(G425,G427)</f>
        <v>0</v>
      </c>
      <c r="H423" s="25">
        <f t="shared" si="1043"/>
        <v>0</v>
      </c>
      <c r="I423" s="28">
        <f t="shared" si="1043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44">K423/J423*100</f>
        <v>#DIV/0!</v>
      </c>
      <c r="M423" s="473" t="e">
        <f t="shared" si="984"/>
        <v>#DIV/0!</v>
      </c>
      <c r="N423" s="474"/>
      <c r="O423" s="30">
        <f>SUM(O425,O427)</f>
        <v>0</v>
      </c>
      <c r="P423" s="31" t="e">
        <f t="shared" ref="P423" si="1045">O423/J423*100</f>
        <v>#DIV/0!</v>
      </c>
      <c r="Q423" s="473" t="e">
        <f t="shared" si="986"/>
        <v>#DIV/0!</v>
      </c>
      <c r="R423" s="474"/>
      <c r="S423" s="32">
        <f>SUM(S425,S427)</f>
        <v>0</v>
      </c>
      <c r="T423" s="31" t="e">
        <f t="shared" ref="T423" si="1046">S423/J423*100</f>
        <v>#DIV/0!</v>
      </c>
      <c r="U423" s="473" t="e">
        <f t="shared" si="988"/>
        <v>#DIV/0!</v>
      </c>
      <c r="V423" s="475"/>
      <c r="W423" s="30">
        <f>SUM(W425,W427)</f>
        <v>0</v>
      </c>
      <c r="X423" s="31" t="e">
        <f t="shared" ref="X423" si="1047">W423/J423*100</f>
        <v>#DIV/0!</v>
      </c>
      <c r="Y423" s="473" t="e">
        <f t="shared" si="989"/>
        <v>#DIV/0!</v>
      </c>
      <c r="Z423" s="474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38"/>
      <c r="G424" s="36"/>
      <c r="H424" s="36"/>
      <c r="I424" s="37"/>
      <c r="J424" s="40"/>
      <c r="K424" s="30">
        <f>SUM(K426,K428)</f>
        <v>0</v>
      </c>
      <c r="L424" s="31" t="e">
        <f t="shared" ref="L424" si="1048">K424/J423*100</f>
        <v>#DIV/0!</v>
      </c>
      <c r="M424" s="473"/>
      <c r="N424" s="474"/>
      <c r="O424" s="30">
        <f>SUM(O426,O428)</f>
        <v>0</v>
      </c>
      <c r="P424" s="31" t="e">
        <f t="shared" ref="P424" si="1049">O424/J423*100</f>
        <v>#DIV/0!</v>
      </c>
      <c r="Q424" s="473"/>
      <c r="R424" s="474"/>
      <c r="S424" s="32">
        <f>SUM(S426,S428)</f>
        <v>0</v>
      </c>
      <c r="T424" s="31" t="e">
        <f t="shared" ref="T424" si="1050">S424/J423*100</f>
        <v>#DIV/0!</v>
      </c>
      <c r="U424" s="473"/>
      <c r="V424" s="475"/>
      <c r="W424" s="30">
        <f>SUM(W426,W428)</f>
        <v>0</v>
      </c>
      <c r="X424" s="31" t="e">
        <f t="shared" ref="X424" si="1051">W424/J423*100</f>
        <v>#DIV/0!</v>
      </c>
      <c r="Y424" s="473"/>
      <c r="Z424" s="474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052">+C425+D425</f>
        <v>0</v>
      </c>
      <c r="F425" s="63"/>
      <c r="G425" s="64"/>
      <c r="H425" s="64"/>
      <c r="I425" s="65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470" t="e">
        <f t="shared" si="984"/>
        <v>#DIV/0!</v>
      </c>
      <c r="N425" s="471"/>
      <c r="O425" s="67">
        <f>G425+F425+0</f>
        <v>0</v>
      </c>
      <c r="P425" s="68" t="e">
        <f t="shared" ref="P425" si="1053">O425/J425*100</f>
        <v>#DIV/0!</v>
      </c>
      <c r="Q425" s="470" t="e">
        <f t="shared" si="986"/>
        <v>#DIV/0!</v>
      </c>
      <c r="R425" s="471"/>
      <c r="S425" s="70">
        <f>H425+F425+G425+0</f>
        <v>0</v>
      </c>
      <c r="T425" s="68" t="e">
        <f t="shared" ref="T425" si="1054">S425/J425*100</f>
        <v>#DIV/0!</v>
      </c>
      <c r="U425" s="470" t="e">
        <f t="shared" si="988"/>
        <v>#DIV/0!</v>
      </c>
      <c r="V425" s="472"/>
      <c r="W425" s="67">
        <f>H425+F425+G425+I425+0</f>
        <v>0</v>
      </c>
      <c r="X425" s="68" t="e">
        <f>W425/J425*100</f>
        <v>#DIV/0!</v>
      </c>
      <c r="Y425" s="470" t="e">
        <f t="shared" si="989"/>
        <v>#DIV/0!</v>
      </c>
      <c r="Z425" s="471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38"/>
      <c r="G426" s="36"/>
      <c r="H426" s="36"/>
      <c r="I426" s="39"/>
      <c r="J426" s="40"/>
      <c r="K426" s="16"/>
      <c r="L426" s="17" t="e">
        <f>K426/J425*100</f>
        <v>#DIV/0!</v>
      </c>
      <c r="M426" s="470"/>
      <c r="N426" s="471"/>
      <c r="O426" s="16"/>
      <c r="P426" s="17" t="e">
        <f>O426/J425*100</f>
        <v>#DIV/0!</v>
      </c>
      <c r="Q426" s="470"/>
      <c r="R426" s="471"/>
      <c r="S426" s="19"/>
      <c r="T426" s="17" t="e">
        <f>S426/J425*100</f>
        <v>#DIV/0!</v>
      </c>
      <c r="U426" s="470"/>
      <c r="V426" s="472"/>
      <c r="W426" s="16"/>
      <c r="X426" s="17" t="e">
        <f>W426/J425*100</f>
        <v>#DIV/0!</v>
      </c>
      <c r="Y426" s="470"/>
      <c r="Z426" s="471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055">+C427+D427</f>
        <v>0</v>
      </c>
      <c r="F427" s="63"/>
      <c r="G427" s="64"/>
      <c r="H427" s="64"/>
      <c r="I427" s="65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470" t="e">
        <f t="shared" si="984"/>
        <v>#DIV/0!</v>
      </c>
      <c r="N427" s="471"/>
      <c r="O427" s="67">
        <f>G427+F427+0</f>
        <v>0</v>
      </c>
      <c r="P427" s="68" t="e">
        <f t="shared" ref="P427" si="1056">O427/J427*100</f>
        <v>#DIV/0!</v>
      </c>
      <c r="Q427" s="470" t="e">
        <f t="shared" si="986"/>
        <v>#DIV/0!</v>
      </c>
      <c r="R427" s="471"/>
      <c r="S427" s="70">
        <f>H427+F427+G427+0</f>
        <v>0</v>
      </c>
      <c r="T427" s="68" t="e">
        <f t="shared" ref="T427" si="1057">S427/J427*100</f>
        <v>#DIV/0!</v>
      </c>
      <c r="U427" s="470" t="e">
        <f t="shared" si="988"/>
        <v>#DIV/0!</v>
      </c>
      <c r="V427" s="472"/>
      <c r="W427" s="67">
        <f>H427+F427+G427+I427+0</f>
        <v>0</v>
      </c>
      <c r="X427" s="68" t="e">
        <f>W427/J427*100</f>
        <v>#DIV/0!</v>
      </c>
      <c r="Y427" s="470" t="e">
        <f t="shared" si="989"/>
        <v>#DIV/0!</v>
      </c>
      <c r="Z427" s="471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38"/>
      <c r="G428" s="36"/>
      <c r="H428" s="36"/>
      <c r="I428" s="39"/>
      <c r="J428" s="40"/>
      <c r="K428" s="16"/>
      <c r="L428" s="17" t="e">
        <f>K428/J427*100</f>
        <v>#DIV/0!</v>
      </c>
      <c r="M428" s="470"/>
      <c r="N428" s="471"/>
      <c r="O428" s="16"/>
      <c r="P428" s="17" t="e">
        <f>O428/J427*100</f>
        <v>#DIV/0!</v>
      </c>
      <c r="Q428" s="470"/>
      <c r="R428" s="471"/>
      <c r="S428" s="19"/>
      <c r="T428" s="17" t="e">
        <f>S428/J427*100</f>
        <v>#DIV/0!</v>
      </c>
      <c r="U428" s="470"/>
      <c r="V428" s="472"/>
      <c r="W428" s="16"/>
      <c r="X428" s="17" t="e">
        <f>W428/J427*100</f>
        <v>#DIV/0!</v>
      </c>
      <c r="Y428" s="470"/>
      <c r="Z428" s="471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058">+C429+D429</f>
        <v>0</v>
      </c>
      <c r="F429" s="63"/>
      <c r="G429" s="64"/>
      <c r="H429" s="64"/>
      <c r="I429" s="65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470" t="e">
        <f t="shared" si="984"/>
        <v>#DIV/0!</v>
      </c>
      <c r="N429" s="471"/>
      <c r="O429" s="67">
        <f>G429+F429+0</f>
        <v>0</v>
      </c>
      <c r="P429" s="68" t="e">
        <f t="shared" ref="P429" si="1059">O429/J429*100</f>
        <v>#DIV/0!</v>
      </c>
      <c r="Q429" s="470" t="e">
        <f t="shared" si="986"/>
        <v>#DIV/0!</v>
      </c>
      <c r="R429" s="471"/>
      <c r="S429" s="70">
        <f>H429+F429+G429+0</f>
        <v>0</v>
      </c>
      <c r="T429" s="68" t="e">
        <f t="shared" ref="T429" si="1060">S429/J429*100</f>
        <v>#DIV/0!</v>
      </c>
      <c r="U429" s="470" t="e">
        <f t="shared" si="988"/>
        <v>#DIV/0!</v>
      </c>
      <c r="V429" s="472"/>
      <c r="W429" s="67">
        <f>H429+F429+G429+I429+0</f>
        <v>0</v>
      </c>
      <c r="X429" s="68" t="e">
        <f>W429/J429*100</f>
        <v>#DIV/0!</v>
      </c>
      <c r="Y429" s="470" t="e">
        <f t="shared" si="989"/>
        <v>#DIV/0!</v>
      </c>
      <c r="Z429" s="471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38"/>
      <c r="G430" s="36"/>
      <c r="H430" s="36"/>
      <c r="I430" s="37"/>
      <c r="J430" s="40"/>
      <c r="K430" s="16"/>
      <c r="L430" s="17" t="e">
        <f>K430/J429*100</f>
        <v>#DIV/0!</v>
      </c>
      <c r="M430" s="470"/>
      <c r="N430" s="471"/>
      <c r="O430" s="16"/>
      <c r="P430" s="17" t="e">
        <f>O430/J429*100</f>
        <v>#DIV/0!</v>
      </c>
      <c r="Q430" s="470"/>
      <c r="R430" s="471"/>
      <c r="S430" s="19"/>
      <c r="T430" s="17" t="e">
        <f>S430/J429*100</f>
        <v>#DIV/0!</v>
      </c>
      <c r="U430" s="470"/>
      <c r="V430" s="472"/>
      <c r="W430" s="16"/>
      <c r="X430" s="17" t="e">
        <f>W430/J429*100</f>
        <v>#DIV/0!</v>
      </c>
      <c r="Y430" s="470"/>
      <c r="Z430" s="471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061">+C431+D431</f>
        <v>0</v>
      </c>
      <c r="F431" s="63"/>
      <c r="G431" s="64"/>
      <c r="H431" s="64"/>
      <c r="I431" s="65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470" t="e">
        <f t="shared" si="984"/>
        <v>#DIV/0!</v>
      </c>
      <c r="N431" s="471"/>
      <c r="O431" s="67">
        <f>G431+F431+0</f>
        <v>0</v>
      </c>
      <c r="P431" s="68" t="e">
        <f t="shared" ref="P431" si="1062">O431/J431*100</f>
        <v>#DIV/0!</v>
      </c>
      <c r="Q431" s="470" t="e">
        <f t="shared" si="986"/>
        <v>#DIV/0!</v>
      </c>
      <c r="R431" s="471"/>
      <c r="S431" s="70">
        <f>H431+F431+G431+0</f>
        <v>0</v>
      </c>
      <c r="T431" s="68" t="e">
        <f t="shared" ref="T431" si="1063">S431/J431*100</f>
        <v>#DIV/0!</v>
      </c>
      <c r="U431" s="470" t="e">
        <f t="shared" si="988"/>
        <v>#DIV/0!</v>
      </c>
      <c r="V431" s="472"/>
      <c r="W431" s="67">
        <f>H431+F431+G431+I431+0</f>
        <v>0</v>
      </c>
      <c r="X431" s="68" t="e">
        <f>W431/J431*100</f>
        <v>#DIV/0!</v>
      </c>
      <c r="Y431" s="470" t="e">
        <f t="shared" si="989"/>
        <v>#DIV/0!</v>
      </c>
      <c r="Z431" s="471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38"/>
      <c r="G432" s="36"/>
      <c r="H432" s="36"/>
      <c r="I432" s="37"/>
      <c r="J432" s="40"/>
      <c r="K432" s="16"/>
      <c r="L432" s="17" t="e">
        <f>K432/J431*100</f>
        <v>#DIV/0!</v>
      </c>
      <c r="M432" s="470"/>
      <c r="N432" s="471"/>
      <c r="O432" s="16"/>
      <c r="P432" s="17" t="e">
        <f>O432/J431*100</f>
        <v>#DIV/0!</v>
      </c>
      <c r="Q432" s="470"/>
      <c r="R432" s="471"/>
      <c r="S432" s="19"/>
      <c r="T432" s="17" t="e">
        <f>S432/J431*100</f>
        <v>#DIV/0!</v>
      </c>
      <c r="U432" s="470"/>
      <c r="V432" s="472"/>
      <c r="W432" s="16"/>
      <c r="X432" s="17" t="e">
        <f>W432/J431*100</f>
        <v>#DIV/0!</v>
      </c>
      <c r="Y432" s="470"/>
      <c r="Z432" s="471"/>
      <c r="AA432" s="74"/>
      <c r="AB432" s="74"/>
    </row>
    <row r="433" spans="1:28" s="251" customFormat="1" ht="21.75" hidden="1" customHeight="1" x14ac:dyDescent="0.2">
      <c r="A433" s="480" t="s">
        <v>45</v>
      </c>
      <c r="B433" s="54" t="s">
        <v>29</v>
      </c>
      <c r="C433" s="55">
        <f t="shared" ref="C433:K434" si="1064">SUM(C435,C441,C451,C457,C459)</f>
        <v>0</v>
      </c>
      <c r="D433" s="56">
        <f t="shared" si="1064"/>
        <v>0</v>
      </c>
      <c r="E433" s="57">
        <f t="shared" si="1064"/>
        <v>0</v>
      </c>
      <c r="F433" s="58">
        <f t="shared" si="1064"/>
        <v>0</v>
      </c>
      <c r="G433" s="56">
        <f t="shared" si="1064"/>
        <v>0</v>
      </c>
      <c r="H433" s="56">
        <f t="shared" si="1064"/>
        <v>0</v>
      </c>
      <c r="I433" s="59">
        <f t="shared" si="1064"/>
        <v>0</v>
      </c>
      <c r="J433" s="60">
        <f t="shared" si="1064"/>
        <v>0</v>
      </c>
      <c r="K433" s="55">
        <f t="shared" si="1064"/>
        <v>0</v>
      </c>
      <c r="L433" s="56" t="e">
        <f>K433/J433*100</f>
        <v>#DIV/0!</v>
      </c>
      <c r="M433" s="482" t="e">
        <f t="shared" si="984"/>
        <v>#DIV/0!</v>
      </c>
      <c r="N433" s="476"/>
      <c r="O433" s="55">
        <f>SUM(O435,O441,O451,O457,O459)</f>
        <v>0</v>
      </c>
      <c r="P433" s="56" t="e">
        <f t="shared" ref="P433" si="1065">O433/J433*100</f>
        <v>#DIV/0!</v>
      </c>
      <c r="Q433" s="482" t="e">
        <f t="shared" si="986"/>
        <v>#DIV/0!</v>
      </c>
      <c r="R433" s="476"/>
      <c r="S433" s="58">
        <f>SUM(S435,S441,S451,S457,S459)</f>
        <v>0</v>
      </c>
      <c r="T433" s="56" t="e">
        <f t="shared" ref="T433" si="1066">S433/J433*100</f>
        <v>#DIV/0!</v>
      </c>
      <c r="U433" s="482" t="e">
        <f t="shared" si="988"/>
        <v>#DIV/0!</v>
      </c>
      <c r="V433" s="484"/>
      <c r="W433" s="55">
        <f>SUM(W435,W441,W451,W457,W459)</f>
        <v>0</v>
      </c>
      <c r="X433" s="56" t="e">
        <f t="shared" ref="X433" si="1067">W433/J433*100</f>
        <v>#DIV/0!</v>
      </c>
      <c r="Y433" s="482" t="e">
        <f t="shared" si="989"/>
        <v>#DIV/0!</v>
      </c>
      <c r="Z433" s="476"/>
      <c r="AA433" s="250"/>
      <c r="AB433" s="250"/>
    </row>
    <row r="434" spans="1:28" s="251" customFormat="1" ht="21.75" hidden="1" customHeight="1" x14ac:dyDescent="0.2">
      <c r="A434" s="481"/>
      <c r="B434" s="54" t="s">
        <v>30</v>
      </c>
      <c r="C434" s="16"/>
      <c r="D434" s="17"/>
      <c r="E434" s="18"/>
      <c r="F434" s="19"/>
      <c r="G434" s="17"/>
      <c r="H434" s="17"/>
      <c r="I434" s="20"/>
      <c r="J434" s="21"/>
      <c r="K434" s="55">
        <f t="shared" si="1064"/>
        <v>0</v>
      </c>
      <c r="L434" s="56" t="e">
        <f t="shared" ref="L434" si="1068">K434/J433*100</f>
        <v>#DIV/0!</v>
      </c>
      <c r="M434" s="483"/>
      <c r="N434" s="477"/>
      <c r="O434" s="55">
        <f>SUM(O436,O442,O452,O458,O460)</f>
        <v>0</v>
      </c>
      <c r="P434" s="56" t="e">
        <f t="shared" ref="P434" si="1069">O434/J433*100</f>
        <v>#DIV/0!</v>
      </c>
      <c r="Q434" s="483"/>
      <c r="R434" s="477"/>
      <c r="S434" s="58">
        <f>SUM(S436,S442,S452,S458,S460)</f>
        <v>0</v>
      </c>
      <c r="T434" s="56" t="e">
        <f t="shared" ref="T434" si="1070">S434/J433*100</f>
        <v>#DIV/0!</v>
      </c>
      <c r="U434" s="483"/>
      <c r="V434" s="485"/>
      <c r="W434" s="55">
        <f>SUM(W436,W442,W452,W458,W460)</f>
        <v>0</v>
      </c>
      <c r="X434" s="56" t="e">
        <f t="shared" ref="X434" si="1071">W434/J433*100</f>
        <v>#DIV/0!</v>
      </c>
      <c r="Y434" s="483"/>
      <c r="Z434" s="477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27">
        <f>SUM(F437,F439)</f>
        <v>0</v>
      </c>
      <c r="G435" s="25">
        <f>SUM(G437,G439)</f>
        <v>0</v>
      </c>
      <c r="H435" s="25">
        <f t="shared" ref="H435:I435" si="1072">SUM(H437,H439)</f>
        <v>0</v>
      </c>
      <c r="I435" s="28">
        <f t="shared" si="1072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073">K435/J435*100</f>
        <v>#DIV/0!</v>
      </c>
      <c r="M435" s="478" t="e">
        <f t="shared" si="984"/>
        <v>#DIV/0!</v>
      </c>
      <c r="N435" s="474"/>
      <c r="O435" s="30">
        <f>SUM(O437,O439)</f>
        <v>0</v>
      </c>
      <c r="P435" s="31" t="e">
        <f t="shared" ref="P435" si="1074">O435/J435*100</f>
        <v>#DIV/0!</v>
      </c>
      <c r="Q435" s="478" t="e">
        <f t="shared" si="986"/>
        <v>#DIV/0!</v>
      </c>
      <c r="R435" s="474"/>
      <c r="S435" s="32">
        <f>SUM(S437,S439)</f>
        <v>0</v>
      </c>
      <c r="T435" s="31" t="e">
        <f t="shared" ref="T435" si="1075">S435/J435*100</f>
        <v>#DIV/0!</v>
      </c>
      <c r="U435" s="478" t="e">
        <f t="shared" si="988"/>
        <v>#DIV/0!</v>
      </c>
      <c r="V435" s="475"/>
      <c r="W435" s="30">
        <f>SUM(W437,W439)</f>
        <v>0</v>
      </c>
      <c r="X435" s="31" t="e">
        <f t="shared" ref="X435" si="1076">W435/J435*100</f>
        <v>#DIV/0!</v>
      </c>
      <c r="Y435" s="478" t="e">
        <f t="shared" si="989"/>
        <v>#DIV/0!</v>
      </c>
      <c r="Z435" s="474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38"/>
      <c r="G436" s="36"/>
      <c r="H436" s="36"/>
      <c r="I436" s="37"/>
      <c r="J436" s="40"/>
      <c r="K436" s="30">
        <f>SUM(K438,K440)</f>
        <v>0</v>
      </c>
      <c r="L436" s="31" t="e">
        <f>K436/J435*100</f>
        <v>#DIV/0!</v>
      </c>
      <c r="M436" s="479"/>
      <c r="N436" s="474"/>
      <c r="O436" s="30">
        <f>SUM(O438,O440)</f>
        <v>0</v>
      </c>
      <c r="P436" s="31" t="e">
        <f t="shared" ref="P436" si="1077">O436/J435*100</f>
        <v>#DIV/0!</v>
      </c>
      <c r="Q436" s="479"/>
      <c r="R436" s="474"/>
      <c r="S436" s="32">
        <f>SUM(S438,S440)</f>
        <v>0</v>
      </c>
      <c r="T436" s="31" t="e">
        <f t="shared" ref="T436" si="1078">S436/J435*100</f>
        <v>#DIV/0!</v>
      </c>
      <c r="U436" s="479"/>
      <c r="V436" s="475"/>
      <c r="W436" s="30">
        <f>SUM(W438,W440)</f>
        <v>0</v>
      </c>
      <c r="X436" s="31" t="e">
        <f t="shared" ref="X436" si="1079">W436/J435*100</f>
        <v>#DIV/0!</v>
      </c>
      <c r="Y436" s="479"/>
      <c r="Z436" s="474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080">+C437+D437</f>
        <v>0</v>
      </c>
      <c r="F437" s="63"/>
      <c r="G437" s="64"/>
      <c r="H437" s="64"/>
      <c r="I437" s="65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470" t="e">
        <f t="shared" si="984"/>
        <v>#DIV/0!</v>
      </c>
      <c r="N437" s="471"/>
      <c r="O437" s="67">
        <f>G437+F437+0</f>
        <v>0</v>
      </c>
      <c r="P437" s="69" t="e">
        <f t="shared" ref="P437" si="1081">O437/J437*100</f>
        <v>#DIV/0!</v>
      </c>
      <c r="Q437" s="470" t="e">
        <f t="shared" si="986"/>
        <v>#DIV/0!</v>
      </c>
      <c r="R437" s="471"/>
      <c r="S437" s="70">
        <f>H437+F437+G437+0</f>
        <v>0</v>
      </c>
      <c r="T437" s="69" t="e">
        <f t="shared" ref="T437" si="1082">S437/J437*100</f>
        <v>#DIV/0!</v>
      </c>
      <c r="U437" s="470" t="e">
        <f t="shared" si="988"/>
        <v>#DIV/0!</v>
      </c>
      <c r="V437" s="472"/>
      <c r="W437" s="67">
        <f>H437+F437+G437+I437+0</f>
        <v>0</v>
      </c>
      <c r="X437" s="69" t="e">
        <f>W437/J437*100</f>
        <v>#DIV/0!</v>
      </c>
      <c r="Y437" s="470" t="e">
        <f t="shared" si="989"/>
        <v>#DIV/0!</v>
      </c>
      <c r="Z437" s="471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38"/>
      <c r="G438" s="36"/>
      <c r="H438" s="36"/>
      <c r="I438" s="39"/>
      <c r="J438" s="40"/>
      <c r="K438" s="16"/>
      <c r="L438" s="17" t="e">
        <f>K438/J437*100</f>
        <v>#DIV/0!</v>
      </c>
      <c r="M438" s="470"/>
      <c r="N438" s="471"/>
      <c r="O438" s="16"/>
      <c r="P438" s="73" t="e">
        <f>O438/J437*100</f>
        <v>#DIV/0!</v>
      </c>
      <c r="Q438" s="470"/>
      <c r="R438" s="471"/>
      <c r="S438" s="19"/>
      <c r="T438" s="73" t="e">
        <f>S438/J437*100</f>
        <v>#DIV/0!</v>
      </c>
      <c r="U438" s="470"/>
      <c r="V438" s="472"/>
      <c r="W438" s="16"/>
      <c r="X438" s="73" t="e">
        <f>W438/J437*100</f>
        <v>#DIV/0!</v>
      </c>
      <c r="Y438" s="470"/>
      <c r="Z438" s="471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083">+C439+D439</f>
        <v>0</v>
      </c>
      <c r="F439" s="63"/>
      <c r="G439" s="64"/>
      <c r="H439" s="64"/>
      <c r="I439" s="65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470" t="e">
        <f t="shared" si="984"/>
        <v>#DIV/0!</v>
      </c>
      <c r="N439" s="471"/>
      <c r="O439" s="67">
        <f>G439+F439+0</f>
        <v>0</v>
      </c>
      <c r="P439" s="69" t="e">
        <f t="shared" ref="P439" si="1084">O439/J439*100</f>
        <v>#DIV/0!</v>
      </c>
      <c r="Q439" s="470" t="e">
        <f t="shared" si="986"/>
        <v>#DIV/0!</v>
      </c>
      <c r="R439" s="471"/>
      <c r="S439" s="70">
        <f>H439+F439+G439+0</f>
        <v>0</v>
      </c>
      <c r="T439" s="69" t="e">
        <f t="shared" ref="T439" si="1085">S439/J439*100</f>
        <v>#DIV/0!</v>
      </c>
      <c r="U439" s="470" t="e">
        <f t="shared" si="988"/>
        <v>#DIV/0!</v>
      </c>
      <c r="V439" s="472"/>
      <c r="W439" s="67">
        <f>H439+F439+G439+I439+0</f>
        <v>0</v>
      </c>
      <c r="X439" s="69" t="e">
        <f>W439/J439*100</f>
        <v>#DIV/0!</v>
      </c>
      <c r="Y439" s="470" t="e">
        <f t="shared" si="989"/>
        <v>#DIV/0!</v>
      </c>
      <c r="Z439" s="471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38"/>
      <c r="G440" s="36"/>
      <c r="H440" s="36"/>
      <c r="I440" s="39"/>
      <c r="J440" s="40"/>
      <c r="K440" s="16"/>
      <c r="L440" s="17" t="e">
        <f>K440/J439*100</f>
        <v>#DIV/0!</v>
      </c>
      <c r="M440" s="470"/>
      <c r="N440" s="471"/>
      <c r="O440" s="16"/>
      <c r="P440" s="73" t="e">
        <f>O440/J439*100</f>
        <v>#DIV/0!</v>
      </c>
      <c r="Q440" s="470"/>
      <c r="R440" s="471"/>
      <c r="S440" s="19"/>
      <c r="T440" s="73" t="e">
        <f>S440/J439*100</f>
        <v>#DIV/0!</v>
      </c>
      <c r="U440" s="470"/>
      <c r="V440" s="472"/>
      <c r="W440" s="16"/>
      <c r="X440" s="73" t="e">
        <f>W440/J439*100</f>
        <v>#DIV/0!</v>
      </c>
      <c r="Y440" s="470"/>
      <c r="Z440" s="471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27">
        <f>SUM(F443,F445,F447,F449)</f>
        <v>0</v>
      </c>
      <c r="G441" s="25">
        <f t="shared" ref="G441:I441" si="1086">SUM(G443,G445,G447,G449)</f>
        <v>0</v>
      </c>
      <c r="H441" s="25">
        <f t="shared" si="1086"/>
        <v>0</v>
      </c>
      <c r="I441" s="28">
        <f t="shared" si="1086"/>
        <v>0</v>
      </c>
      <c r="J441" s="29">
        <f t="shared" ref="J441" si="1087">+E441+I441+F441+G441+H441</f>
        <v>0</v>
      </c>
      <c r="K441" s="30">
        <f>SUM(K443,K445,K447,K449)</f>
        <v>0</v>
      </c>
      <c r="L441" s="31" t="e">
        <f t="shared" ref="L441" si="1088">K441/J441*100</f>
        <v>#DIV/0!</v>
      </c>
      <c r="M441" s="473" t="e">
        <f t="shared" si="984"/>
        <v>#DIV/0!</v>
      </c>
      <c r="N441" s="474"/>
      <c r="O441" s="30">
        <f>SUM(O443,O445,O447,O449)</f>
        <v>0</v>
      </c>
      <c r="P441" s="31" t="e">
        <f t="shared" ref="P441" si="1089">O441/J441*100</f>
        <v>#DIV/0!</v>
      </c>
      <c r="Q441" s="473" t="e">
        <f t="shared" si="986"/>
        <v>#DIV/0!</v>
      </c>
      <c r="R441" s="474"/>
      <c r="S441" s="32">
        <f>SUM(S443,S445,S447,S449)</f>
        <v>0</v>
      </c>
      <c r="T441" s="31" t="e">
        <f t="shared" ref="T441" si="1090">S441/J441*100</f>
        <v>#DIV/0!</v>
      </c>
      <c r="U441" s="473" t="e">
        <f t="shared" si="988"/>
        <v>#DIV/0!</v>
      </c>
      <c r="V441" s="475"/>
      <c r="W441" s="30">
        <f>SUM(W443,W445,W447,W449)</f>
        <v>0</v>
      </c>
      <c r="X441" s="31" t="e">
        <f t="shared" ref="X441" si="1091">W441/J441*100</f>
        <v>#DIV/0!</v>
      </c>
      <c r="Y441" s="473" t="e">
        <f t="shared" si="989"/>
        <v>#DIV/0!</v>
      </c>
      <c r="Z441" s="474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38"/>
      <c r="G442" s="36"/>
      <c r="H442" s="36"/>
      <c r="I442" s="37"/>
      <c r="J442" s="40"/>
      <c r="K442" s="30">
        <f>SUM(K444,K446,K448,K450)</f>
        <v>0</v>
      </c>
      <c r="L442" s="31" t="e">
        <f t="shared" ref="L442" si="1092">K442/J441*100</f>
        <v>#DIV/0!</v>
      </c>
      <c r="M442" s="473"/>
      <c r="N442" s="474"/>
      <c r="O442" s="30">
        <f>SUM(O444,O446,O448,O450)</f>
        <v>0</v>
      </c>
      <c r="P442" s="31" t="e">
        <f t="shared" ref="P442" si="1093">O442/J441*100</f>
        <v>#DIV/0!</v>
      </c>
      <c r="Q442" s="473"/>
      <c r="R442" s="474"/>
      <c r="S442" s="32">
        <f>SUM(S444,S446,S448,S450)</f>
        <v>0</v>
      </c>
      <c r="T442" s="31" t="e">
        <f t="shared" ref="T442" si="1094">S442/J441*100</f>
        <v>#DIV/0!</v>
      </c>
      <c r="U442" s="473"/>
      <c r="V442" s="475"/>
      <c r="W442" s="30">
        <f>SUM(W444,W446,W448,W450)</f>
        <v>0</v>
      </c>
      <c r="X442" s="31" t="e">
        <f t="shared" ref="X442" si="1095">W442/J441*100</f>
        <v>#DIV/0!</v>
      </c>
      <c r="Y442" s="473"/>
      <c r="Z442" s="474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096">+C443+D443</f>
        <v>0</v>
      </c>
      <c r="F443" s="63"/>
      <c r="G443" s="64"/>
      <c r="H443" s="64"/>
      <c r="I443" s="65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470" t="e">
        <f t="shared" si="984"/>
        <v>#DIV/0!</v>
      </c>
      <c r="N443" s="471"/>
      <c r="O443" s="67">
        <f>G443+F443+0</f>
        <v>0</v>
      </c>
      <c r="P443" s="68" t="e">
        <f t="shared" ref="P443" si="1097">O443/J443*100</f>
        <v>#DIV/0!</v>
      </c>
      <c r="Q443" s="470" t="e">
        <f t="shared" si="986"/>
        <v>#DIV/0!</v>
      </c>
      <c r="R443" s="471"/>
      <c r="S443" s="70">
        <f>H443+F443+G443+0</f>
        <v>0</v>
      </c>
      <c r="T443" s="68" t="e">
        <f t="shared" ref="T443" si="1098">S443/J443*100</f>
        <v>#DIV/0!</v>
      </c>
      <c r="U443" s="470" t="e">
        <f t="shared" si="988"/>
        <v>#DIV/0!</v>
      </c>
      <c r="V443" s="472"/>
      <c r="W443" s="67">
        <f>H443+F443+G443+I443+0</f>
        <v>0</v>
      </c>
      <c r="X443" s="68" t="e">
        <f>W443/J443*100</f>
        <v>#DIV/0!</v>
      </c>
      <c r="Y443" s="470" t="e">
        <f t="shared" si="989"/>
        <v>#DIV/0!</v>
      </c>
      <c r="Z443" s="471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38"/>
      <c r="G444" s="36"/>
      <c r="H444" s="36"/>
      <c r="I444" s="39"/>
      <c r="J444" s="40"/>
      <c r="K444" s="16"/>
      <c r="L444" s="17" t="e">
        <f>K444/J443*100</f>
        <v>#DIV/0!</v>
      </c>
      <c r="M444" s="470"/>
      <c r="N444" s="471"/>
      <c r="O444" s="16"/>
      <c r="P444" s="17" t="e">
        <f>O444/J443*100</f>
        <v>#DIV/0!</v>
      </c>
      <c r="Q444" s="470"/>
      <c r="R444" s="471"/>
      <c r="S444" s="19"/>
      <c r="T444" s="17" t="e">
        <f>S444/J443*100</f>
        <v>#DIV/0!</v>
      </c>
      <c r="U444" s="470"/>
      <c r="V444" s="472"/>
      <c r="W444" s="16"/>
      <c r="X444" s="17" t="e">
        <f>W444/J443*100</f>
        <v>#DIV/0!</v>
      </c>
      <c r="Y444" s="470"/>
      <c r="Z444" s="471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099">+C445+D445</f>
        <v>0</v>
      </c>
      <c r="F445" s="63"/>
      <c r="G445" s="64"/>
      <c r="H445" s="64"/>
      <c r="I445" s="65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470" t="e">
        <f t="shared" si="984"/>
        <v>#DIV/0!</v>
      </c>
      <c r="N445" s="471"/>
      <c r="O445" s="67">
        <f>G445+F445+0</f>
        <v>0</v>
      </c>
      <c r="P445" s="68" t="e">
        <f t="shared" ref="P445" si="1100">O445/J445*100</f>
        <v>#DIV/0!</v>
      </c>
      <c r="Q445" s="470" t="e">
        <f t="shared" si="986"/>
        <v>#DIV/0!</v>
      </c>
      <c r="R445" s="471"/>
      <c r="S445" s="70">
        <f>H445+F445+G445+0</f>
        <v>0</v>
      </c>
      <c r="T445" s="68" t="e">
        <f t="shared" ref="T445" si="1101">S445/J445*100</f>
        <v>#DIV/0!</v>
      </c>
      <c r="U445" s="470" t="e">
        <f t="shared" si="988"/>
        <v>#DIV/0!</v>
      </c>
      <c r="V445" s="472"/>
      <c r="W445" s="67">
        <f>H445+F445+G445+I445+0</f>
        <v>0</v>
      </c>
      <c r="X445" s="68" t="e">
        <f>W445/J445*100</f>
        <v>#DIV/0!</v>
      </c>
      <c r="Y445" s="470" t="e">
        <f t="shared" si="989"/>
        <v>#DIV/0!</v>
      </c>
      <c r="Z445" s="471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38"/>
      <c r="G446" s="36"/>
      <c r="H446" s="36"/>
      <c r="I446" s="39"/>
      <c r="J446" s="40"/>
      <c r="K446" s="16"/>
      <c r="L446" s="17" t="e">
        <f>K446/J445*100</f>
        <v>#DIV/0!</v>
      </c>
      <c r="M446" s="470"/>
      <c r="N446" s="471"/>
      <c r="O446" s="16"/>
      <c r="P446" s="17" t="e">
        <f>O446/J445*100</f>
        <v>#DIV/0!</v>
      </c>
      <c r="Q446" s="470"/>
      <c r="R446" s="471"/>
      <c r="S446" s="19"/>
      <c r="T446" s="17" t="e">
        <f>S446/J445*100</f>
        <v>#DIV/0!</v>
      </c>
      <c r="U446" s="470"/>
      <c r="V446" s="472"/>
      <c r="W446" s="16"/>
      <c r="X446" s="17" t="e">
        <f>W446/J445*100</f>
        <v>#DIV/0!</v>
      </c>
      <c r="Y446" s="470"/>
      <c r="Z446" s="471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02">+C447+D447</f>
        <v>0</v>
      </c>
      <c r="F447" s="63"/>
      <c r="G447" s="64"/>
      <c r="H447" s="64"/>
      <c r="I447" s="65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470" t="e">
        <f t="shared" si="984"/>
        <v>#DIV/0!</v>
      </c>
      <c r="N447" s="471"/>
      <c r="O447" s="67">
        <f>G447+F447+0</f>
        <v>0</v>
      </c>
      <c r="P447" s="68" t="e">
        <f t="shared" ref="P447" si="1103">O447/J447*100</f>
        <v>#DIV/0!</v>
      </c>
      <c r="Q447" s="470" t="e">
        <f t="shared" si="986"/>
        <v>#DIV/0!</v>
      </c>
      <c r="R447" s="471"/>
      <c r="S447" s="70">
        <f>H447+F447+G447+0</f>
        <v>0</v>
      </c>
      <c r="T447" s="68" t="e">
        <f t="shared" ref="T447" si="1104">S447/J447*100</f>
        <v>#DIV/0!</v>
      </c>
      <c r="U447" s="470" t="e">
        <f t="shared" si="988"/>
        <v>#DIV/0!</v>
      </c>
      <c r="V447" s="472"/>
      <c r="W447" s="67">
        <f>H447+F447+G447+I447+0</f>
        <v>0</v>
      </c>
      <c r="X447" s="68" t="e">
        <f>W447/J447*100</f>
        <v>#DIV/0!</v>
      </c>
      <c r="Y447" s="470" t="e">
        <f t="shared" si="989"/>
        <v>#DIV/0!</v>
      </c>
      <c r="Z447" s="471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38"/>
      <c r="G448" s="36"/>
      <c r="H448" s="36"/>
      <c r="I448" s="39"/>
      <c r="J448" s="40"/>
      <c r="K448" s="16"/>
      <c r="L448" s="17" t="e">
        <f>K448/J447*100</f>
        <v>#DIV/0!</v>
      </c>
      <c r="M448" s="470"/>
      <c r="N448" s="471"/>
      <c r="O448" s="16"/>
      <c r="P448" s="17" t="e">
        <f>O448/J447*100</f>
        <v>#DIV/0!</v>
      </c>
      <c r="Q448" s="470"/>
      <c r="R448" s="471"/>
      <c r="S448" s="19"/>
      <c r="T448" s="17" t="e">
        <f>S448/J447*100</f>
        <v>#DIV/0!</v>
      </c>
      <c r="U448" s="470"/>
      <c r="V448" s="472"/>
      <c r="W448" s="16"/>
      <c r="X448" s="17" t="e">
        <f>W448/J447*100</f>
        <v>#DIV/0!</v>
      </c>
      <c r="Y448" s="470"/>
      <c r="Z448" s="471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05">+C449+D449</f>
        <v>0</v>
      </c>
      <c r="F449" s="63"/>
      <c r="G449" s="64"/>
      <c r="H449" s="64"/>
      <c r="I449" s="65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470" t="e">
        <f t="shared" si="984"/>
        <v>#DIV/0!</v>
      </c>
      <c r="N449" s="471"/>
      <c r="O449" s="67">
        <f>G449+F449+0</f>
        <v>0</v>
      </c>
      <c r="P449" s="68" t="e">
        <f t="shared" ref="P449" si="1106">O449/J449*100</f>
        <v>#DIV/0!</v>
      </c>
      <c r="Q449" s="470" t="e">
        <f t="shared" si="986"/>
        <v>#DIV/0!</v>
      </c>
      <c r="R449" s="471"/>
      <c r="S449" s="70">
        <f>H449+F449+G449+0</f>
        <v>0</v>
      </c>
      <c r="T449" s="68" t="e">
        <f t="shared" ref="T449" si="1107">S449/J449*100</f>
        <v>#DIV/0!</v>
      </c>
      <c r="U449" s="470" t="e">
        <f t="shared" si="988"/>
        <v>#DIV/0!</v>
      </c>
      <c r="V449" s="472"/>
      <c r="W449" s="67">
        <f>H449+F449+G449+I449+0</f>
        <v>0</v>
      </c>
      <c r="X449" s="68" t="e">
        <f>W449/J449*100</f>
        <v>#DIV/0!</v>
      </c>
      <c r="Y449" s="470" t="e">
        <f t="shared" si="989"/>
        <v>#DIV/0!</v>
      </c>
      <c r="Z449" s="471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38"/>
      <c r="G450" s="36"/>
      <c r="H450" s="36"/>
      <c r="I450" s="39"/>
      <c r="J450" s="40"/>
      <c r="K450" s="16"/>
      <c r="L450" s="17" t="e">
        <f>K450/J449*100</f>
        <v>#DIV/0!</v>
      </c>
      <c r="M450" s="470"/>
      <c r="N450" s="471"/>
      <c r="O450" s="16"/>
      <c r="P450" s="17" t="e">
        <f>O450/J449*100</f>
        <v>#DIV/0!</v>
      </c>
      <c r="Q450" s="470"/>
      <c r="R450" s="471"/>
      <c r="S450" s="19"/>
      <c r="T450" s="17" t="e">
        <f>S450/J449*100</f>
        <v>#DIV/0!</v>
      </c>
      <c r="U450" s="470"/>
      <c r="V450" s="472"/>
      <c r="W450" s="16"/>
      <c r="X450" s="17" t="e">
        <f>W450/J449*100</f>
        <v>#DIV/0!</v>
      </c>
      <c r="Y450" s="470"/>
      <c r="Z450" s="471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27">
        <f>SUM(F453,F455)</f>
        <v>0</v>
      </c>
      <c r="G451" s="25">
        <f t="shared" ref="G451:I451" si="1108">SUM(G453,G455)</f>
        <v>0</v>
      </c>
      <c r="H451" s="25">
        <f t="shared" si="1108"/>
        <v>0</v>
      </c>
      <c r="I451" s="28">
        <f t="shared" si="1108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09">K451/J451*100</f>
        <v>#DIV/0!</v>
      </c>
      <c r="M451" s="473" t="e">
        <f t="shared" si="984"/>
        <v>#DIV/0!</v>
      </c>
      <c r="N451" s="474"/>
      <c r="O451" s="30">
        <f>SUM(O453,O455)</f>
        <v>0</v>
      </c>
      <c r="P451" s="31" t="e">
        <f t="shared" ref="P451" si="1110">O451/J451*100</f>
        <v>#DIV/0!</v>
      </c>
      <c r="Q451" s="473" t="e">
        <f t="shared" si="986"/>
        <v>#DIV/0!</v>
      </c>
      <c r="R451" s="474"/>
      <c r="S451" s="32">
        <f>SUM(S453,S455)</f>
        <v>0</v>
      </c>
      <c r="T451" s="31" t="e">
        <f t="shared" ref="T451" si="1111">S451/J451*100</f>
        <v>#DIV/0!</v>
      </c>
      <c r="U451" s="473" t="e">
        <f t="shared" si="988"/>
        <v>#DIV/0!</v>
      </c>
      <c r="V451" s="475"/>
      <c r="W451" s="30">
        <f>SUM(W453,W455)</f>
        <v>0</v>
      </c>
      <c r="X451" s="31" t="e">
        <f t="shared" ref="X451" si="1112">W451/J451*100</f>
        <v>#DIV/0!</v>
      </c>
      <c r="Y451" s="473" t="e">
        <f t="shared" si="989"/>
        <v>#DIV/0!</v>
      </c>
      <c r="Z451" s="474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38"/>
      <c r="G452" s="36"/>
      <c r="H452" s="36"/>
      <c r="I452" s="37"/>
      <c r="J452" s="40"/>
      <c r="K452" s="30">
        <f>SUM(K454,K456)</f>
        <v>0</v>
      </c>
      <c r="L452" s="31" t="e">
        <f t="shared" ref="L452" si="1113">K452/J451*100</f>
        <v>#DIV/0!</v>
      </c>
      <c r="M452" s="473"/>
      <c r="N452" s="474"/>
      <c r="O452" s="30">
        <f>SUM(O454,O456)</f>
        <v>0</v>
      </c>
      <c r="P452" s="31" t="e">
        <f t="shared" ref="P452" si="1114">O452/J451*100</f>
        <v>#DIV/0!</v>
      </c>
      <c r="Q452" s="473"/>
      <c r="R452" s="474"/>
      <c r="S452" s="32">
        <f>SUM(S454,S456)</f>
        <v>0</v>
      </c>
      <c r="T452" s="31" t="e">
        <f t="shared" ref="T452" si="1115">S452/J451*100</f>
        <v>#DIV/0!</v>
      </c>
      <c r="U452" s="473"/>
      <c r="V452" s="475"/>
      <c r="W452" s="30">
        <f>SUM(W454,W456)</f>
        <v>0</v>
      </c>
      <c r="X452" s="31" t="e">
        <f t="shared" ref="X452" si="1116">W452/J451*100</f>
        <v>#DIV/0!</v>
      </c>
      <c r="Y452" s="473"/>
      <c r="Z452" s="474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17">+C453+D453</f>
        <v>0</v>
      </c>
      <c r="F453" s="63"/>
      <c r="G453" s="64"/>
      <c r="H453" s="64"/>
      <c r="I453" s="65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470" t="e">
        <f t="shared" si="984"/>
        <v>#DIV/0!</v>
      </c>
      <c r="N453" s="471"/>
      <c r="O453" s="67">
        <f>G453+F453+0</f>
        <v>0</v>
      </c>
      <c r="P453" s="68" t="e">
        <f t="shared" ref="P453" si="1118">O453/J453*100</f>
        <v>#DIV/0!</v>
      </c>
      <c r="Q453" s="470" t="e">
        <f t="shared" si="986"/>
        <v>#DIV/0!</v>
      </c>
      <c r="R453" s="471"/>
      <c r="S453" s="70">
        <f>H453+F453+G453+0</f>
        <v>0</v>
      </c>
      <c r="T453" s="68" t="e">
        <f t="shared" ref="T453" si="1119">S453/J453*100</f>
        <v>#DIV/0!</v>
      </c>
      <c r="U453" s="470" t="e">
        <f t="shared" si="988"/>
        <v>#DIV/0!</v>
      </c>
      <c r="V453" s="472"/>
      <c r="W453" s="67">
        <f>H453+F453+G453+I453+0</f>
        <v>0</v>
      </c>
      <c r="X453" s="68" t="e">
        <f>W453/J453*100</f>
        <v>#DIV/0!</v>
      </c>
      <c r="Y453" s="470" t="e">
        <f t="shared" si="989"/>
        <v>#DIV/0!</v>
      </c>
      <c r="Z453" s="471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38"/>
      <c r="G454" s="36"/>
      <c r="H454" s="36"/>
      <c r="I454" s="39"/>
      <c r="J454" s="40"/>
      <c r="K454" s="16"/>
      <c r="L454" s="17" t="e">
        <f>K454/J453*100</f>
        <v>#DIV/0!</v>
      </c>
      <c r="M454" s="470"/>
      <c r="N454" s="471"/>
      <c r="O454" s="16"/>
      <c r="P454" s="17" t="e">
        <f>O454/J453*100</f>
        <v>#DIV/0!</v>
      </c>
      <c r="Q454" s="470"/>
      <c r="R454" s="471"/>
      <c r="S454" s="19"/>
      <c r="T454" s="17" t="e">
        <f>S454/J453*100</f>
        <v>#DIV/0!</v>
      </c>
      <c r="U454" s="470"/>
      <c r="V454" s="472"/>
      <c r="W454" s="16"/>
      <c r="X454" s="17" t="e">
        <f>W454/J453*100</f>
        <v>#DIV/0!</v>
      </c>
      <c r="Y454" s="470"/>
      <c r="Z454" s="471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20">+C455+D455</f>
        <v>0</v>
      </c>
      <c r="F455" s="63"/>
      <c r="G455" s="64"/>
      <c r="H455" s="64"/>
      <c r="I455" s="65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470" t="e">
        <f t="shared" si="984"/>
        <v>#DIV/0!</v>
      </c>
      <c r="N455" s="471"/>
      <c r="O455" s="67">
        <f>G455+F455+0</f>
        <v>0</v>
      </c>
      <c r="P455" s="68" t="e">
        <f t="shared" ref="P455" si="1121">O455/J455*100</f>
        <v>#DIV/0!</v>
      </c>
      <c r="Q455" s="470" t="e">
        <f t="shared" si="986"/>
        <v>#DIV/0!</v>
      </c>
      <c r="R455" s="471"/>
      <c r="S455" s="70">
        <f>H455+F455+G455+0</f>
        <v>0</v>
      </c>
      <c r="T455" s="68" t="e">
        <f t="shared" ref="T455" si="1122">S455/J455*100</f>
        <v>#DIV/0!</v>
      </c>
      <c r="U455" s="470" t="e">
        <f t="shared" si="988"/>
        <v>#DIV/0!</v>
      </c>
      <c r="V455" s="472"/>
      <c r="W455" s="67">
        <f>H455+F455+G455+I455+0</f>
        <v>0</v>
      </c>
      <c r="X455" s="68" t="e">
        <f>W455/J455*100</f>
        <v>#DIV/0!</v>
      </c>
      <c r="Y455" s="470" t="e">
        <f t="shared" si="989"/>
        <v>#DIV/0!</v>
      </c>
      <c r="Z455" s="471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38"/>
      <c r="G456" s="36"/>
      <c r="H456" s="36"/>
      <c r="I456" s="39"/>
      <c r="J456" s="40"/>
      <c r="K456" s="16"/>
      <c r="L456" s="17" t="e">
        <f>K456/J455*100</f>
        <v>#DIV/0!</v>
      </c>
      <c r="M456" s="470"/>
      <c r="N456" s="471"/>
      <c r="O456" s="16"/>
      <c r="P456" s="17" t="e">
        <f>O456/J455*100</f>
        <v>#DIV/0!</v>
      </c>
      <c r="Q456" s="470"/>
      <c r="R456" s="471"/>
      <c r="S456" s="19"/>
      <c r="T456" s="17" t="e">
        <f>S456/J455*100</f>
        <v>#DIV/0!</v>
      </c>
      <c r="U456" s="470"/>
      <c r="V456" s="472"/>
      <c r="W456" s="16"/>
      <c r="X456" s="17" t="e">
        <f>W456/J455*100</f>
        <v>#DIV/0!</v>
      </c>
      <c r="Y456" s="470"/>
      <c r="Z456" s="471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23">+C457+D457</f>
        <v>0</v>
      </c>
      <c r="F457" s="63"/>
      <c r="G457" s="64"/>
      <c r="H457" s="64"/>
      <c r="I457" s="65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470" t="e">
        <f t="shared" si="984"/>
        <v>#DIV/0!</v>
      </c>
      <c r="N457" s="471"/>
      <c r="O457" s="67">
        <f>G457+F457+0</f>
        <v>0</v>
      </c>
      <c r="P457" s="68" t="e">
        <f t="shared" ref="P457" si="1124">O457/J457*100</f>
        <v>#DIV/0!</v>
      </c>
      <c r="Q457" s="470" t="e">
        <f t="shared" si="986"/>
        <v>#DIV/0!</v>
      </c>
      <c r="R457" s="471"/>
      <c r="S457" s="70">
        <f>H457+F457+G457+0</f>
        <v>0</v>
      </c>
      <c r="T457" s="68" t="e">
        <f t="shared" ref="T457" si="1125">S457/J457*100</f>
        <v>#DIV/0!</v>
      </c>
      <c r="U457" s="470" t="e">
        <f t="shared" si="988"/>
        <v>#DIV/0!</v>
      </c>
      <c r="V457" s="472"/>
      <c r="W457" s="67">
        <f>H457+F457+G457+I457+0</f>
        <v>0</v>
      </c>
      <c r="X457" s="68" t="e">
        <f>W457/J457*100</f>
        <v>#DIV/0!</v>
      </c>
      <c r="Y457" s="470" t="e">
        <f t="shared" si="989"/>
        <v>#DIV/0!</v>
      </c>
      <c r="Z457" s="471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38"/>
      <c r="G458" s="36"/>
      <c r="H458" s="36"/>
      <c r="I458" s="37"/>
      <c r="J458" s="40"/>
      <c r="K458" s="16"/>
      <c r="L458" s="17" t="e">
        <f>K458/J457*100</f>
        <v>#DIV/0!</v>
      </c>
      <c r="M458" s="470"/>
      <c r="N458" s="471"/>
      <c r="O458" s="16"/>
      <c r="P458" s="17" t="e">
        <f>O458/J457*100</f>
        <v>#DIV/0!</v>
      </c>
      <c r="Q458" s="470"/>
      <c r="R458" s="471"/>
      <c r="S458" s="19"/>
      <c r="T458" s="17" t="e">
        <f>S458/J457*100</f>
        <v>#DIV/0!</v>
      </c>
      <c r="U458" s="470"/>
      <c r="V458" s="472"/>
      <c r="W458" s="16"/>
      <c r="X458" s="17" t="e">
        <f>W458/J457*100</f>
        <v>#DIV/0!</v>
      </c>
      <c r="Y458" s="470"/>
      <c r="Z458" s="471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26">+C459+D459</f>
        <v>0</v>
      </c>
      <c r="F459" s="63"/>
      <c r="G459" s="64"/>
      <c r="H459" s="64"/>
      <c r="I459" s="65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470" t="e">
        <f t="shared" si="984"/>
        <v>#DIV/0!</v>
      </c>
      <c r="N459" s="471"/>
      <c r="O459" s="67">
        <f>G459+F459+0</f>
        <v>0</v>
      </c>
      <c r="P459" s="68" t="e">
        <f t="shared" ref="P459" si="1127">O459/J459*100</f>
        <v>#DIV/0!</v>
      </c>
      <c r="Q459" s="470" t="e">
        <f t="shared" si="986"/>
        <v>#DIV/0!</v>
      </c>
      <c r="R459" s="471"/>
      <c r="S459" s="70">
        <f>H459+F459+G459+0</f>
        <v>0</v>
      </c>
      <c r="T459" s="68" t="e">
        <f t="shared" ref="T459" si="1128">S459/J459*100</f>
        <v>#DIV/0!</v>
      </c>
      <c r="U459" s="470" t="e">
        <f t="shared" si="988"/>
        <v>#DIV/0!</v>
      </c>
      <c r="V459" s="472"/>
      <c r="W459" s="67">
        <f>H459+F459+G459+I459+0</f>
        <v>0</v>
      </c>
      <c r="X459" s="68" t="e">
        <f>W459/J459*100</f>
        <v>#DIV/0!</v>
      </c>
      <c r="Y459" s="470" t="e">
        <f t="shared" si="989"/>
        <v>#DIV/0!</v>
      </c>
      <c r="Z459" s="471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38"/>
      <c r="G460" s="36"/>
      <c r="H460" s="36"/>
      <c r="I460" s="37"/>
      <c r="J460" s="40"/>
      <c r="K460" s="16"/>
      <c r="L460" s="17" t="e">
        <f>K460/J459*100</f>
        <v>#DIV/0!</v>
      </c>
      <c r="M460" s="470"/>
      <c r="N460" s="471"/>
      <c r="O460" s="16"/>
      <c r="P460" s="17" t="e">
        <f>O460/J459*100</f>
        <v>#DIV/0!</v>
      </c>
      <c r="Q460" s="470"/>
      <c r="R460" s="471"/>
      <c r="S460" s="19"/>
      <c r="T460" s="17" t="e">
        <f>S460/J459*100</f>
        <v>#DIV/0!</v>
      </c>
      <c r="U460" s="470"/>
      <c r="V460" s="472"/>
      <c r="W460" s="16"/>
      <c r="X460" s="17" t="e">
        <f>W460/J459*100</f>
        <v>#DIV/0!</v>
      </c>
      <c r="Y460" s="470"/>
      <c r="Z460" s="471"/>
      <c r="AA460" s="74"/>
      <c r="AB460" s="74"/>
    </row>
    <row r="461" spans="1:28" s="251" customFormat="1" ht="21.75" hidden="1" customHeight="1" x14ac:dyDescent="0.2">
      <c r="A461" s="480" t="s">
        <v>45</v>
      </c>
      <c r="B461" s="54" t="s">
        <v>29</v>
      </c>
      <c r="C461" s="55">
        <f t="shared" ref="C461:K462" si="1129">SUM(C463,C469,C479,C485,C487)</f>
        <v>0</v>
      </c>
      <c r="D461" s="56">
        <f t="shared" si="1129"/>
        <v>0</v>
      </c>
      <c r="E461" s="57">
        <f t="shared" si="1129"/>
        <v>0</v>
      </c>
      <c r="F461" s="58">
        <f t="shared" si="1129"/>
        <v>0</v>
      </c>
      <c r="G461" s="56">
        <f t="shared" si="1129"/>
        <v>0</v>
      </c>
      <c r="H461" s="56">
        <f t="shared" si="1129"/>
        <v>0</v>
      </c>
      <c r="I461" s="59">
        <f t="shared" si="1129"/>
        <v>0</v>
      </c>
      <c r="J461" s="60">
        <f t="shared" si="1129"/>
        <v>0</v>
      </c>
      <c r="K461" s="55">
        <f t="shared" si="1129"/>
        <v>0</v>
      </c>
      <c r="L461" s="56" t="e">
        <f>K461/J461*100</f>
        <v>#DIV/0!</v>
      </c>
      <c r="M461" s="482" t="e">
        <f t="shared" ref="M461:M523" si="1130">L462-L461</f>
        <v>#DIV/0!</v>
      </c>
      <c r="N461" s="476"/>
      <c r="O461" s="55">
        <f>SUM(O463,O469,O479,O485,O487)</f>
        <v>0</v>
      </c>
      <c r="P461" s="56" t="e">
        <f t="shared" ref="P461" si="1131">O461/J461*100</f>
        <v>#DIV/0!</v>
      </c>
      <c r="Q461" s="482" t="e">
        <f t="shared" ref="Q461:Q523" si="1132">P462-P461</f>
        <v>#DIV/0!</v>
      </c>
      <c r="R461" s="476"/>
      <c r="S461" s="58">
        <f>SUM(S463,S469,S479,S485,S487)</f>
        <v>0</v>
      </c>
      <c r="T461" s="56" t="e">
        <f t="shared" ref="T461" si="1133">S461/J461*100</f>
        <v>#DIV/0!</v>
      </c>
      <c r="U461" s="482" t="e">
        <f t="shared" ref="U461:U523" si="1134">T462-T461</f>
        <v>#DIV/0!</v>
      </c>
      <c r="V461" s="484"/>
      <c r="W461" s="55">
        <f>SUM(W463,W469,W479,W485,W487)</f>
        <v>0</v>
      </c>
      <c r="X461" s="56" t="e">
        <f t="shared" ref="X461" si="1135">W461/J461*100</f>
        <v>#DIV/0!</v>
      </c>
      <c r="Y461" s="482" t="e">
        <f t="shared" ref="Y461:Y523" si="1136">X462-X461</f>
        <v>#DIV/0!</v>
      </c>
      <c r="Z461" s="476"/>
      <c r="AA461" s="250"/>
      <c r="AB461" s="250"/>
    </row>
    <row r="462" spans="1:28" s="251" customFormat="1" ht="21.75" hidden="1" customHeight="1" x14ac:dyDescent="0.2">
      <c r="A462" s="481"/>
      <c r="B462" s="54" t="s">
        <v>30</v>
      </c>
      <c r="C462" s="16"/>
      <c r="D462" s="17"/>
      <c r="E462" s="18"/>
      <c r="F462" s="19"/>
      <c r="G462" s="17"/>
      <c r="H462" s="17"/>
      <c r="I462" s="20"/>
      <c r="J462" s="21"/>
      <c r="K462" s="55">
        <f t="shared" si="1129"/>
        <v>0</v>
      </c>
      <c r="L462" s="56" t="e">
        <f t="shared" ref="L462" si="1137">K462/J461*100</f>
        <v>#DIV/0!</v>
      </c>
      <c r="M462" s="483"/>
      <c r="N462" s="477"/>
      <c r="O462" s="55">
        <f>SUM(O464,O470,O480,O486,O488)</f>
        <v>0</v>
      </c>
      <c r="P462" s="56" t="e">
        <f t="shared" ref="P462" si="1138">O462/J461*100</f>
        <v>#DIV/0!</v>
      </c>
      <c r="Q462" s="483"/>
      <c r="R462" s="477"/>
      <c r="S462" s="58">
        <f>SUM(S464,S470,S480,S486,S488)</f>
        <v>0</v>
      </c>
      <c r="T462" s="56" t="e">
        <f t="shared" ref="T462" si="1139">S462/J461*100</f>
        <v>#DIV/0!</v>
      </c>
      <c r="U462" s="483"/>
      <c r="V462" s="485"/>
      <c r="W462" s="55">
        <f>SUM(W464,W470,W480,W486,W488)</f>
        <v>0</v>
      </c>
      <c r="X462" s="56" t="e">
        <f t="shared" ref="X462" si="1140">W462/J461*100</f>
        <v>#DIV/0!</v>
      </c>
      <c r="Y462" s="483"/>
      <c r="Z462" s="477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27">
        <f>SUM(F465,F467)</f>
        <v>0</v>
      </c>
      <c r="G463" s="25">
        <f>SUM(G465,G467)</f>
        <v>0</v>
      </c>
      <c r="H463" s="25">
        <f t="shared" ref="H463:I463" si="1141">SUM(H465,H467)</f>
        <v>0</v>
      </c>
      <c r="I463" s="28">
        <f t="shared" si="1141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42">K463/J463*100</f>
        <v>#DIV/0!</v>
      </c>
      <c r="M463" s="478" t="e">
        <f t="shared" si="1130"/>
        <v>#DIV/0!</v>
      </c>
      <c r="N463" s="474"/>
      <c r="O463" s="30">
        <f>SUM(O465,O467)</f>
        <v>0</v>
      </c>
      <c r="P463" s="31" t="e">
        <f t="shared" ref="P463" si="1143">O463/J463*100</f>
        <v>#DIV/0!</v>
      </c>
      <c r="Q463" s="478" t="e">
        <f t="shared" si="1132"/>
        <v>#DIV/0!</v>
      </c>
      <c r="R463" s="474"/>
      <c r="S463" s="32">
        <f>SUM(S465,S467)</f>
        <v>0</v>
      </c>
      <c r="T463" s="31" t="e">
        <f t="shared" ref="T463" si="1144">S463/J463*100</f>
        <v>#DIV/0!</v>
      </c>
      <c r="U463" s="478" t="e">
        <f t="shared" si="1134"/>
        <v>#DIV/0!</v>
      </c>
      <c r="V463" s="475"/>
      <c r="W463" s="30">
        <f>SUM(W465,W467)</f>
        <v>0</v>
      </c>
      <c r="X463" s="31" t="e">
        <f t="shared" ref="X463" si="1145">W463/J463*100</f>
        <v>#DIV/0!</v>
      </c>
      <c r="Y463" s="478" t="e">
        <f t="shared" si="1136"/>
        <v>#DIV/0!</v>
      </c>
      <c r="Z463" s="474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38"/>
      <c r="G464" s="36"/>
      <c r="H464" s="36"/>
      <c r="I464" s="37"/>
      <c r="J464" s="40"/>
      <c r="K464" s="30">
        <f>SUM(K466,K468)</f>
        <v>0</v>
      </c>
      <c r="L464" s="31" t="e">
        <f>K464/J463*100</f>
        <v>#DIV/0!</v>
      </c>
      <c r="M464" s="479"/>
      <c r="N464" s="474"/>
      <c r="O464" s="30">
        <f>SUM(O466,O468)</f>
        <v>0</v>
      </c>
      <c r="P464" s="31" t="e">
        <f t="shared" ref="P464" si="1146">O464/J463*100</f>
        <v>#DIV/0!</v>
      </c>
      <c r="Q464" s="479"/>
      <c r="R464" s="474"/>
      <c r="S464" s="32">
        <f>SUM(S466,S468)</f>
        <v>0</v>
      </c>
      <c r="T464" s="31" t="e">
        <f t="shared" ref="T464" si="1147">S464/J463*100</f>
        <v>#DIV/0!</v>
      </c>
      <c r="U464" s="479"/>
      <c r="V464" s="475"/>
      <c r="W464" s="30">
        <f>SUM(W466,W468)</f>
        <v>0</v>
      </c>
      <c r="X464" s="31" t="e">
        <f t="shared" ref="X464" si="1148">W464/J463*100</f>
        <v>#DIV/0!</v>
      </c>
      <c r="Y464" s="479"/>
      <c r="Z464" s="474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149">+C465+D465</f>
        <v>0</v>
      </c>
      <c r="F465" s="63"/>
      <c r="G465" s="64"/>
      <c r="H465" s="64"/>
      <c r="I465" s="65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470" t="e">
        <f t="shared" si="1130"/>
        <v>#DIV/0!</v>
      </c>
      <c r="N465" s="471"/>
      <c r="O465" s="67">
        <f>G465+F465+0</f>
        <v>0</v>
      </c>
      <c r="P465" s="69" t="e">
        <f t="shared" ref="P465" si="1150">O465/J465*100</f>
        <v>#DIV/0!</v>
      </c>
      <c r="Q465" s="470" t="e">
        <f t="shared" si="1132"/>
        <v>#DIV/0!</v>
      </c>
      <c r="R465" s="471"/>
      <c r="S465" s="70">
        <f>H465+F465+G465+0</f>
        <v>0</v>
      </c>
      <c r="T465" s="69" t="e">
        <f t="shared" ref="T465" si="1151">S465/J465*100</f>
        <v>#DIV/0!</v>
      </c>
      <c r="U465" s="470" t="e">
        <f t="shared" si="1134"/>
        <v>#DIV/0!</v>
      </c>
      <c r="V465" s="472"/>
      <c r="W465" s="67">
        <f>H465+F465+G465+I465+0</f>
        <v>0</v>
      </c>
      <c r="X465" s="69" t="e">
        <f>W465/J465*100</f>
        <v>#DIV/0!</v>
      </c>
      <c r="Y465" s="470" t="e">
        <f t="shared" si="1136"/>
        <v>#DIV/0!</v>
      </c>
      <c r="Z465" s="471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38"/>
      <c r="G466" s="36"/>
      <c r="H466" s="36"/>
      <c r="I466" s="39"/>
      <c r="J466" s="40"/>
      <c r="K466" s="16"/>
      <c r="L466" s="17" t="e">
        <f>K466/J465*100</f>
        <v>#DIV/0!</v>
      </c>
      <c r="M466" s="470"/>
      <c r="N466" s="471"/>
      <c r="O466" s="16"/>
      <c r="P466" s="73" t="e">
        <f>O466/J465*100</f>
        <v>#DIV/0!</v>
      </c>
      <c r="Q466" s="470"/>
      <c r="R466" s="471"/>
      <c r="S466" s="19"/>
      <c r="T466" s="73" t="e">
        <f>S466/J465*100</f>
        <v>#DIV/0!</v>
      </c>
      <c r="U466" s="470"/>
      <c r="V466" s="472"/>
      <c r="W466" s="16"/>
      <c r="X466" s="73" t="e">
        <f>W466/J465*100</f>
        <v>#DIV/0!</v>
      </c>
      <c r="Y466" s="470"/>
      <c r="Z466" s="471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152">+C467+D467</f>
        <v>0</v>
      </c>
      <c r="F467" s="63"/>
      <c r="G467" s="64"/>
      <c r="H467" s="64"/>
      <c r="I467" s="65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470" t="e">
        <f t="shared" si="1130"/>
        <v>#DIV/0!</v>
      </c>
      <c r="N467" s="471"/>
      <c r="O467" s="67">
        <f>G467+F467+0</f>
        <v>0</v>
      </c>
      <c r="P467" s="69" t="e">
        <f t="shared" ref="P467" si="1153">O467/J467*100</f>
        <v>#DIV/0!</v>
      </c>
      <c r="Q467" s="470" t="e">
        <f t="shared" si="1132"/>
        <v>#DIV/0!</v>
      </c>
      <c r="R467" s="471"/>
      <c r="S467" s="70">
        <f>H467+F467+G467+0</f>
        <v>0</v>
      </c>
      <c r="T467" s="69" t="e">
        <f t="shared" ref="T467" si="1154">S467/J467*100</f>
        <v>#DIV/0!</v>
      </c>
      <c r="U467" s="470" t="e">
        <f t="shared" si="1134"/>
        <v>#DIV/0!</v>
      </c>
      <c r="V467" s="472"/>
      <c r="W467" s="67">
        <f>H467+F467+G467+I467+0</f>
        <v>0</v>
      </c>
      <c r="X467" s="69" t="e">
        <f>W467/J467*100</f>
        <v>#DIV/0!</v>
      </c>
      <c r="Y467" s="470" t="e">
        <f t="shared" si="1136"/>
        <v>#DIV/0!</v>
      </c>
      <c r="Z467" s="471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38"/>
      <c r="G468" s="36"/>
      <c r="H468" s="36"/>
      <c r="I468" s="39"/>
      <c r="J468" s="40"/>
      <c r="K468" s="16"/>
      <c r="L468" s="17" t="e">
        <f>K468/J467*100</f>
        <v>#DIV/0!</v>
      </c>
      <c r="M468" s="470"/>
      <c r="N468" s="471"/>
      <c r="O468" s="16"/>
      <c r="P468" s="73" t="e">
        <f>O468/J467*100</f>
        <v>#DIV/0!</v>
      </c>
      <c r="Q468" s="470"/>
      <c r="R468" s="471"/>
      <c r="S468" s="19"/>
      <c r="T468" s="73" t="e">
        <f>S468/J467*100</f>
        <v>#DIV/0!</v>
      </c>
      <c r="U468" s="470"/>
      <c r="V468" s="472"/>
      <c r="W468" s="16"/>
      <c r="X468" s="73" t="e">
        <f>W468/J467*100</f>
        <v>#DIV/0!</v>
      </c>
      <c r="Y468" s="470"/>
      <c r="Z468" s="471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27">
        <f>SUM(F471,F473,F475,F477)</f>
        <v>0</v>
      </c>
      <c r="G469" s="25">
        <f t="shared" ref="G469:I469" si="1155">SUM(G471,G473,G475,G477)</f>
        <v>0</v>
      </c>
      <c r="H469" s="25">
        <f t="shared" si="1155"/>
        <v>0</v>
      </c>
      <c r="I469" s="28">
        <f t="shared" si="1155"/>
        <v>0</v>
      </c>
      <c r="J469" s="29">
        <f t="shared" ref="J469" si="1156">+E469+I469+F469+G469+H469</f>
        <v>0</v>
      </c>
      <c r="K469" s="30">
        <f>SUM(K471,K473,K475,K477)</f>
        <v>0</v>
      </c>
      <c r="L469" s="31" t="e">
        <f t="shared" ref="L469" si="1157">K469/J469*100</f>
        <v>#DIV/0!</v>
      </c>
      <c r="M469" s="473" t="e">
        <f t="shared" si="1130"/>
        <v>#DIV/0!</v>
      </c>
      <c r="N469" s="474"/>
      <c r="O469" s="30">
        <f>SUM(O471,O473,O475,O477)</f>
        <v>0</v>
      </c>
      <c r="P469" s="31" t="e">
        <f t="shared" ref="P469" si="1158">O469/J469*100</f>
        <v>#DIV/0!</v>
      </c>
      <c r="Q469" s="473" t="e">
        <f t="shared" si="1132"/>
        <v>#DIV/0!</v>
      </c>
      <c r="R469" s="474"/>
      <c r="S469" s="32">
        <f>SUM(S471,S473,S475,S477)</f>
        <v>0</v>
      </c>
      <c r="T469" s="31" t="e">
        <f t="shared" ref="T469" si="1159">S469/J469*100</f>
        <v>#DIV/0!</v>
      </c>
      <c r="U469" s="473" t="e">
        <f t="shared" si="1134"/>
        <v>#DIV/0!</v>
      </c>
      <c r="V469" s="475"/>
      <c r="W469" s="30">
        <f>SUM(W471,W473,W475,W477)</f>
        <v>0</v>
      </c>
      <c r="X469" s="31" t="e">
        <f t="shared" ref="X469" si="1160">W469/J469*100</f>
        <v>#DIV/0!</v>
      </c>
      <c r="Y469" s="473" t="e">
        <f t="shared" si="1136"/>
        <v>#DIV/0!</v>
      </c>
      <c r="Z469" s="474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38"/>
      <c r="G470" s="36"/>
      <c r="H470" s="36"/>
      <c r="I470" s="37"/>
      <c r="J470" s="40"/>
      <c r="K470" s="30">
        <f>SUM(K472,K474,K476,K478)</f>
        <v>0</v>
      </c>
      <c r="L470" s="31" t="e">
        <f t="shared" ref="L470" si="1161">K470/J469*100</f>
        <v>#DIV/0!</v>
      </c>
      <c r="M470" s="473"/>
      <c r="N470" s="474"/>
      <c r="O470" s="30">
        <f>SUM(O472,O474,O476,O478)</f>
        <v>0</v>
      </c>
      <c r="P470" s="31" t="e">
        <f t="shared" ref="P470" si="1162">O470/J469*100</f>
        <v>#DIV/0!</v>
      </c>
      <c r="Q470" s="473"/>
      <c r="R470" s="474"/>
      <c r="S470" s="32">
        <f>SUM(S472,S474,S476,S478)</f>
        <v>0</v>
      </c>
      <c r="T470" s="31" t="e">
        <f t="shared" ref="T470" si="1163">S470/J469*100</f>
        <v>#DIV/0!</v>
      </c>
      <c r="U470" s="473"/>
      <c r="V470" s="475"/>
      <c r="W470" s="30">
        <f>SUM(W472,W474,W476,W478)</f>
        <v>0</v>
      </c>
      <c r="X470" s="31" t="e">
        <f t="shared" ref="X470" si="1164">W470/J469*100</f>
        <v>#DIV/0!</v>
      </c>
      <c r="Y470" s="473"/>
      <c r="Z470" s="474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165">+C471+D471</f>
        <v>0</v>
      </c>
      <c r="F471" s="63"/>
      <c r="G471" s="64"/>
      <c r="H471" s="64"/>
      <c r="I471" s="65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470" t="e">
        <f t="shared" si="1130"/>
        <v>#DIV/0!</v>
      </c>
      <c r="N471" s="471"/>
      <c r="O471" s="67">
        <f>G471+F471+0</f>
        <v>0</v>
      </c>
      <c r="P471" s="68" t="e">
        <f t="shared" ref="P471" si="1166">O471/J471*100</f>
        <v>#DIV/0!</v>
      </c>
      <c r="Q471" s="470" t="e">
        <f t="shared" si="1132"/>
        <v>#DIV/0!</v>
      </c>
      <c r="R471" s="471"/>
      <c r="S471" s="70">
        <f>H471+F471+G471+0</f>
        <v>0</v>
      </c>
      <c r="T471" s="68" t="e">
        <f t="shared" ref="T471" si="1167">S471/J471*100</f>
        <v>#DIV/0!</v>
      </c>
      <c r="U471" s="470" t="e">
        <f t="shared" si="1134"/>
        <v>#DIV/0!</v>
      </c>
      <c r="V471" s="472"/>
      <c r="W471" s="67">
        <f>H471+F471+G471+I471+0</f>
        <v>0</v>
      </c>
      <c r="X471" s="68" t="e">
        <f>W471/J471*100</f>
        <v>#DIV/0!</v>
      </c>
      <c r="Y471" s="470" t="e">
        <f t="shared" si="1136"/>
        <v>#DIV/0!</v>
      </c>
      <c r="Z471" s="471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38"/>
      <c r="G472" s="36"/>
      <c r="H472" s="36"/>
      <c r="I472" s="39"/>
      <c r="J472" s="40"/>
      <c r="K472" s="16"/>
      <c r="L472" s="17" t="e">
        <f>K472/J471*100</f>
        <v>#DIV/0!</v>
      </c>
      <c r="M472" s="470"/>
      <c r="N472" s="471"/>
      <c r="O472" s="16"/>
      <c r="P472" s="17" t="e">
        <f>O472/J471*100</f>
        <v>#DIV/0!</v>
      </c>
      <c r="Q472" s="470"/>
      <c r="R472" s="471"/>
      <c r="S472" s="19"/>
      <c r="T472" s="17" t="e">
        <f>S472/J471*100</f>
        <v>#DIV/0!</v>
      </c>
      <c r="U472" s="470"/>
      <c r="V472" s="472"/>
      <c r="W472" s="16"/>
      <c r="X472" s="17" t="e">
        <f>W472/J471*100</f>
        <v>#DIV/0!</v>
      </c>
      <c r="Y472" s="470"/>
      <c r="Z472" s="471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168">+C473+D473</f>
        <v>0</v>
      </c>
      <c r="F473" s="63"/>
      <c r="G473" s="64"/>
      <c r="H473" s="64"/>
      <c r="I473" s="65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470" t="e">
        <f t="shared" si="1130"/>
        <v>#DIV/0!</v>
      </c>
      <c r="N473" s="471"/>
      <c r="O473" s="67">
        <f>G473+F473+0</f>
        <v>0</v>
      </c>
      <c r="P473" s="68" t="e">
        <f t="shared" ref="P473" si="1169">O473/J473*100</f>
        <v>#DIV/0!</v>
      </c>
      <c r="Q473" s="470" t="e">
        <f t="shared" si="1132"/>
        <v>#DIV/0!</v>
      </c>
      <c r="R473" s="471"/>
      <c r="S473" s="70">
        <f>H473+F473+G473+0</f>
        <v>0</v>
      </c>
      <c r="T473" s="68" t="e">
        <f t="shared" ref="T473" si="1170">S473/J473*100</f>
        <v>#DIV/0!</v>
      </c>
      <c r="U473" s="470" t="e">
        <f t="shared" si="1134"/>
        <v>#DIV/0!</v>
      </c>
      <c r="V473" s="472"/>
      <c r="W473" s="67">
        <f>H473+F473+G473+I473+0</f>
        <v>0</v>
      </c>
      <c r="X473" s="68" t="e">
        <f>W473/J473*100</f>
        <v>#DIV/0!</v>
      </c>
      <c r="Y473" s="470" t="e">
        <f t="shared" si="1136"/>
        <v>#DIV/0!</v>
      </c>
      <c r="Z473" s="471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38"/>
      <c r="G474" s="36"/>
      <c r="H474" s="36"/>
      <c r="I474" s="39"/>
      <c r="J474" s="40"/>
      <c r="K474" s="16"/>
      <c r="L474" s="17" t="e">
        <f>K474/J473*100</f>
        <v>#DIV/0!</v>
      </c>
      <c r="M474" s="470"/>
      <c r="N474" s="471"/>
      <c r="O474" s="16"/>
      <c r="P474" s="17" t="e">
        <f>O474/J473*100</f>
        <v>#DIV/0!</v>
      </c>
      <c r="Q474" s="470"/>
      <c r="R474" s="471"/>
      <c r="S474" s="19"/>
      <c r="T474" s="17" t="e">
        <f>S474/J473*100</f>
        <v>#DIV/0!</v>
      </c>
      <c r="U474" s="470"/>
      <c r="V474" s="472"/>
      <c r="W474" s="16"/>
      <c r="X474" s="17" t="e">
        <f>W474/J473*100</f>
        <v>#DIV/0!</v>
      </c>
      <c r="Y474" s="470"/>
      <c r="Z474" s="471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171">+C475+D475</f>
        <v>0</v>
      </c>
      <c r="F475" s="63"/>
      <c r="G475" s="64"/>
      <c r="H475" s="64"/>
      <c r="I475" s="65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470" t="e">
        <f t="shared" si="1130"/>
        <v>#DIV/0!</v>
      </c>
      <c r="N475" s="471"/>
      <c r="O475" s="67">
        <f>G475+F475+0</f>
        <v>0</v>
      </c>
      <c r="P475" s="68" t="e">
        <f t="shared" ref="P475" si="1172">O475/J475*100</f>
        <v>#DIV/0!</v>
      </c>
      <c r="Q475" s="470" t="e">
        <f t="shared" si="1132"/>
        <v>#DIV/0!</v>
      </c>
      <c r="R475" s="471"/>
      <c r="S475" s="70">
        <f>H475+F475+G475+0</f>
        <v>0</v>
      </c>
      <c r="T475" s="68" t="e">
        <f t="shared" ref="T475" si="1173">S475/J475*100</f>
        <v>#DIV/0!</v>
      </c>
      <c r="U475" s="470" t="e">
        <f t="shared" si="1134"/>
        <v>#DIV/0!</v>
      </c>
      <c r="V475" s="472"/>
      <c r="W475" s="67">
        <f>H475+F475+G475+I475+0</f>
        <v>0</v>
      </c>
      <c r="X475" s="68" t="e">
        <f>W475/J475*100</f>
        <v>#DIV/0!</v>
      </c>
      <c r="Y475" s="470" t="e">
        <f t="shared" si="1136"/>
        <v>#DIV/0!</v>
      </c>
      <c r="Z475" s="471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38"/>
      <c r="G476" s="36"/>
      <c r="H476" s="36"/>
      <c r="I476" s="39"/>
      <c r="J476" s="40"/>
      <c r="K476" s="16"/>
      <c r="L476" s="17" t="e">
        <f>K476/J475*100</f>
        <v>#DIV/0!</v>
      </c>
      <c r="M476" s="470"/>
      <c r="N476" s="471"/>
      <c r="O476" s="16"/>
      <c r="P476" s="17" t="e">
        <f>O476/J475*100</f>
        <v>#DIV/0!</v>
      </c>
      <c r="Q476" s="470"/>
      <c r="R476" s="471"/>
      <c r="S476" s="19"/>
      <c r="T476" s="17" t="e">
        <f>S476/J475*100</f>
        <v>#DIV/0!</v>
      </c>
      <c r="U476" s="470"/>
      <c r="V476" s="472"/>
      <c r="W476" s="16"/>
      <c r="X476" s="17" t="e">
        <f>W476/J475*100</f>
        <v>#DIV/0!</v>
      </c>
      <c r="Y476" s="470"/>
      <c r="Z476" s="471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174">+C477+D477</f>
        <v>0</v>
      </c>
      <c r="F477" s="63"/>
      <c r="G477" s="64"/>
      <c r="H477" s="64"/>
      <c r="I477" s="65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470" t="e">
        <f t="shared" si="1130"/>
        <v>#DIV/0!</v>
      </c>
      <c r="N477" s="471"/>
      <c r="O477" s="67">
        <f>G477+F477+0</f>
        <v>0</v>
      </c>
      <c r="P477" s="68" t="e">
        <f t="shared" ref="P477" si="1175">O477/J477*100</f>
        <v>#DIV/0!</v>
      </c>
      <c r="Q477" s="470" t="e">
        <f t="shared" si="1132"/>
        <v>#DIV/0!</v>
      </c>
      <c r="R477" s="471"/>
      <c r="S477" s="70">
        <f>H477+F477+G477+0</f>
        <v>0</v>
      </c>
      <c r="T477" s="68" t="e">
        <f t="shared" ref="T477" si="1176">S477/J477*100</f>
        <v>#DIV/0!</v>
      </c>
      <c r="U477" s="470" t="e">
        <f t="shared" si="1134"/>
        <v>#DIV/0!</v>
      </c>
      <c r="V477" s="472"/>
      <c r="W477" s="67">
        <f>H477+F477+G477+I477+0</f>
        <v>0</v>
      </c>
      <c r="X477" s="68" t="e">
        <f>W477/J477*100</f>
        <v>#DIV/0!</v>
      </c>
      <c r="Y477" s="470" t="e">
        <f t="shared" si="1136"/>
        <v>#DIV/0!</v>
      </c>
      <c r="Z477" s="471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38"/>
      <c r="G478" s="36"/>
      <c r="H478" s="36"/>
      <c r="I478" s="39"/>
      <c r="J478" s="40"/>
      <c r="K478" s="16"/>
      <c r="L478" s="17" t="e">
        <f>K478/J477*100</f>
        <v>#DIV/0!</v>
      </c>
      <c r="M478" s="470"/>
      <c r="N478" s="471"/>
      <c r="O478" s="16"/>
      <c r="P478" s="17" t="e">
        <f>O478/J477*100</f>
        <v>#DIV/0!</v>
      </c>
      <c r="Q478" s="470"/>
      <c r="R478" s="471"/>
      <c r="S478" s="19"/>
      <c r="T478" s="17" t="e">
        <f>S478/J477*100</f>
        <v>#DIV/0!</v>
      </c>
      <c r="U478" s="470"/>
      <c r="V478" s="472"/>
      <c r="W478" s="16"/>
      <c r="X478" s="17" t="e">
        <f>W478/J477*100</f>
        <v>#DIV/0!</v>
      </c>
      <c r="Y478" s="470"/>
      <c r="Z478" s="471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27">
        <f>SUM(F481,F483)</f>
        <v>0</v>
      </c>
      <c r="G479" s="25">
        <f t="shared" ref="G479:I479" si="1177">SUM(G481,G483)</f>
        <v>0</v>
      </c>
      <c r="H479" s="25">
        <f t="shared" si="1177"/>
        <v>0</v>
      </c>
      <c r="I479" s="28">
        <f t="shared" si="1177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178">K479/J479*100</f>
        <v>#DIV/0!</v>
      </c>
      <c r="M479" s="473" t="e">
        <f t="shared" si="1130"/>
        <v>#DIV/0!</v>
      </c>
      <c r="N479" s="474"/>
      <c r="O479" s="30">
        <f>SUM(O481,O483)</f>
        <v>0</v>
      </c>
      <c r="P479" s="31" t="e">
        <f t="shared" ref="P479" si="1179">O479/J479*100</f>
        <v>#DIV/0!</v>
      </c>
      <c r="Q479" s="473" t="e">
        <f t="shared" si="1132"/>
        <v>#DIV/0!</v>
      </c>
      <c r="R479" s="474"/>
      <c r="S479" s="32">
        <f>SUM(S481,S483)</f>
        <v>0</v>
      </c>
      <c r="T479" s="31" t="e">
        <f t="shared" ref="T479" si="1180">S479/J479*100</f>
        <v>#DIV/0!</v>
      </c>
      <c r="U479" s="473" t="e">
        <f t="shared" si="1134"/>
        <v>#DIV/0!</v>
      </c>
      <c r="V479" s="475"/>
      <c r="W479" s="30">
        <f>SUM(W481,W483)</f>
        <v>0</v>
      </c>
      <c r="X479" s="31" t="e">
        <f t="shared" ref="X479" si="1181">W479/J479*100</f>
        <v>#DIV/0!</v>
      </c>
      <c r="Y479" s="473" t="e">
        <f t="shared" si="1136"/>
        <v>#DIV/0!</v>
      </c>
      <c r="Z479" s="474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38"/>
      <c r="G480" s="36"/>
      <c r="H480" s="36"/>
      <c r="I480" s="37"/>
      <c r="J480" s="40"/>
      <c r="K480" s="30">
        <f>SUM(K482,K484)</f>
        <v>0</v>
      </c>
      <c r="L480" s="31" t="e">
        <f t="shared" ref="L480" si="1182">K480/J479*100</f>
        <v>#DIV/0!</v>
      </c>
      <c r="M480" s="473"/>
      <c r="N480" s="474"/>
      <c r="O480" s="30">
        <f>SUM(O482,O484)</f>
        <v>0</v>
      </c>
      <c r="P480" s="31" t="e">
        <f t="shared" ref="P480" si="1183">O480/J479*100</f>
        <v>#DIV/0!</v>
      </c>
      <c r="Q480" s="473"/>
      <c r="R480" s="474"/>
      <c r="S480" s="32">
        <f>SUM(S482,S484)</f>
        <v>0</v>
      </c>
      <c r="T480" s="31" t="e">
        <f t="shared" ref="T480" si="1184">S480/J479*100</f>
        <v>#DIV/0!</v>
      </c>
      <c r="U480" s="473"/>
      <c r="V480" s="475"/>
      <c r="W480" s="30">
        <f>SUM(W482,W484)</f>
        <v>0</v>
      </c>
      <c r="X480" s="31" t="e">
        <f t="shared" ref="X480" si="1185">W480/J479*100</f>
        <v>#DIV/0!</v>
      </c>
      <c r="Y480" s="473"/>
      <c r="Z480" s="474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186">+C481+D481</f>
        <v>0</v>
      </c>
      <c r="F481" s="63"/>
      <c r="G481" s="64"/>
      <c r="H481" s="64"/>
      <c r="I481" s="65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470" t="e">
        <f t="shared" si="1130"/>
        <v>#DIV/0!</v>
      </c>
      <c r="N481" s="471"/>
      <c r="O481" s="67">
        <f>G481+F481+0</f>
        <v>0</v>
      </c>
      <c r="P481" s="68" t="e">
        <f t="shared" ref="P481" si="1187">O481/J481*100</f>
        <v>#DIV/0!</v>
      </c>
      <c r="Q481" s="470" t="e">
        <f t="shared" si="1132"/>
        <v>#DIV/0!</v>
      </c>
      <c r="R481" s="471"/>
      <c r="S481" s="70">
        <f>H481+F481+G481+0</f>
        <v>0</v>
      </c>
      <c r="T481" s="68" t="e">
        <f t="shared" ref="T481" si="1188">S481/J481*100</f>
        <v>#DIV/0!</v>
      </c>
      <c r="U481" s="470" t="e">
        <f t="shared" si="1134"/>
        <v>#DIV/0!</v>
      </c>
      <c r="V481" s="472"/>
      <c r="W481" s="67">
        <f>H481+F481+G481+I481+0</f>
        <v>0</v>
      </c>
      <c r="X481" s="68" t="e">
        <f>W481/J481*100</f>
        <v>#DIV/0!</v>
      </c>
      <c r="Y481" s="470" t="e">
        <f t="shared" si="1136"/>
        <v>#DIV/0!</v>
      </c>
      <c r="Z481" s="471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38"/>
      <c r="G482" s="36"/>
      <c r="H482" s="36"/>
      <c r="I482" s="39"/>
      <c r="J482" s="40"/>
      <c r="K482" s="16"/>
      <c r="L482" s="17" t="e">
        <f>K482/J481*100</f>
        <v>#DIV/0!</v>
      </c>
      <c r="M482" s="470"/>
      <c r="N482" s="471"/>
      <c r="O482" s="16"/>
      <c r="P482" s="17" t="e">
        <f>O482/J481*100</f>
        <v>#DIV/0!</v>
      </c>
      <c r="Q482" s="470"/>
      <c r="R482" s="471"/>
      <c r="S482" s="19"/>
      <c r="T482" s="17" t="e">
        <f>S482/J481*100</f>
        <v>#DIV/0!</v>
      </c>
      <c r="U482" s="470"/>
      <c r="V482" s="472"/>
      <c r="W482" s="16"/>
      <c r="X482" s="17" t="e">
        <f>W482/J481*100</f>
        <v>#DIV/0!</v>
      </c>
      <c r="Y482" s="470"/>
      <c r="Z482" s="471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189">+C483+D483</f>
        <v>0</v>
      </c>
      <c r="F483" s="63"/>
      <c r="G483" s="64"/>
      <c r="H483" s="64"/>
      <c r="I483" s="65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470" t="e">
        <f t="shared" si="1130"/>
        <v>#DIV/0!</v>
      </c>
      <c r="N483" s="471"/>
      <c r="O483" s="67">
        <f>G483+F483+0</f>
        <v>0</v>
      </c>
      <c r="P483" s="68" t="e">
        <f t="shared" ref="P483" si="1190">O483/J483*100</f>
        <v>#DIV/0!</v>
      </c>
      <c r="Q483" s="470" t="e">
        <f t="shared" si="1132"/>
        <v>#DIV/0!</v>
      </c>
      <c r="R483" s="471"/>
      <c r="S483" s="70">
        <f>H483+F483+G483+0</f>
        <v>0</v>
      </c>
      <c r="T483" s="68" t="e">
        <f t="shared" ref="T483" si="1191">S483/J483*100</f>
        <v>#DIV/0!</v>
      </c>
      <c r="U483" s="470" t="e">
        <f t="shared" si="1134"/>
        <v>#DIV/0!</v>
      </c>
      <c r="V483" s="472"/>
      <c r="W483" s="67">
        <f>H483+F483+G483+I483+0</f>
        <v>0</v>
      </c>
      <c r="X483" s="68" t="e">
        <f>W483/J483*100</f>
        <v>#DIV/0!</v>
      </c>
      <c r="Y483" s="470" t="e">
        <f t="shared" si="1136"/>
        <v>#DIV/0!</v>
      </c>
      <c r="Z483" s="471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38"/>
      <c r="G484" s="36"/>
      <c r="H484" s="36"/>
      <c r="I484" s="39"/>
      <c r="J484" s="40"/>
      <c r="K484" s="16"/>
      <c r="L484" s="17" t="e">
        <f>K484/J483*100</f>
        <v>#DIV/0!</v>
      </c>
      <c r="M484" s="470"/>
      <c r="N484" s="471"/>
      <c r="O484" s="16"/>
      <c r="P484" s="17" t="e">
        <f>O484/J483*100</f>
        <v>#DIV/0!</v>
      </c>
      <c r="Q484" s="470"/>
      <c r="R484" s="471"/>
      <c r="S484" s="19"/>
      <c r="T484" s="17" t="e">
        <f>S484/J483*100</f>
        <v>#DIV/0!</v>
      </c>
      <c r="U484" s="470"/>
      <c r="V484" s="472"/>
      <c r="W484" s="16"/>
      <c r="X484" s="17" t="e">
        <f>W484/J483*100</f>
        <v>#DIV/0!</v>
      </c>
      <c r="Y484" s="470"/>
      <c r="Z484" s="471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192">+C485+D485</f>
        <v>0</v>
      </c>
      <c r="F485" s="63"/>
      <c r="G485" s="64"/>
      <c r="H485" s="64"/>
      <c r="I485" s="65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470" t="e">
        <f t="shared" si="1130"/>
        <v>#DIV/0!</v>
      </c>
      <c r="N485" s="471"/>
      <c r="O485" s="67">
        <f>G485+F485+0</f>
        <v>0</v>
      </c>
      <c r="P485" s="68" t="e">
        <f t="shared" ref="P485" si="1193">O485/J485*100</f>
        <v>#DIV/0!</v>
      </c>
      <c r="Q485" s="470" t="e">
        <f t="shared" si="1132"/>
        <v>#DIV/0!</v>
      </c>
      <c r="R485" s="471"/>
      <c r="S485" s="70">
        <f>H485+F485+G485+0</f>
        <v>0</v>
      </c>
      <c r="T485" s="68" t="e">
        <f t="shared" ref="T485" si="1194">S485/J485*100</f>
        <v>#DIV/0!</v>
      </c>
      <c r="U485" s="470" t="e">
        <f t="shared" si="1134"/>
        <v>#DIV/0!</v>
      </c>
      <c r="V485" s="472"/>
      <c r="W485" s="67">
        <f>H485+F485+G485+I485+0</f>
        <v>0</v>
      </c>
      <c r="X485" s="68" t="e">
        <f>W485/J485*100</f>
        <v>#DIV/0!</v>
      </c>
      <c r="Y485" s="470" t="e">
        <f t="shared" si="1136"/>
        <v>#DIV/0!</v>
      </c>
      <c r="Z485" s="471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38"/>
      <c r="G486" s="36"/>
      <c r="H486" s="36"/>
      <c r="I486" s="37"/>
      <c r="J486" s="40"/>
      <c r="K486" s="16"/>
      <c r="L486" s="17" t="e">
        <f>K486/J485*100</f>
        <v>#DIV/0!</v>
      </c>
      <c r="M486" s="470"/>
      <c r="N486" s="471"/>
      <c r="O486" s="16"/>
      <c r="P486" s="17" t="e">
        <f>O486/J485*100</f>
        <v>#DIV/0!</v>
      </c>
      <c r="Q486" s="470"/>
      <c r="R486" s="471"/>
      <c r="S486" s="19"/>
      <c r="T486" s="17" t="e">
        <f>S486/J485*100</f>
        <v>#DIV/0!</v>
      </c>
      <c r="U486" s="470"/>
      <c r="V486" s="472"/>
      <c r="W486" s="16"/>
      <c r="X486" s="17" t="e">
        <f>W486/J485*100</f>
        <v>#DIV/0!</v>
      </c>
      <c r="Y486" s="470"/>
      <c r="Z486" s="471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195">+C487+D487</f>
        <v>0</v>
      </c>
      <c r="F487" s="63"/>
      <c r="G487" s="64"/>
      <c r="H487" s="64"/>
      <c r="I487" s="65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470" t="e">
        <f t="shared" si="1130"/>
        <v>#DIV/0!</v>
      </c>
      <c r="N487" s="471"/>
      <c r="O487" s="67">
        <f>G487+F487+0</f>
        <v>0</v>
      </c>
      <c r="P487" s="68" t="e">
        <f t="shared" ref="P487" si="1196">O487/J487*100</f>
        <v>#DIV/0!</v>
      </c>
      <c r="Q487" s="470" t="e">
        <f t="shared" si="1132"/>
        <v>#DIV/0!</v>
      </c>
      <c r="R487" s="471"/>
      <c r="S487" s="70">
        <f>H487+F487+G487+0</f>
        <v>0</v>
      </c>
      <c r="T487" s="68" t="e">
        <f t="shared" ref="T487" si="1197">S487/J487*100</f>
        <v>#DIV/0!</v>
      </c>
      <c r="U487" s="470" t="e">
        <f t="shared" si="1134"/>
        <v>#DIV/0!</v>
      </c>
      <c r="V487" s="472"/>
      <c r="W487" s="67">
        <f>H487+F487+G487+I487+0</f>
        <v>0</v>
      </c>
      <c r="X487" s="68" t="e">
        <f>W487/J487*100</f>
        <v>#DIV/0!</v>
      </c>
      <c r="Y487" s="470" t="e">
        <f t="shared" si="1136"/>
        <v>#DIV/0!</v>
      </c>
      <c r="Z487" s="471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38"/>
      <c r="G488" s="36"/>
      <c r="H488" s="36"/>
      <c r="I488" s="37"/>
      <c r="J488" s="40"/>
      <c r="K488" s="16"/>
      <c r="L488" s="17" t="e">
        <f>K488/J487*100</f>
        <v>#DIV/0!</v>
      </c>
      <c r="M488" s="470"/>
      <c r="N488" s="471"/>
      <c r="O488" s="16"/>
      <c r="P488" s="17" t="e">
        <f>O488/J487*100</f>
        <v>#DIV/0!</v>
      </c>
      <c r="Q488" s="470"/>
      <c r="R488" s="471"/>
      <c r="S488" s="19"/>
      <c r="T488" s="17" t="e">
        <f>S488/J487*100</f>
        <v>#DIV/0!</v>
      </c>
      <c r="U488" s="470"/>
      <c r="V488" s="472"/>
      <c r="W488" s="16"/>
      <c r="X488" s="17" t="e">
        <f>W488/J487*100</f>
        <v>#DIV/0!</v>
      </c>
      <c r="Y488" s="470"/>
      <c r="Z488" s="471"/>
      <c r="AA488" s="74"/>
      <c r="AB488" s="74"/>
    </row>
    <row r="489" spans="1:28" s="251" customFormat="1" ht="21.75" hidden="1" customHeight="1" x14ac:dyDescent="0.2">
      <c r="A489" s="480" t="s">
        <v>45</v>
      </c>
      <c r="B489" s="54" t="s">
        <v>29</v>
      </c>
      <c r="C489" s="55">
        <f t="shared" ref="C489:K490" si="1198">SUM(C491,C497,C507,C513,C515)</f>
        <v>0</v>
      </c>
      <c r="D489" s="56">
        <f t="shared" si="1198"/>
        <v>0</v>
      </c>
      <c r="E489" s="57">
        <f t="shared" si="1198"/>
        <v>0</v>
      </c>
      <c r="F489" s="58">
        <f t="shared" si="1198"/>
        <v>0</v>
      </c>
      <c r="G489" s="56">
        <f t="shared" si="1198"/>
        <v>0</v>
      </c>
      <c r="H489" s="56">
        <f t="shared" si="1198"/>
        <v>0</v>
      </c>
      <c r="I489" s="59">
        <f t="shared" si="1198"/>
        <v>0</v>
      </c>
      <c r="J489" s="60">
        <f t="shared" si="1198"/>
        <v>0</v>
      </c>
      <c r="K489" s="55">
        <f t="shared" si="1198"/>
        <v>0</v>
      </c>
      <c r="L489" s="56" t="e">
        <f>K489/J489*100</f>
        <v>#DIV/0!</v>
      </c>
      <c r="M489" s="482" t="e">
        <f t="shared" si="1130"/>
        <v>#DIV/0!</v>
      </c>
      <c r="N489" s="476"/>
      <c r="O489" s="55">
        <f>SUM(O491,O497,O507,O513,O515)</f>
        <v>0</v>
      </c>
      <c r="P489" s="56" t="e">
        <f t="shared" ref="P489" si="1199">O489/J489*100</f>
        <v>#DIV/0!</v>
      </c>
      <c r="Q489" s="482" t="e">
        <f t="shared" si="1132"/>
        <v>#DIV/0!</v>
      </c>
      <c r="R489" s="476"/>
      <c r="S489" s="58">
        <f>SUM(S491,S497,S507,S513,S515)</f>
        <v>0</v>
      </c>
      <c r="T489" s="56" t="e">
        <f t="shared" ref="T489" si="1200">S489/J489*100</f>
        <v>#DIV/0!</v>
      </c>
      <c r="U489" s="482" t="e">
        <f t="shared" si="1134"/>
        <v>#DIV/0!</v>
      </c>
      <c r="V489" s="484"/>
      <c r="W489" s="55">
        <f>SUM(W491,W497,W507,W513,W515)</f>
        <v>0</v>
      </c>
      <c r="X489" s="56" t="e">
        <f t="shared" ref="X489" si="1201">W489/J489*100</f>
        <v>#DIV/0!</v>
      </c>
      <c r="Y489" s="482" t="e">
        <f t="shared" si="1136"/>
        <v>#DIV/0!</v>
      </c>
      <c r="Z489" s="476"/>
      <c r="AA489" s="250"/>
      <c r="AB489" s="250"/>
    </row>
    <row r="490" spans="1:28" s="251" customFormat="1" ht="21.75" hidden="1" customHeight="1" x14ac:dyDescent="0.2">
      <c r="A490" s="481"/>
      <c r="B490" s="54" t="s">
        <v>30</v>
      </c>
      <c r="C490" s="16"/>
      <c r="D490" s="17"/>
      <c r="E490" s="18"/>
      <c r="F490" s="19"/>
      <c r="G490" s="17"/>
      <c r="H490" s="17"/>
      <c r="I490" s="20"/>
      <c r="J490" s="21"/>
      <c r="K490" s="55">
        <f t="shared" si="1198"/>
        <v>0</v>
      </c>
      <c r="L490" s="56" t="e">
        <f t="shared" ref="L490" si="1202">K490/J489*100</f>
        <v>#DIV/0!</v>
      </c>
      <c r="M490" s="483"/>
      <c r="N490" s="477"/>
      <c r="O490" s="55">
        <f>SUM(O492,O498,O508,O514,O516)</f>
        <v>0</v>
      </c>
      <c r="P490" s="56" t="e">
        <f t="shared" ref="P490" si="1203">O490/J489*100</f>
        <v>#DIV/0!</v>
      </c>
      <c r="Q490" s="483"/>
      <c r="R490" s="477"/>
      <c r="S490" s="58">
        <f>SUM(S492,S498,S508,S514,S516)</f>
        <v>0</v>
      </c>
      <c r="T490" s="56" t="e">
        <f t="shared" ref="T490" si="1204">S490/J489*100</f>
        <v>#DIV/0!</v>
      </c>
      <c r="U490" s="483"/>
      <c r="V490" s="485"/>
      <c r="W490" s="55">
        <f>SUM(W492,W498,W508,W514,W516)</f>
        <v>0</v>
      </c>
      <c r="X490" s="56" t="e">
        <f t="shared" ref="X490" si="1205">W490/J489*100</f>
        <v>#DIV/0!</v>
      </c>
      <c r="Y490" s="483"/>
      <c r="Z490" s="477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27">
        <f>SUM(F493,F495)</f>
        <v>0</v>
      </c>
      <c r="G491" s="25">
        <f>SUM(G493,G495)</f>
        <v>0</v>
      </c>
      <c r="H491" s="25">
        <f t="shared" ref="H491:I491" si="1206">SUM(H493,H495)</f>
        <v>0</v>
      </c>
      <c r="I491" s="28">
        <f t="shared" si="1206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07">K491/J491*100</f>
        <v>#DIV/0!</v>
      </c>
      <c r="M491" s="478" t="e">
        <f t="shared" si="1130"/>
        <v>#DIV/0!</v>
      </c>
      <c r="N491" s="474"/>
      <c r="O491" s="30">
        <f>SUM(O493,O495)</f>
        <v>0</v>
      </c>
      <c r="P491" s="31" t="e">
        <f t="shared" ref="P491" si="1208">O491/J491*100</f>
        <v>#DIV/0!</v>
      </c>
      <c r="Q491" s="478" t="e">
        <f t="shared" si="1132"/>
        <v>#DIV/0!</v>
      </c>
      <c r="R491" s="474"/>
      <c r="S491" s="32">
        <f>SUM(S493,S495)</f>
        <v>0</v>
      </c>
      <c r="T491" s="31" t="e">
        <f t="shared" ref="T491" si="1209">S491/J491*100</f>
        <v>#DIV/0!</v>
      </c>
      <c r="U491" s="478" t="e">
        <f t="shared" si="1134"/>
        <v>#DIV/0!</v>
      </c>
      <c r="V491" s="475"/>
      <c r="W491" s="30">
        <f>SUM(W493,W495)</f>
        <v>0</v>
      </c>
      <c r="X491" s="31" t="e">
        <f t="shared" ref="X491" si="1210">W491/J491*100</f>
        <v>#DIV/0!</v>
      </c>
      <c r="Y491" s="478" t="e">
        <f t="shared" si="1136"/>
        <v>#DIV/0!</v>
      </c>
      <c r="Z491" s="474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38"/>
      <c r="G492" s="36"/>
      <c r="H492" s="36"/>
      <c r="I492" s="37"/>
      <c r="J492" s="40"/>
      <c r="K492" s="30">
        <f>SUM(K494,K496)</f>
        <v>0</v>
      </c>
      <c r="L492" s="31" t="e">
        <f>K492/J491*100</f>
        <v>#DIV/0!</v>
      </c>
      <c r="M492" s="479"/>
      <c r="N492" s="474"/>
      <c r="O492" s="30">
        <f>SUM(O494,O496)</f>
        <v>0</v>
      </c>
      <c r="P492" s="31" t="e">
        <f t="shared" ref="P492" si="1211">O492/J491*100</f>
        <v>#DIV/0!</v>
      </c>
      <c r="Q492" s="479"/>
      <c r="R492" s="474"/>
      <c r="S492" s="32">
        <f>SUM(S494,S496)</f>
        <v>0</v>
      </c>
      <c r="T492" s="31" t="e">
        <f t="shared" ref="T492" si="1212">S492/J491*100</f>
        <v>#DIV/0!</v>
      </c>
      <c r="U492" s="479"/>
      <c r="V492" s="475"/>
      <c r="W492" s="30">
        <f>SUM(W494,W496)</f>
        <v>0</v>
      </c>
      <c r="X492" s="31" t="e">
        <f t="shared" ref="X492" si="1213">W492/J491*100</f>
        <v>#DIV/0!</v>
      </c>
      <c r="Y492" s="479"/>
      <c r="Z492" s="474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14">+C493+D493</f>
        <v>0</v>
      </c>
      <c r="F493" s="63"/>
      <c r="G493" s="64"/>
      <c r="H493" s="64"/>
      <c r="I493" s="65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470" t="e">
        <f t="shared" si="1130"/>
        <v>#DIV/0!</v>
      </c>
      <c r="N493" s="471"/>
      <c r="O493" s="67">
        <f>G493+F493+0</f>
        <v>0</v>
      </c>
      <c r="P493" s="69" t="e">
        <f t="shared" ref="P493" si="1215">O493/J493*100</f>
        <v>#DIV/0!</v>
      </c>
      <c r="Q493" s="470" t="e">
        <f t="shared" si="1132"/>
        <v>#DIV/0!</v>
      </c>
      <c r="R493" s="471"/>
      <c r="S493" s="70">
        <f>H493+F493+G493+0</f>
        <v>0</v>
      </c>
      <c r="T493" s="69" t="e">
        <f t="shared" ref="T493" si="1216">S493/J493*100</f>
        <v>#DIV/0!</v>
      </c>
      <c r="U493" s="470" t="e">
        <f t="shared" si="1134"/>
        <v>#DIV/0!</v>
      </c>
      <c r="V493" s="472"/>
      <c r="W493" s="67">
        <f>H493+F493+G493+I493+0</f>
        <v>0</v>
      </c>
      <c r="X493" s="69" t="e">
        <f>W493/J493*100</f>
        <v>#DIV/0!</v>
      </c>
      <c r="Y493" s="470" t="e">
        <f t="shared" si="1136"/>
        <v>#DIV/0!</v>
      </c>
      <c r="Z493" s="471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38"/>
      <c r="G494" s="36"/>
      <c r="H494" s="36"/>
      <c r="I494" s="39"/>
      <c r="J494" s="40"/>
      <c r="K494" s="16"/>
      <c r="L494" s="17" t="e">
        <f>K494/J493*100</f>
        <v>#DIV/0!</v>
      </c>
      <c r="M494" s="470"/>
      <c r="N494" s="471"/>
      <c r="O494" s="16"/>
      <c r="P494" s="73" t="e">
        <f>O494/J493*100</f>
        <v>#DIV/0!</v>
      </c>
      <c r="Q494" s="470"/>
      <c r="R494" s="471"/>
      <c r="S494" s="19"/>
      <c r="T494" s="73" t="e">
        <f>S494/J493*100</f>
        <v>#DIV/0!</v>
      </c>
      <c r="U494" s="470"/>
      <c r="V494" s="472"/>
      <c r="W494" s="16"/>
      <c r="X494" s="73" t="e">
        <f>W494/J493*100</f>
        <v>#DIV/0!</v>
      </c>
      <c r="Y494" s="470"/>
      <c r="Z494" s="471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17">+C495+D495</f>
        <v>0</v>
      </c>
      <c r="F495" s="63"/>
      <c r="G495" s="64"/>
      <c r="H495" s="64"/>
      <c r="I495" s="65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470" t="e">
        <f t="shared" si="1130"/>
        <v>#DIV/0!</v>
      </c>
      <c r="N495" s="471"/>
      <c r="O495" s="67">
        <f>G495+F495+0</f>
        <v>0</v>
      </c>
      <c r="P495" s="69" t="e">
        <f t="shared" ref="P495" si="1218">O495/J495*100</f>
        <v>#DIV/0!</v>
      </c>
      <c r="Q495" s="470" t="e">
        <f t="shared" si="1132"/>
        <v>#DIV/0!</v>
      </c>
      <c r="R495" s="471"/>
      <c r="S495" s="70">
        <f>H495+F495+G495+0</f>
        <v>0</v>
      </c>
      <c r="T495" s="69" t="e">
        <f t="shared" ref="T495" si="1219">S495/J495*100</f>
        <v>#DIV/0!</v>
      </c>
      <c r="U495" s="470" t="e">
        <f t="shared" si="1134"/>
        <v>#DIV/0!</v>
      </c>
      <c r="V495" s="472"/>
      <c r="W495" s="67">
        <f>H495+F495+G495+I495+0</f>
        <v>0</v>
      </c>
      <c r="X495" s="69" t="e">
        <f>W495/J495*100</f>
        <v>#DIV/0!</v>
      </c>
      <c r="Y495" s="470" t="e">
        <f t="shared" si="1136"/>
        <v>#DIV/0!</v>
      </c>
      <c r="Z495" s="471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38"/>
      <c r="G496" s="36"/>
      <c r="H496" s="36"/>
      <c r="I496" s="39"/>
      <c r="J496" s="40"/>
      <c r="K496" s="16"/>
      <c r="L496" s="17" t="e">
        <f>K496/J495*100</f>
        <v>#DIV/0!</v>
      </c>
      <c r="M496" s="470"/>
      <c r="N496" s="471"/>
      <c r="O496" s="16"/>
      <c r="P496" s="73" t="e">
        <f>O496/J495*100</f>
        <v>#DIV/0!</v>
      </c>
      <c r="Q496" s="470"/>
      <c r="R496" s="471"/>
      <c r="S496" s="19"/>
      <c r="T496" s="73" t="e">
        <f>S496/J495*100</f>
        <v>#DIV/0!</v>
      </c>
      <c r="U496" s="470"/>
      <c r="V496" s="472"/>
      <c r="W496" s="16"/>
      <c r="X496" s="73" t="e">
        <f>W496/J495*100</f>
        <v>#DIV/0!</v>
      </c>
      <c r="Y496" s="470"/>
      <c r="Z496" s="471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27">
        <f>SUM(F499,F501,F503,F505)</f>
        <v>0</v>
      </c>
      <c r="G497" s="25">
        <f t="shared" ref="G497:I497" si="1220">SUM(G499,G501,G503,G505)</f>
        <v>0</v>
      </c>
      <c r="H497" s="25">
        <f t="shared" si="1220"/>
        <v>0</v>
      </c>
      <c r="I497" s="28">
        <f t="shared" si="1220"/>
        <v>0</v>
      </c>
      <c r="J497" s="29">
        <f t="shared" ref="J497" si="1221">+E497+I497+F497+G497+H497</f>
        <v>0</v>
      </c>
      <c r="K497" s="30">
        <f>SUM(K499,K501,K503,K505)</f>
        <v>0</v>
      </c>
      <c r="L497" s="31" t="e">
        <f t="shared" ref="L497" si="1222">K497/J497*100</f>
        <v>#DIV/0!</v>
      </c>
      <c r="M497" s="473" t="e">
        <f t="shared" si="1130"/>
        <v>#DIV/0!</v>
      </c>
      <c r="N497" s="474"/>
      <c r="O497" s="30">
        <f>SUM(O499,O501,O503,O505)</f>
        <v>0</v>
      </c>
      <c r="P497" s="31" t="e">
        <f t="shared" ref="P497" si="1223">O497/J497*100</f>
        <v>#DIV/0!</v>
      </c>
      <c r="Q497" s="473" t="e">
        <f t="shared" si="1132"/>
        <v>#DIV/0!</v>
      </c>
      <c r="R497" s="474"/>
      <c r="S497" s="32">
        <f>SUM(S499,S501,S503,S505)</f>
        <v>0</v>
      </c>
      <c r="T497" s="31" t="e">
        <f t="shared" ref="T497" si="1224">S497/J497*100</f>
        <v>#DIV/0!</v>
      </c>
      <c r="U497" s="473" t="e">
        <f t="shared" si="1134"/>
        <v>#DIV/0!</v>
      </c>
      <c r="V497" s="475"/>
      <c r="W497" s="30">
        <f>SUM(W499,W501,W503,W505)</f>
        <v>0</v>
      </c>
      <c r="X497" s="31" t="e">
        <f t="shared" ref="X497" si="1225">W497/J497*100</f>
        <v>#DIV/0!</v>
      </c>
      <c r="Y497" s="473" t="e">
        <f t="shared" si="1136"/>
        <v>#DIV/0!</v>
      </c>
      <c r="Z497" s="474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38"/>
      <c r="G498" s="36"/>
      <c r="H498" s="36"/>
      <c r="I498" s="37"/>
      <c r="J498" s="40"/>
      <c r="K498" s="30">
        <f>SUM(K500,K502,K504,K506)</f>
        <v>0</v>
      </c>
      <c r="L498" s="31" t="e">
        <f t="shared" ref="L498" si="1226">K498/J497*100</f>
        <v>#DIV/0!</v>
      </c>
      <c r="M498" s="473"/>
      <c r="N498" s="474"/>
      <c r="O498" s="30">
        <f>SUM(O500,O502,O504,O506)</f>
        <v>0</v>
      </c>
      <c r="P498" s="31" t="e">
        <f t="shared" ref="P498" si="1227">O498/J497*100</f>
        <v>#DIV/0!</v>
      </c>
      <c r="Q498" s="473"/>
      <c r="R498" s="474"/>
      <c r="S498" s="32">
        <f>SUM(S500,S502,S504,S506)</f>
        <v>0</v>
      </c>
      <c r="T498" s="31" t="e">
        <f t="shared" ref="T498" si="1228">S498/J497*100</f>
        <v>#DIV/0!</v>
      </c>
      <c r="U498" s="473"/>
      <c r="V498" s="475"/>
      <c r="W498" s="30">
        <f>SUM(W500,W502,W504,W506)</f>
        <v>0</v>
      </c>
      <c r="X498" s="31" t="e">
        <f t="shared" ref="X498" si="1229">W498/J497*100</f>
        <v>#DIV/0!</v>
      </c>
      <c r="Y498" s="473"/>
      <c r="Z498" s="474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30">+C499+D499</f>
        <v>0</v>
      </c>
      <c r="F499" s="63"/>
      <c r="G499" s="64"/>
      <c r="H499" s="64"/>
      <c r="I499" s="65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470" t="e">
        <f t="shared" si="1130"/>
        <v>#DIV/0!</v>
      </c>
      <c r="N499" s="471"/>
      <c r="O499" s="67">
        <f>G499+F499+0</f>
        <v>0</v>
      </c>
      <c r="P499" s="68" t="e">
        <f t="shared" ref="P499" si="1231">O499/J499*100</f>
        <v>#DIV/0!</v>
      </c>
      <c r="Q499" s="470" t="e">
        <f t="shared" si="1132"/>
        <v>#DIV/0!</v>
      </c>
      <c r="R499" s="471"/>
      <c r="S499" s="70">
        <f>H499+F499+G499+0</f>
        <v>0</v>
      </c>
      <c r="T499" s="68" t="e">
        <f t="shared" ref="T499" si="1232">S499/J499*100</f>
        <v>#DIV/0!</v>
      </c>
      <c r="U499" s="470" t="e">
        <f t="shared" si="1134"/>
        <v>#DIV/0!</v>
      </c>
      <c r="V499" s="472"/>
      <c r="W499" s="67">
        <f>H499+F499+G499+I499+0</f>
        <v>0</v>
      </c>
      <c r="X499" s="68" t="e">
        <f>W499/J499*100</f>
        <v>#DIV/0!</v>
      </c>
      <c r="Y499" s="470" t="e">
        <f t="shared" si="1136"/>
        <v>#DIV/0!</v>
      </c>
      <c r="Z499" s="471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38"/>
      <c r="G500" s="36"/>
      <c r="H500" s="36"/>
      <c r="I500" s="39"/>
      <c r="J500" s="40"/>
      <c r="K500" s="16"/>
      <c r="L500" s="17" t="e">
        <f>K500/J499*100</f>
        <v>#DIV/0!</v>
      </c>
      <c r="M500" s="470"/>
      <c r="N500" s="471"/>
      <c r="O500" s="16"/>
      <c r="P500" s="17" t="e">
        <f>O500/J499*100</f>
        <v>#DIV/0!</v>
      </c>
      <c r="Q500" s="470"/>
      <c r="R500" s="471"/>
      <c r="S500" s="19"/>
      <c r="T500" s="17" t="e">
        <f>S500/J499*100</f>
        <v>#DIV/0!</v>
      </c>
      <c r="U500" s="470"/>
      <c r="V500" s="472"/>
      <c r="W500" s="16"/>
      <c r="X500" s="17" t="e">
        <f>W500/J499*100</f>
        <v>#DIV/0!</v>
      </c>
      <c r="Y500" s="470"/>
      <c r="Z500" s="471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33">+C501+D501</f>
        <v>0</v>
      </c>
      <c r="F501" s="63"/>
      <c r="G501" s="64"/>
      <c r="H501" s="64"/>
      <c r="I501" s="65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470" t="e">
        <f t="shared" si="1130"/>
        <v>#DIV/0!</v>
      </c>
      <c r="N501" s="471"/>
      <c r="O501" s="67">
        <f>G501+F501+0</f>
        <v>0</v>
      </c>
      <c r="P501" s="68" t="e">
        <f t="shared" ref="P501" si="1234">O501/J501*100</f>
        <v>#DIV/0!</v>
      </c>
      <c r="Q501" s="470" t="e">
        <f t="shared" si="1132"/>
        <v>#DIV/0!</v>
      </c>
      <c r="R501" s="471"/>
      <c r="S501" s="70">
        <f>H501+F501+G501+0</f>
        <v>0</v>
      </c>
      <c r="T501" s="68" t="e">
        <f t="shared" ref="T501" si="1235">S501/J501*100</f>
        <v>#DIV/0!</v>
      </c>
      <c r="U501" s="470" t="e">
        <f t="shared" si="1134"/>
        <v>#DIV/0!</v>
      </c>
      <c r="V501" s="472"/>
      <c r="W501" s="67">
        <f>H501+F501+G501+I501+0</f>
        <v>0</v>
      </c>
      <c r="X501" s="68" t="e">
        <f>W501/J501*100</f>
        <v>#DIV/0!</v>
      </c>
      <c r="Y501" s="470" t="e">
        <f t="shared" si="1136"/>
        <v>#DIV/0!</v>
      </c>
      <c r="Z501" s="471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38"/>
      <c r="G502" s="36"/>
      <c r="H502" s="36"/>
      <c r="I502" s="39"/>
      <c r="J502" s="40"/>
      <c r="K502" s="16"/>
      <c r="L502" s="17" t="e">
        <f>K502/J501*100</f>
        <v>#DIV/0!</v>
      </c>
      <c r="M502" s="470"/>
      <c r="N502" s="471"/>
      <c r="O502" s="16"/>
      <c r="P502" s="17" t="e">
        <f>O502/J501*100</f>
        <v>#DIV/0!</v>
      </c>
      <c r="Q502" s="470"/>
      <c r="R502" s="471"/>
      <c r="S502" s="19"/>
      <c r="T502" s="17" t="e">
        <f>S502/J501*100</f>
        <v>#DIV/0!</v>
      </c>
      <c r="U502" s="470"/>
      <c r="V502" s="472"/>
      <c r="W502" s="16"/>
      <c r="X502" s="17" t="e">
        <f>W502/J501*100</f>
        <v>#DIV/0!</v>
      </c>
      <c r="Y502" s="470"/>
      <c r="Z502" s="471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36">+C503+D503</f>
        <v>0</v>
      </c>
      <c r="F503" s="63"/>
      <c r="G503" s="64"/>
      <c r="H503" s="64"/>
      <c r="I503" s="65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470" t="e">
        <f t="shared" si="1130"/>
        <v>#DIV/0!</v>
      </c>
      <c r="N503" s="471"/>
      <c r="O503" s="67">
        <f>G503+F503+0</f>
        <v>0</v>
      </c>
      <c r="P503" s="68" t="e">
        <f t="shared" ref="P503" si="1237">O503/J503*100</f>
        <v>#DIV/0!</v>
      </c>
      <c r="Q503" s="470" t="e">
        <f t="shared" si="1132"/>
        <v>#DIV/0!</v>
      </c>
      <c r="R503" s="471"/>
      <c r="S503" s="70">
        <f>H503+F503+G503+0</f>
        <v>0</v>
      </c>
      <c r="T503" s="68" t="e">
        <f t="shared" ref="T503" si="1238">S503/J503*100</f>
        <v>#DIV/0!</v>
      </c>
      <c r="U503" s="470" t="e">
        <f t="shared" si="1134"/>
        <v>#DIV/0!</v>
      </c>
      <c r="V503" s="472"/>
      <c r="W503" s="67">
        <f>H503+F503+G503+I503+0</f>
        <v>0</v>
      </c>
      <c r="X503" s="68" t="e">
        <f>W503/J503*100</f>
        <v>#DIV/0!</v>
      </c>
      <c r="Y503" s="470" t="e">
        <f t="shared" si="1136"/>
        <v>#DIV/0!</v>
      </c>
      <c r="Z503" s="471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38"/>
      <c r="G504" s="36"/>
      <c r="H504" s="36"/>
      <c r="I504" s="39"/>
      <c r="J504" s="40"/>
      <c r="K504" s="16"/>
      <c r="L504" s="17" t="e">
        <f>K504/J503*100</f>
        <v>#DIV/0!</v>
      </c>
      <c r="M504" s="470"/>
      <c r="N504" s="471"/>
      <c r="O504" s="16"/>
      <c r="P504" s="17" t="e">
        <f>O504/J503*100</f>
        <v>#DIV/0!</v>
      </c>
      <c r="Q504" s="470"/>
      <c r="R504" s="471"/>
      <c r="S504" s="19"/>
      <c r="T504" s="17" t="e">
        <f>S504/J503*100</f>
        <v>#DIV/0!</v>
      </c>
      <c r="U504" s="470"/>
      <c r="V504" s="472"/>
      <c r="W504" s="16"/>
      <c r="X504" s="17" t="e">
        <f>W504/J503*100</f>
        <v>#DIV/0!</v>
      </c>
      <c r="Y504" s="470"/>
      <c r="Z504" s="471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39">+C505+D505</f>
        <v>0</v>
      </c>
      <c r="F505" s="63"/>
      <c r="G505" s="64"/>
      <c r="H505" s="64"/>
      <c r="I505" s="65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470" t="e">
        <f t="shared" si="1130"/>
        <v>#DIV/0!</v>
      </c>
      <c r="N505" s="471"/>
      <c r="O505" s="67">
        <f>G505+F505+0</f>
        <v>0</v>
      </c>
      <c r="P505" s="68" t="e">
        <f t="shared" ref="P505" si="1240">O505/J505*100</f>
        <v>#DIV/0!</v>
      </c>
      <c r="Q505" s="470" t="e">
        <f t="shared" si="1132"/>
        <v>#DIV/0!</v>
      </c>
      <c r="R505" s="471"/>
      <c r="S505" s="70">
        <f>H505+F505+G505+0</f>
        <v>0</v>
      </c>
      <c r="T505" s="68" t="e">
        <f t="shared" ref="T505" si="1241">S505/J505*100</f>
        <v>#DIV/0!</v>
      </c>
      <c r="U505" s="470" t="e">
        <f t="shared" si="1134"/>
        <v>#DIV/0!</v>
      </c>
      <c r="V505" s="472"/>
      <c r="W505" s="67">
        <f>H505+F505+G505+I505+0</f>
        <v>0</v>
      </c>
      <c r="X505" s="68" t="e">
        <f>W505/J505*100</f>
        <v>#DIV/0!</v>
      </c>
      <c r="Y505" s="470" t="e">
        <f t="shared" si="1136"/>
        <v>#DIV/0!</v>
      </c>
      <c r="Z505" s="471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38"/>
      <c r="G506" s="36"/>
      <c r="H506" s="36"/>
      <c r="I506" s="39"/>
      <c r="J506" s="40"/>
      <c r="K506" s="16"/>
      <c r="L506" s="17" t="e">
        <f>K506/J505*100</f>
        <v>#DIV/0!</v>
      </c>
      <c r="M506" s="470"/>
      <c r="N506" s="471"/>
      <c r="O506" s="16"/>
      <c r="P506" s="17" t="e">
        <f>O506/J505*100</f>
        <v>#DIV/0!</v>
      </c>
      <c r="Q506" s="470"/>
      <c r="R506" s="471"/>
      <c r="S506" s="19"/>
      <c r="T506" s="17" t="e">
        <f>S506/J505*100</f>
        <v>#DIV/0!</v>
      </c>
      <c r="U506" s="470"/>
      <c r="V506" s="472"/>
      <c r="W506" s="16"/>
      <c r="X506" s="17" t="e">
        <f>W506/J505*100</f>
        <v>#DIV/0!</v>
      </c>
      <c r="Y506" s="470"/>
      <c r="Z506" s="471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27">
        <f>SUM(F509,F511)</f>
        <v>0</v>
      </c>
      <c r="G507" s="25">
        <f t="shared" ref="G507:I507" si="1242">SUM(G509,G511)</f>
        <v>0</v>
      </c>
      <c r="H507" s="25">
        <f t="shared" si="1242"/>
        <v>0</v>
      </c>
      <c r="I507" s="28">
        <f t="shared" si="1242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43">K507/J507*100</f>
        <v>#DIV/0!</v>
      </c>
      <c r="M507" s="473" t="e">
        <f t="shared" si="1130"/>
        <v>#DIV/0!</v>
      </c>
      <c r="N507" s="474"/>
      <c r="O507" s="30">
        <f>SUM(O509,O511)</f>
        <v>0</v>
      </c>
      <c r="P507" s="31" t="e">
        <f t="shared" ref="P507" si="1244">O507/J507*100</f>
        <v>#DIV/0!</v>
      </c>
      <c r="Q507" s="473" t="e">
        <f t="shared" si="1132"/>
        <v>#DIV/0!</v>
      </c>
      <c r="R507" s="474"/>
      <c r="S507" s="32">
        <f>SUM(S509,S511)</f>
        <v>0</v>
      </c>
      <c r="T507" s="31" t="e">
        <f t="shared" ref="T507" si="1245">S507/J507*100</f>
        <v>#DIV/0!</v>
      </c>
      <c r="U507" s="473" t="e">
        <f t="shared" si="1134"/>
        <v>#DIV/0!</v>
      </c>
      <c r="V507" s="475"/>
      <c r="W507" s="30">
        <f>SUM(W509,W511)</f>
        <v>0</v>
      </c>
      <c r="X507" s="31" t="e">
        <f t="shared" ref="X507" si="1246">W507/J507*100</f>
        <v>#DIV/0!</v>
      </c>
      <c r="Y507" s="473" t="e">
        <f t="shared" si="1136"/>
        <v>#DIV/0!</v>
      </c>
      <c r="Z507" s="474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38"/>
      <c r="G508" s="36"/>
      <c r="H508" s="36"/>
      <c r="I508" s="37"/>
      <c r="J508" s="40"/>
      <c r="K508" s="30">
        <f>SUM(K510,K512)</f>
        <v>0</v>
      </c>
      <c r="L508" s="31" t="e">
        <f t="shared" ref="L508" si="1247">K508/J507*100</f>
        <v>#DIV/0!</v>
      </c>
      <c r="M508" s="473"/>
      <c r="N508" s="474"/>
      <c r="O508" s="30">
        <f>SUM(O510,O512)</f>
        <v>0</v>
      </c>
      <c r="P508" s="31" t="e">
        <f t="shared" ref="P508" si="1248">O508/J507*100</f>
        <v>#DIV/0!</v>
      </c>
      <c r="Q508" s="473"/>
      <c r="R508" s="474"/>
      <c r="S508" s="32">
        <f>SUM(S510,S512)</f>
        <v>0</v>
      </c>
      <c r="T508" s="31" t="e">
        <f t="shared" ref="T508" si="1249">S508/J507*100</f>
        <v>#DIV/0!</v>
      </c>
      <c r="U508" s="473"/>
      <c r="V508" s="475"/>
      <c r="W508" s="30">
        <f>SUM(W510,W512)</f>
        <v>0</v>
      </c>
      <c r="X508" s="31" t="e">
        <f t="shared" ref="X508" si="1250">W508/J507*100</f>
        <v>#DIV/0!</v>
      </c>
      <c r="Y508" s="473"/>
      <c r="Z508" s="474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251">+C509+D509</f>
        <v>0</v>
      </c>
      <c r="F509" s="63"/>
      <c r="G509" s="64"/>
      <c r="H509" s="64"/>
      <c r="I509" s="65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470" t="e">
        <f t="shared" si="1130"/>
        <v>#DIV/0!</v>
      </c>
      <c r="N509" s="471"/>
      <c r="O509" s="67">
        <f>G509+F509+0</f>
        <v>0</v>
      </c>
      <c r="P509" s="68" t="e">
        <f t="shared" ref="P509" si="1252">O509/J509*100</f>
        <v>#DIV/0!</v>
      </c>
      <c r="Q509" s="470" t="e">
        <f t="shared" si="1132"/>
        <v>#DIV/0!</v>
      </c>
      <c r="R509" s="471"/>
      <c r="S509" s="70">
        <f>H509+F509+G509+0</f>
        <v>0</v>
      </c>
      <c r="T509" s="68" t="e">
        <f t="shared" ref="T509" si="1253">S509/J509*100</f>
        <v>#DIV/0!</v>
      </c>
      <c r="U509" s="470" t="e">
        <f t="shared" si="1134"/>
        <v>#DIV/0!</v>
      </c>
      <c r="V509" s="472"/>
      <c r="W509" s="67">
        <f>H509+F509+G509+I509+0</f>
        <v>0</v>
      </c>
      <c r="X509" s="68" t="e">
        <f>W509/J509*100</f>
        <v>#DIV/0!</v>
      </c>
      <c r="Y509" s="470" t="e">
        <f t="shared" si="1136"/>
        <v>#DIV/0!</v>
      </c>
      <c r="Z509" s="471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38"/>
      <c r="G510" s="36"/>
      <c r="H510" s="36"/>
      <c r="I510" s="39"/>
      <c r="J510" s="40"/>
      <c r="K510" s="16"/>
      <c r="L510" s="17" t="e">
        <f>K510/J509*100</f>
        <v>#DIV/0!</v>
      </c>
      <c r="M510" s="470"/>
      <c r="N510" s="471"/>
      <c r="O510" s="16"/>
      <c r="P510" s="17" t="e">
        <f>O510/J509*100</f>
        <v>#DIV/0!</v>
      </c>
      <c r="Q510" s="470"/>
      <c r="R510" s="471"/>
      <c r="S510" s="19"/>
      <c r="T510" s="17" t="e">
        <f>S510/J509*100</f>
        <v>#DIV/0!</v>
      </c>
      <c r="U510" s="470"/>
      <c r="V510" s="472"/>
      <c r="W510" s="16"/>
      <c r="X510" s="17" t="e">
        <f>W510/J509*100</f>
        <v>#DIV/0!</v>
      </c>
      <c r="Y510" s="470"/>
      <c r="Z510" s="471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254">+C511+D511</f>
        <v>0</v>
      </c>
      <c r="F511" s="63"/>
      <c r="G511" s="64"/>
      <c r="H511" s="64"/>
      <c r="I511" s="65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470" t="e">
        <f t="shared" si="1130"/>
        <v>#DIV/0!</v>
      </c>
      <c r="N511" s="471"/>
      <c r="O511" s="67">
        <f>G511+F511+0</f>
        <v>0</v>
      </c>
      <c r="P511" s="68" t="e">
        <f t="shared" ref="P511" si="1255">O511/J511*100</f>
        <v>#DIV/0!</v>
      </c>
      <c r="Q511" s="470" t="e">
        <f t="shared" si="1132"/>
        <v>#DIV/0!</v>
      </c>
      <c r="R511" s="471"/>
      <c r="S511" s="70">
        <f>H511+F511+G511+0</f>
        <v>0</v>
      </c>
      <c r="T511" s="68" t="e">
        <f t="shared" ref="T511" si="1256">S511/J511*100</f>
        <v>#DIV/0!</v>
      </c>
      <c r="U511" s="470" t="e">
        <f t="shared" si="1134"/>
        <v>#DIV/0!</v>
      </c>
      <c r="V511" s="472"/>
      <c r="W511" s="67">
        <f>H511+F511+G511+I511+0</f>
        <v>0</v>
      </c>
      <c r="X511" s="68" t="e">
        <f>W511/J511*100</f>
        <v>#DIV/0!</v>
      </c>
      <c r="Y511" s="470" t="e">
        <f t="shared" si="1136"/>
        <v>#DIV/0!</v>
      </c>
      <c r="Z511" s="471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38"/>
      <c r="G512" s="36"/>
      <c r="H512" s="36"/>
      <c r="I512" s="39"/>
      <c r="J512" s="40"/>
      <c r="K512" s="16"/>
      <c r="L512" s="17" t="e">
        <f>K512/J511*100</f>
        <v>#DIV/0!</v>
      </c>
      <c r="M512" s="470"/>
      <c r="N512" s="471"/>
      <c r="O512" s="16"/>
      <c r="P512" s="17" t="e">
        <f>O512/J511*100</f>
        <v>#DIV/0!</v>
      </c>
      <c r="Q512" s="470"/>
      <c r="R512" s="471"/>
      <c r="S512" s="19"/>
      <c r="T512" s="17" t="e">
        <f>S512/J511*100</f>
        <v>#DIV/0!</v>
      </c>
      <c r="U512" s="470"/>
      <c r="V512" s="472"/>
      <c r="W512" s="16"/>
      <c r="X512" s="17" t="e">
        <f>W512/J511*100</f>
        <v>#DIV/0!</v>
      </c>
      <c r="Y512" s="470"/>
      <c r="Z512" s="471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257">+C513+D513</f>
        <v>0</v>
      </c>
      <c r="F513" s="63"/>
      <c r="G513" s="64"/>
      <c r="H513" s="64"/>
      <c r="I513" s="65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470" t="e">
        <f t="shared" si="1130"/>
        <v>#DIV/0!</v>
      </c>
      <c r="N513" s="471"/>
      <c r="O513" s="67">
        <f>G513+F513+0</f>
        <v>0</v>
      </c>
      <c r="P513" s="68" t="e">
        <f t="shared" ref="P513" si="1258">O513/J513*100</f>
        <v>#DIV/0!</v>
      </c>
      <c r="Q513" s="470" t="e">
        <f t="shared" si="1132"/>
        <v>#DIV/0!</v>
      </c>
      <c r="R513" s="471"/>
      <c r="S513" s="70">
        <f>H513+F513+G513+0</f>
        <v>0</v>
      </c>
      <c r="T513" s="68" t="e">
        <f t="shared" ref="T513" si="1259">S513/J513*100</f>
        <v>#DIV/0!</v>
      </c>
      <c r="U513" s="470" t="e">
        <f t="shared" si="1134"/>
        <v>#DIV/0!</v>
      </c>
      <c r="V513" s="472"/>
      <c r="W513" s="67">
        <f>H513+F513+G513+I513+0</f>
        <v>0</v>
      </c>
      <c r="X513" s="68" t="e">
        <f>W513/J513*100</f>
        <v>#DIV/0!</v>
      </c>
      <c r="Y513" s="470" t="e">
        <f t="shared" si="1136"/>
        <v>#DIV/0!</v>
      </c>
      <c r="Z513" s="471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38"/>
      <c r="G514" s="36"/>
      <c r="H514" s="36"/>
      <c r="I514" s="37"/>
      <c r="J514" s="40"/>
      <c r="K514" s="16"/>
      <c r="L514" s="17" t="e">
        <f>K514/J513*100</f>
        <v>#DIV/0!</v>
      </c>
      <c r="M514" s="470"/>
      <c r="N514" s="471"/>
      <c r="O514" s="16"/>
      <c r="P514" s="17" t="e">
        <f>O514/J513*100</f>
        <v>#DIV/0!</v>
      </c>
      <c r="Q514" s="470"/>
      <c r="R514" s="471"/>
      <c r="S514" s="19"/>
      <c r="T514" s="17" t="e">
        <f>S514/J513*100</f>
        <v>#DIV/0!</v>
      </c>
      <c r="U514" s="470"/>
      <c r="V514" s="472"/>
      <c r="W514" s="16"/>
      <c r="X514" s="17" t="e">
        <f>W514/J513*100</f>
        <v>#DIV/0!</v>
      </c>
      <c r="Y514" s="470"/>
      <c r="Z514" s="471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260">+C515+D515</f>
        <v>0</v>
      </c>
      <c r="F515" s="63"/>
      <c r="G515" s="64"/>
      <c r="H515" s="64"/>
      <c r="I515" s="65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470" t="e">
        <f t="shared" si="1130"/>
        <v>#DIV/0!</v>
      </c>
      <c r="N515" s="471"/>
      <c r="O515" s="67">
        <f>G515+F515+0</f>
        <v>0</v>
      </c>
      <c r="P515" s="68" t="e">
        <f t="shared" ref="P515" si="1261">O515/J515*100</f>
        <v>#DIV/0!</v>
      </c>
      <c r="Q515" s="470" t="e">
        <f t="shared" si="1132"/>
        <v>#DIV/0!</v>
      </c>
      <c r="R515" s="471"/>
      <c r="S515" s="70">
        <f>H515+F515+G515+0</f>
        <v>0</v>
      </c>
      <c r="T515" s="68" t="e">
        <f t="shared" ref="T515" si="1262">S515/J515*100</f>
        <v>#DIV/0!</v>
      </c>
      <c r="U515" s="470" t="e">
        <f t="shared" si="1134"/>
        <v>#DIV/0!</v>
      </c>
      <c r="V515" s="472"/>
      <c r="W515" s="67">
        <f>H515+F515+G515+I515+0</f>
        <v>0</v>
      </c>
      <c r="X515" s="68" t="e">
        <f>W515/J515*100</f>
        <v>#DIV/0!</v>
      </c>
      <c r="Y515" s="470" t="e">
        <f t="shared" si="1136"/>
        <v>#DIV/0!</v>
      </c>
      <c r="Z515" s="471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38"/>
      <c r="G516" s="36"/>
      <c r="H516" s="36"/>
      <c r="I516" s="37"/>
      <c r="J516" s="40"/>
      <c r="K516" s="16"/>
      <c r="L516" s="17" t="e">
        <f>K516/J515*100</f>
        <v>#DIV/0!</v>
      </c>
      <c r="M516" s="470"/>
      <c r="N516" s="471"/>
      <c r="O516" s="16"/>
      <c r="P516" s="17" t="e">
        <f>O516/J515*100</f>
        <v>#DIV/0!</v>
      </c>
      <c r="Q516" s="470"/>
      <c r="R516" s="471"/>
      <c r="S516" s="19"/>
      <c r="T516" s="17" t="e">
        <f>S516/J515*100</f>
        <v>#DIV/0!</v>
      </c>
      <c r="U516" s="470"/>
      <c r="V516" s="472"/>
      <c r="W516" s="16"/>
      <c r="X516" s="17" t="e">
        <f>W516/J515*100</f>
        <v>#DIV/0!</v>
      </c>
      <c r="Y516" s="470"/>
      <c r="Z516" s="471"/>
      <c r="AA516" s="74"/>
      <c r="AB516" s="74"/>
    </row>
    <row r="517" spans="1:28" s="251" customFormat="1" ht="21.75" hidden="1" customHeight="1" x14ac:dyDescent="0.2">
      <c r="A517" s="480" t="s">
        <v>45</v>
      </c>
      <c r="B517" s="54" t="s">
        <v>29</v>
      </c>
      <c r="C517" s="55">
        <f t="shared" ref="C517:K518" si="1263">SUM(C519,C525,C535,C541,C543)</f>
        <v>0</v>
      </c>
      <c r="D517" s="56">
        <f t="shared" si="1263"/>
        <v>0</v>
      </c>
      <c r="E517" s="57">
        <f t="shared" si="1263"/>
        <v>0</v>
      </c>
      <c r="F517" s="58">
        <f t="shared" si="1263"/>
        <v>0</v>
      </c>
      <c r="G517" s="56">
        <f t="shared" si="1263"/>
        <v>0</v>
      </c>
      <c r="H517" s="56">
        <f t="shared" si="1263"/>
        <v>0</v>
      </c>
      <c r="I517" s="59">
        <f t="shared" si="1263"/>
        <v>0</v>
      </c>
      <c r="J517" s="60">
        <f t="shared" si="1263"/>
        <v>0</v>
      </c>
      <c r="K517" s="55">
        <f t="shared" si="1263"/>
        <v>0</v>
      </c>
      <c r="L517" s="56" t="e">
        <f>K517/J517*100</f>
        <v>#DIV/0!</v>
      </c>
      <c r="M517" s="482" t="e">
        <f t="shared" si="1130"/>
        <v>#DIV/0!</v>
      </c>
      <c r="N517" s="476"/>
      <c r="O517" s="55">
        <f>SUM(O519,O525,O535,O541,O543)</f>
        <v>0</v>
      </c>
      <c r="P517" s="56" t="e">
        <f t="shared" ref="P517" si="1264">O517/J517*100</f>
        <v>#DIV/0!</v>
      </c>
      <c r="Q517" s="482" t="e">
        <f t="shared" si="1132"/>
        <v>#DIV/0!</v>
      </c>
      <c r="R517" s="476"/>
      <c r="S517" s="58">
        <f>SUM(S519,S525,S535,S541,S543)</f>
        <v>0</v>
      </c>
      <c r="T517" s="56" t="e">
        <f t="shared" ref="T517" si="1265">S517/J517*100</f>
        <v>#DIV/0!</v>
      </c>
      <c r="U517" s="482" t="e">
        <f t="shared" si="1134"/>
        <v>#DIV/0!</v>
      </c>
      <c r="V517" s="484"/>
      <c r="W517" s="55">
        <f>SUM(W519,W525,W535,W541,W543)</f>
        <v>0</v>
      </c>
      <c r="X517" s="56" t="e">
        <f t="shared" ref="X517" si="1266">W517/J517*100</f>
        <v>#DIV/0!</v>
      </c>
      <c r="Y517" s="482" t="e">
        <f t="shared" si="1136"/>
        <v>#DIV/0!</v>
      </c>
      <c r="Z517" s="476"/>
      <c r="AA517" s="250"/>
      <c r="AB517" s="250"/>
    </row>
    <row r="518" spans="1:28" s="251" customFormat="1" ht="21.75" hidden="1" customHeight="1" x14ac:dyDescent="0.2">
      <c r="A518" s="481"/>
      <c r="B518" s="54" t="s">
        <v>30</v>
      </c>
      <c r="C518" s="16"/>
      <c r="D518" s="17"/>
      <c r="E518" s="18"/>
      <c r="F518" s="19"/>
      <c r="G518" s="17"/>
      <c r="H518" s="17"/>
      <c r="I518" s="20"/>
      <c r="J518" s="21"/>
      <c r="K518" s="55">
        <f t="shared" si="1263"/>
        <v>0</v>
      </c>
      <c r="L518" s="56" t="e">
        <f t="shared" ref="L518" si="1267">K518/J517*100</f>
        <v>#DIV/0!</v>
      </c>
      <c r="M518" s="483"/>
      <c r="N518" s="477"/>
      <c r="O518" s="55">
        <f>SUM(O520,O526,O536,O542,O544)</f>
        <v>0</v>
      </c>
      <c r="P518" s="56" t="e">
        <f t="shared" ref="P518" si="1268">O518/J517*100</f>
        <v>#DIV/0!</v>
      </c>
      <c r="Q518" s="483"/>
      <c r="R518" s="477"/>
      <c r="S518" s="58">
        <f>SUM(S520,S526,S536,S542,S544)</f>
        <v>0</v>
      </c>
      <c r="T518" s="56" t="e">
        <f t="shared" ref="T518" si="1269">S518/J517*100</f>
        <v>#DIV/0!</v>
      </c>
      <c r="U518" s="483"/>
      <c r="V518" s="485"/>
      <c r="W518" s="55">
        <f>SUM(W520,W526,W536,W542,W544)</f>
        <v>0</v>
      </c>
      <c r="X518" s="56" t="e">
        <f t="shared" ref="X518" si="1270">W518/J517*100</f>
        <v>#DIV/0!</v>
      </c>
      <c r="Y518" s="483"/>
      <c r="Z518" s="477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27">
        <f>SUM(F521,F523)</f>
        <v>0</v>
      </c>
      <c r="G519" s="25">
        <f>SUM(G521,G523)</f>
        <v>0</v>
      </c>
      <c r="H519" s="25">
        <f t="shared" ref="H519:I519" si="1271">SUM(H521,H523)</f>
        <v>0</v>
      </c>
      <c r="I519" s="28">
        <f t="shared" si="1271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272">K519/J519*100</f>
        <v>#DIV/0!</v>
      </c>
      <c r="M519" s="478" t="e">
        <f t="shared" si="1130"/>
        <v>#DIV/0!</v>
      </c>
      <c r="N519" s="474"/>
      <c r="O519" s="30">
        <f>SUM(O521,O523)</f>
        <v>0</v>
      </c>
      <c r="P519" s="31" t="e">
        <f t="shared" ref="P519" si="1273">O519/J519*100</f>
        <v>#DIV/0!</v>
      </c>
      <c r="Q519" s="478" t="e">
        <f t="shared" si="1132"/>
        <v>#DIV/0!</v>
      </c>
      <c r="R519" s="474"/>
      <c r="S519" s="32">
        <f>SUM(S521,S523)</f>
        <v>0</v>
      </c>
      <c r="T519" s="31" t="e">
        <f t="shared" ref="T519" si="1274">S519/J519*100</f>
        <v>#DIV/0!</v>
      </c>
      <c r="U519" s="478" t="e">
        <f t="shared" si="1134"/>
        <v>#DIV/0!</v>
      </c>
      <c r="V519" s="475"/>
      <c r="W519" s="30">
        <f>SUM(W521,W523)</f>
        <v>0</v>
      </c>
      <c r="X519" s="31" t="e">
        <f t="shared" ref="X519" si="1275">W519/J519*100</f>
        <v>#DIV/0!</v>
      </c>
      <c r="Y519" s="478" t="e">
        <f t="shared" si="1136"/>
        <v>#DIV/0!</v>
      </c>
      <c r="Z519" s="474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38"/>
      <c r="G520" s="36"/>
      <c r="H520" s="36"/>
      <c r="I520" s="37"/>
      <c r="J520" s="40"/>
      <c r="K520" s="30">
        <f>SUM(K522,K524)</f>
        <v>0</v>
      </c>
      <c r="L520" s="31" t="e">
        <f>K520/J519*100</f>
        <v>#DIV/0!</v>
      </c>
      <c r="M520" s="479"/>
      <c r="N520" s="474"/>
      <c r="O520" s="30">
        <f>SUM(O522,O524)</f>
        <v>0</v>
      </c>
      <c r="P520" s="31" t="e">
        <f t="shared" ref="P520" si="1276">O520/J519*100</f>
        <v>#DIV/0!</v>
      </c>
      <c r="Q520" s="479"/>
      <c r="R520" s="474"/>
      <c r="S520" s="32">
        <f>SUM(S522,S524)</f>
        <v>0</v>
      </c>
      <c r="T520" s="31" t="e">
        <f t="shared" ref="T520" si="1277">S520/J519*100</f>
        <v>#DIV/0!</v>
      </c>
      <c r="U520" s="479"/>
      <c r="V520" s="475"/>
      <c r="W520" s="30">
        <f>SUM(W522,W524)</f>
        <v>0</v>
      </c>
      <c r="X520" s="31" t="e">
        <f t="shared" ref="X520" si="1278">W520/J519*100</f>
        <v>#DIV/0!</v>
      </c>
      <c r="Y520" s="479"/>
      <c r="Z520" s="474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279">+C521+D521</f>
        <v>0</v>
      </c>
      <c r="F521" s="63"/>
      <c r="G521" s="64"/>
      <c r="H521" s="64"/>
      <c r="I521" s="65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470" t="e">
        <f t="shared" si="1130"/>
        <v>#DIV/0!</v>
      </c>
      <c r="N521" s="471"/>
      <c r="O521" s="67">
        <f>G521+F521+0</f>
        <v>0</v>
      </c>
      <c r="P521" s="69" t="e">
        <f t="shared" ref="P521" si="1280">O521/J521*100</f>
        <v>#DIV/0!</v>
      </c>
      <c r="Q521" s="470" t="e">
        <f t="shared" si="1132"/>
        <v>#DIV/0!</v>
      </c>
      <c r="R521" s="471"/>
      <c r="S521" s="70">
        <f>H521+F521+G521+0</f>
        <v>0</v>
      </c>
      <c r="T521" s="69" t="e">
        <f t="shared" ref="T521" si="1281">S521/J521*100</f>
        <v>#DIV/0!</v>
      </c>
      <c r="U521" s="470" t="e">
        <f t="shared" si="1134"/>
        <v>#DIV/0!</v>
      </c>
      <c r="V521" s="472"/>
      <c r="W521" s="67">
        <f>H521+F521+G521+I521+0</f>
        <v>0</v>
      </c>
      <c r="X521" s="69" t="e">
        <f>W521/J521*100</f>
        <v>#DIV/0!</v>
      </c>
      <c r="Y521" s="470" t="e">
        <f t="shared" si="1136"/>
        <v>#DIV/0!</v>
      </c>
      <c r="Z521" s="471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38"/>
      <c r="G522" s="36"/>
      <c r="H522" s="36"/>
      <c r="I522" s="39"/>
      <c r="J522" s="40"/>
      <c r="K522" s="16"/>
      <c r="L522" s="17" t="e">
        <f>K522/J521*100</f>
        <v>#DIV/0!</v>
      </c>
      <c r="M522" s="470"/>
      <c r="N522" s="471"/>
      <c r="O522" s="16"/>
      <c r="P522" s="73" t="e">
        <f>O522/J521*100</f>
        <v>#DIV/0!</v>
      </c>
      <c r="Q522" s="470"/>
      <c r="R522" s="471"/>
      <c r="S522" s="19"/>
      <c r="T522" s="73" t="e">
        <f>S522/J521*100</f>
        <v>#DIV/0!</v>
      </c>
      <c r="U522" s="470"/>
      <c r="V522" s="472"/>
      <c r="W522" s="16"/>
      <c r="X522" s="73" t="e">
        <f>W522/J521*100</f>
        <v>#DIV/0!</v>
      </c>
      <c r="Y522" s="470"/>
      <c r="Z522" s="471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282">+C523+D523</f>
        <v>0</v>
      </c>
      <c r="F523" s="63"/>
      <c r="G523" s="64"/>
      <c r="H523" s="64"/>
      <c r="I523" s="65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470" t="e">
        <f t="shared" si="1130"/>
        <v>#DIV/0!</v>
      </c>
      <c r="N523" s="471"/>
      <c r="O523" s="67">
        <f>G523+F523+0</f>
        <v>0</v>
      </c>
      <c r="P523" s="69" t="e">
        <f t="shared" ref="P523" si="1283">O523/J523*100</f>
        <v>#DIV/0!</v>
      </c>
      <c r="Q523" s="470" t="e">
        <f t="shared" si="1132"/>
        <v>#DIV/0!</v>
      </c>
      <c r="R523" s="471"/>
      <c r="S523" s="70">
        <f>H523+F523+G523+0</f>
        <v>0</v>
      </c>
      <c r="T523" s="69" t="e">
        <f t="shared" ref="T523" si="1284">S523/J523*100</f>
        <v>#DIV/0!</v>
      </c>
      <c r="U523" s="470" t="e">
        <f t="shared" si="1134"/>
        <v>#DIV/0!</v>
      </c>
      <c r="V523" s="472"/>
      <c r="W523" s="67">
        <f>H523+F523+G523+I523+0</f>
        <v>0</v>
      </c>
      <c r="X523" s="69" t="e">
        <f>W523/J523*100</f>
        <v>#DIV/0!</v>
      </c>
      <c r="Y523" s="470" t="e">
        <f t="shared" si="1136"/>
        <v>#DIV/0!</v>
      </c>
      <c r="Z523" s="471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38"/>
      <c r="G524" s="36"/>
      <c r="H524" s="36"/>
      <c r="I524" s="39"/>
      <c r="J524" s="40"/>
      <c r="K524" s="16"/>
      <c r="L524" s="17" t="e">
        <f>K524/J523*100</f>
        <v>#DIV/0!</v>
      </c>
      <c r="M524" s="470"/>
      <c r="N524" s="471"/>
      <c r="O524" s="16"/>
      <c r="P524" s="73" t="e">
        <f>O524/J523*100</f>
        <v>#DIV/0!</v>
      </c>
      <c r="Q524" s="470"/>
      <c r="R524" s="471"/>
      <c r="S524" s="19"/>
      <c r="T524" s="73" t="e">
        <f>S524/J523*100</f>
        <v>#DIV/0!</v>
      </c>
      <c r="U524" s="470"/>
      <c r="V524" s="472"/>
      <c r="W524" s="16"/>
      <c r="X524" s="73" t="e">
        <f>W524/J523*100</f>
        <v>#DIV/0!</v>
      </c>
      <c r="Y524" s="470"/>
      <c r="Z524" s="471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27">
        <f>SUM(F527,F529,F531,F533)</f>
        <v>0</v>
      </c>
      <c r="G525" s="25">
        <f t="shared" ref="G525:I525" si="1285">SUM(G527,G529,G531,G533)</f>
        <v>0</v>
      </c>
      <c r="H525" s="25">
        <f t="shared" si="1285"/>
        <v>0</v>
      </c>
      <c r="I525" s="28">
        <f t="shared" si="1285"/>
        <v>0</v>
      </c>
      <c r="J525" s="29">
        <f t="shared" ref="J525" si="1286">+E525+I525+F525+G525+H525</f>
        <v>0</v>
      </c>
      <c r="K525" s="30">
        <f>SUM(K527,K529,K531,K533)</f>
        <v>0</v>
      </c>
      <c r="L525" s="31" t="e">
        <f t="shared" ref="L525" si="1287">K525/J525*100</f>
        <v>#DIV/0!</v>
      </c>
      <c r="M525" s="473" t="e">
        <f t="shared" ref="M525:M587" si="1288">L526-L525</f>
        <v>#DIV/0!</v>
      </c>
      <c r="N525" s="474"/>
      <c r="O525" s="30">
        <f>SUM(O527,O529,O531,O533)</f>
        <v>0</v>
      </c>
      <c r="P525" s="31" t="e">
        <f t="shared" ref="P525" si="1289">O525/J525*100</f>
        <v>#DIV/0!</v>
      </c>
      <c r="Q525" s="473" t="e">
        <f t="shared" ref="Q525:Q587" si="1290">P526-P525</f>
        <v>#DIV/0!</v>
      </c>
      <c r="R525" s="474"/>
      <c r="S525" s="32">
        <f>SUM(S527,S529,S531,S533)</f>
        <v>0</v>
      </c>
      <c r="T525" s="31" t="e">
        <f t="shared" ref="T525" si="1291">S525/J525*100</f>
        <v>#DIV/0!</v>
      </c>
      <c r="U525" s="473" t="e">
        <f t="shared" ref="U525:U587" si="1292">T526-T525</f>
        <v>#DIV/0!</v>
      </c>
      <c r="V525" s="475"/>
      <c r="W525" s="30">
        <f>SUM(W527,W529,W531,W533)</f>
        <v>0</v>
      </c>
      <c r="X525" s="31" t="e">
        <f t="shared" ref="X525" si="1293">W525/J525*100</f>
        <v>#DIV/0!</v>
      </c>
      <c r="Y525" s="473" t="e">
        <f t="shared" ref="Y525:Y587" si="1294">X526-X525</f>
        <v>#DIV/0!</v>
      </c>
      <c r="Z525" s="474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38"/>
      <c r="G526" s="36"/>
      <c r="H526" s="36"/>
      <c r="I526" s="37"/>
      <c r="J526" s="40"/>
      <c r="K526" s="30">
        <f>SUM(K528,K530,K532,K534)</f>
        <v>0</v>
      </c>
      <c r="L526" s="31" t="e">
        <f t="shared" ref="L526" si="1295">K526/J525*100</f>
        <v>#DIV/0!</v>
      </c>
      <c r="M526" s="473"/>
      <c r="N526" s="474"/>
      <c r="O526" s="30">
        <f>SUM(O528,O530,O532,O534)</f>
        <v>0</v>
      </c>
      <c r="P526" s="31" t="e">
        <f t="shared" ref="P526" si="1296">O526/J525*100</f>
        <v>#DIV/0!</v>
      </c>
      <c r="Q526" s="473"/>
      <c r="R526" s="474"/>
      <c r="S526" s="32">
        <f>SUM(S528,S530,S532,S534)</f>
        <v>0</v>
      </c>
      <c r="T526" s="31" t="e">
        <f t="shared" ref="T526" si="1297">S526/J525*100</f>
        <v>#DIV/0!</v>
      </c>
      <c r="U526" s="473"/>
      <c r="V526" s="475"/>
      <c r="W526" s="30">
        <f>SUM(W528,W530,W532,W534)</f>
        <v>0</v>
      </c>
      <c r="X526" s="31" t="e">
        <f t="shared" ref="X526" si="1298">W526/J525*100</f>
        <v>#DIV/0!</v>
      </c>
      <c r="Y526" s="473"/>
      <c r="Z526" s="474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299">+C527+D527</f>
        <v>0</v>
      </c>
      <c r="F527" s="63"/>
      <c r="G527" s="64"/>
      <c r="H527" s="64"/>
      <c r="I527" s="65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470" t="e">
        <f t="shared" si="1288"/>
        <v>#DIV/0!</v>
      </c>
      <c r="N527" s="471"/>
      <c r="O527" s="67">
        <f>G527+F527+0</f>
        <v>0</v>
      </c>
      <c r="P527" s="68" t="e">
        <f t="shared" ref="P527" si="1300">O527/J527*100</f>
        <v>#DIV/0!</v>
      </c>
      <c r="Q527" s="470" t="e">
        <f t="shared" si="1290"/>
        <v>#DIV/0!</v>
      </c>
      <c r="R527" s="471"/>
      <c r="S527" s="70">
        <f>H527+F527+G527+0</f>
        <v>0</v>
      </c>
      <c r="T527" s="68" t="e">
        <f t="shared" ref="T527" si="1301">S527/J527*100</f>
        <v>#DIV/0!</v>
      </c>
      <c r="U527" s="470" t="e">
        <f t="shared" si="1292"/>
        <v>#DIV/0!</v>
      </c>
      <c r="V527" s="472"/>
      <c r="W527" s="67">
        <f>H527+F527+G527+I527+0</f>
        <v>0</v>
      </c>
      <c r="X527" s="68" t="e">
        <f>W527/J527*100</f>
        <v>#DIV/0!</v>
      </c>
      <c r="Y527" s="470" t="e">
        <f t="shared" si="1294"/>
        <v>#DIV/0!</v>
      </c>
      <c r="Z527" s="471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38"/>
      <c r="G528" s="36"/>
      <c r="H528" s="36"/>
      <c r="I528" s="39"/>
      <c r="J528" s="40"/>
      <c r="K528" s="16"/>
      <c r="L528" s="17" t="e">
        <f>K528/J527*100</f>
        <v>#DIV/0!</v>
      </c>
      <c r="M528" s="470"/>
      <c r="N528" s="471"/>
      <c r="O528" s="16"/>
      <c r="P528" s="17" t="e">
        <f>O528/J527*100</f>
        <v>#DIV/0!</v>
      </c>
      <c r="Q528" s="470"/>
      <c r="R528" s="471"/>
      <c r="S528" s="19"/>
      <c r="T528" s="17" t="e">
        <f>S528/J527*100</f>
        <v>#DIV/0!</v>
      </c>
      <c r="U528" s="470"/>
      <c r="V528" s="472"/>
      <c r="W528" s="16"/>
      <c r="X528" s="17" t="e">
        <f>W528/J527*100</f>
        <v>#DIV/0!</v>
      </c>
      <c r="Y528" s="470"/>
      <c r="Z528" s="471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02">+C529+D529</f>
        <v>0</v>
      </c>
      <c r="F529" s="63"/>
      <c r="G529" s="64"/>
      <c r="H529" s="64"/>
      <c r="I529" s="65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470" t="e">
        <f t="shared" si="1288"/>
        <v>#DIV/0!</v>
      </c>
      <c r="N529" s="471"/>
      <c r="O529" s="67">
        <f>G529+F529+0</f>
        <v>0</v>
      </c>
      <c r="P529" s="68" t="e">
        <f t="shared" ref="P529" si="1303">O529/J529*100</f>
        <v>#DIV/0!</v>
      </c>
      <c r="Q529" s="470" t="e">
        <f t="shared" si="1290"/>
        <v>#DIV/0!</v>
      </c>
      <c r="R529" s="471"/>
      <c r="S529" s="70">
        <f>H529+F529+G529+0</f>
        <v>0</v>
      </c>
      <c r="T529" s="68" t="e">
        <f t="shared" ref="T529" si="1304">S529/J529*100</f>
        <v>#DIV/0!</v>
      </c>
      <c r="U529" s="470" t="e">
        <f t="shared" si="1292"/>
        <v>#DIV/0!</v>
      </c>
      <c r="V529" s="472"/>
      <c r="W529" s="67">
        <f>H529+F529+G529+I529+0</f>
        <v>0</v>
      </c>
      <c r="X529" s="68" t="e">
        <f>W529/J529*100</f>
        <v>#DIV/0!</v>
      </c>
      <c r="Y529" s="470" t="e">
        <f t="shared" si="1294"/>
        <v>#DIV/0!</v>
      </c>
      <c r="Z529" s="471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38"/>
      <c r="G530" s="36"/>
      <c r="H530" s="36"/>
      <c r="I530" s="39"/>
      <c r="J530" s="40"/>
      <c r="K530" s="16"/>
      <c r="L530" s="17" t="e">
        <f>K530/J529*100</f>
        <v>#DIV/0!</v>
      </c>
      <c r="M530" s="470"/>
      <c r="N530" s="471"/>
      <c r="O530" s="16"/>
      <c r="P530" s="17" t="e">
        <f>O530/J529*100</f>
        <v>#DIV/0!</v>
      </c>
      <c r="Q530" s="470"/>
      <c r="R530" s="471"/>
      <c r="S530" s="19"/>
      <c r="T530" s="17" t="e">
        <f>S530/J529*100</f>
        <v>#DIV/0!</v>
      </c>
      <c r="U530" s="470"/>
      <c r="V530" s="472"/>
      <c r="W530" s="16"/>
      <c r="X530" s="17" t="e">
        <f>W530/J529*100</f>
        <v>#DIV/0!</v>
      </c>
      <c r="Y530" s="470"/>
      <c r="Z530" s="471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05">+C531+D531</f>
        <v>0</v>
      </c>
      <c r="F531" s="63"/>
      <c r="G531" s="64"/>
      <c r="H531" s="64"/>
      <c r="I531" s="65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470" t="e">
        <f t="shared" si="1288"/>
        <v>#DIV/0!</v>
      </c>
      <c r="N531" s="471"/>
      <c r="O531" s="67">
        <f>G531+F531+0</f>
        <v>0</v>
      </c>
      <c r="P531" s="68" t="e">
        <f t="shared" ref="P531" si="1306">O531/J531*100</f>
        <v>#DIV/0!</v>
      </c>
      <c r="Q531" s="470" t="e">
        <f t="shared" si="1290"/>
        <v>#DIV/0!</v>
      </c>
      <c r="R531" s="471"/>
      <c r="S531" s="70">
        <f>H531+F531+G531+0</f>
        <v>0</v>
      </c>
      <c r="T531" s="68" t="e">
        <f t="shared" ref="T531" si="1307">S531/J531*100</f>
        <v>#DIV/0!</v>
      </c>
      <c r="U531" s="470" t="e">
        <f t="shared" si="1292"/>
        <v>#DIV/0!</v>
      </c>
      <c r="V531" s="472"/>
      <c r="W531" s="67">
        <f>H531+F531+G531+I531+0</f>
        <v>0</v>
      </c>
      <c r="X531" s="68" t="e">
        <f>W531/J531*100</f>
        <v>#DIV/0!</v>
      </c>
      <c r="Y531" s="470" t="e">
        <f t="shared" si="1294"/>
        <v>#DIV/0!</v>
      </c>
      <c r="Z531" s="471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38"/>
      <c r="G532" s="36"/>
      <c r="H532" s="36"/>
      <c r="I532" s="39"/>
      <c r="J532" s="40"/>
      <c r="K532" s="16"/>
      <c r="L532" s="17" t="e">
        <f>K532/J531*100</f>
        <v>#DIV/0!</v>
      </c>
      <c r="M532" s="470"/>
      <c r="N532" s="471"/>
      <c r="O532" s="16"/>
      <c r="P532" s="17" t="e">
        <f>O532/J531*100</f>
        <v>#DIV/0!</v>
      </c>
      <c r="Q532" s="470"/>
      <c r="R532" s="471"/>
      <c r="S532" s="19"/>
      <c r="T532" s="17" t="e">
        <f>S532/J531*100</f>
        <v>#DIV/0!</v>
      </c>
      <c r="U532" s="470"/>
      <c r="V532" s="472"/>
      <c r="W532" s="16"/>
      <c r="X532" s="17" t="e">
        <f>W532/J531*100</f>
        <v>#DIV/0!</v>
      </c>
      <c r="Y532" s="470"/>
      <c r="Z532" s="471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08">+C533+D533</f>
        <v>0</v>
      </c>
      <c r="F533" s="63"/>
      <c r="G533" s="64"/>
      <c r="H533" s="64"/>
      <c r="I533" s="65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470" t="e">
        <f t="shared" si="1288"/>
        <v>#DIV/0!</v>
      </c>
      <c r="N533" s="471"/>
      <c r="O533" s="67">
        <f>G533+F533+0</f>
        <v>0</v>
      </c>
      <c r="P533" s="68" t="e">
        <f t="shared" ref="P533" si="1309">O533/J533*100</f>
        <v>#DIV/0!</v>
      </c>
      <c r="Q533" s="470" t="e">
        <f t="shared" si="1290"/>
        <v>#DIV/0!</v>
      </c>
      <c r="R533" s="471"/>
      <c r="S533" s="70">
        <f>H533+F533+G533+0</f>
        <v>0</v>
      </c>
      <c r="T533" s="68" t="e">
        <f t="shared" ref="T533" si="1310">S533/J533*100</f>
        <v>#DIV/0!</v>
      </c>
      <c r="U533" s="470" t="e">
        <f t="shared" si="1292"/>
        <v>#DIV/0!</v>
      </c>
      <c r="V533" s="472"/>
      <c r="W533" s="67">
        <f>H533+F533+G533+I533+0</f>
        <v>0</v>
      </c>
      <c r="X533" s="68" t="e">
        <f>W533/J533*100</f>
        <v>#DIV/0!</v>
      </c>
      <c r="Y533" s="470" t="e">
        <f t="shared" si="1294"/>
        <v>#DIV/0!</v>
      </c>
      <c r="Z533" s="471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38"/>
      <c r="G534" s="36"/>
      <c r="H534" s="36"/>
      <c r="I534" s="39"/>
      <c r="J534" s="40"/>
      <c r="K534" s="16"/>
      <c r="L534" s="17" t="e">
        <f>K534/J533*100</f>
        <v>#DIV/0!</v>
      </c>
      <c r="M534" s="470"/>
      <c r="N534" s="471"/>
      <c r="O534" s="16"/>
      <c r="P534" s="17" t="e">
        <f>O534/J533*100</f>
        <v>#DIV/0!</v>
      </c>
      <c r="Q534" s="470"/>
      <c r="R534" s="471"/>
      <c r="S534" s="19"/>
      <c r="T534" s="17" t="e">
        <f>S534/J533*100</f>
        <v>#DIV/0!</v>
      </c>
      <c r="U534" s="470"/>
      <c r="V534" s="472"/>
      <c r="W534" s="16"/>
      <c r="X534" s="17" t="e">
        <f>W534/J533*100</f>
        <v>#DIV/0!</v>
      </c>
      <c r="Y534" s="470"/>
      <c r="Z534" s="471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27">
        <f>SUM(F537,F539)</f>
        <v>0</v>
      </c>
      <c r="G535" s="25">
        <f t="shared" ref="G535:I535" si="1311">SUM(G537,G539)</f>
        <v>0</v>
      </c>
      <c r="H535" s="25">
        <f t="shared" si="1311"/>
        <v>0</v>
      </c>
      <c r="I535" s="28">
        <f t="shared" si="1311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12">K535/J535*100</f>
        <v>#DIV/0!</v>
      </c>
      <c r="M535" s="473" t="e">
        <f t="shared" si="1288"/>
        <v>#DIV/0!</v>
      </c>
      <c r="N535" s="474"/>
      <c r="O535" s="30">
        <f>SUM(O537,O539)</f>
        <v>0</v>
      </c>
      <c r="P535" s="31" t="e">
        <f t="shared" ref="P535" si="1313">O535/J535*100</f>
        <v>#DIV/0!</v>
      </c>
      <c r="Q535" s="473" t="e">
        <f t="shared" si="1290"/>
        <v>#DIV/0!</v>
      </c>
      <c r="R535" s="474"/>
      <c r="S535" s="32">
        <f>SUM(S537,S539)</f>
        <v>0</v>
      </c>
      <c r="T535" s="31" t="e">
        <f t="shared" ref="T535" si="1314">S535/J535*100</f>
        <v>#DIV/0!</v>
      </c>
      <c r="U535" s="473" t="e">
        <f t="shared" si="1292"/>
        <v>#DIV/0!</v>
      </c>
      <c r="V535" s="475"/>
      <c r="W535" s="30">
        <f>SUM(W537,W539)</f>
        <v>0</v>
      </c>
      <c r="X535" s="31" t="e">
        <f t="shared" ref="X535" si="1315">W535/J535*100</f>
        <v>#DIV/0!</v>
      </c>
      <c r="Y535" s="473" t="e">
        <f t="shared" si="1294"/>
        <v>#DIV/0!</v>
      </c>
      <c r="Z535" s="474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38"/>
      <c r="G536" s="36"/>
      <c r="H536" s="36"/>
      <c r="I536" s="37"/>
      <c r="J536" s="40"/>
      <c r="K536" s="30">
        <f>SUM(K538,K540)</f>
        <v>0</v>
      </c>
      <c r="L536" s="31" t="e">
        <f t="shared" ref="L536" si="1316">K536/J535*100</f>
        <v>#DIV/0!</v>
      </c>
      <c r="M536" s="473"/>
      <c r="N536" s="474"/>
      <c r="O536" s="30">
        <f>SUM(O538,O540)</f>
        <v>0</v>
      </c>
      <c r="P536" s="31" t="e">
        <f t="shared" ref="P536" si="1317">O536/J535*100</f>
        <v>#DIV/0!</v>
      </c>
      <c r="Q536" s="473"/>
      <c r="R536" s="474"/>
      <c r="S536" s="32">
        <f>SUM(S538,S540)</f>
        <v>0</v>
      </c>
      <c r="T536" s="31" t="e">
        <f t="shared" ref="T536" si="1318">S536/J535*100</f>
        <v>#DIV/0!</v>
      </c>
      <c r="U536" s="473"/>
      <c r="V536" s="475"/>
      <c r="W536" s="30">
        <f>SUM(W538,W540)</f>
        <v>0</v>
      </c>
      <c r="X536" s="31" t="e">
        <f t="shared" ref="X536" si="1319">W536/J535*100</f>
        <v>#DIV/0!</v>
      </c>
      <c r="Y536" s="473"/>
      <c r="Z536" s="474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20">+C537+D537</f>
        <v>0</v>
      </c>
      <c r="F537" s="63"/>
      <c r="G537" s="64"/>
      <c r="H537" s="64"/>
      <c r="I537" s="65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470" t="e">
        <f t="shared" si="1288"/>
        <v>#DIV/0!</v>
      </c>
      <c r="N537" s="471"/>
      <c r="O537" s="67">
        <f>G537+F537+0</f>
        <v>0</v>
      </c>
      <c r="P537" s="68" t="e">
        <f t="shared" ref="P537" si="1321">O537/J537*100</f>
        <v>#DIV/0!</v>
      </c>
      <c r="Q537" s="470" t="e">
        <f t="shared" si="1290"/>
        <v>#DIV/0!</v>
      </c>
      <c r="R537" s="471"/>
      <c r="S537" s="70">
        <f>H537+F537+G537+0</f>
        <v>0</v>
      </c>
      <c r="T537" s="68" t="e">
        <f t="shared" ref="T537" si="1322">S537/J537*100</f>
        <v>#DIV/0!</v>
      </c>
      <c r="U537" s="470" t="e">
        <f t="shared" si="1292"/>
        <v>#DIV/0!</v>
      </c>
      <c r="V537" s="472"/>
      <c r="W537" s="67">
        <f>H537+F537+G537+I537+0</f>
        <v>0</v>
      </c>
      <c r="X537" s="68" t="e">
        <f>W537/J537*100</f>
        <v>#DIV/0!</v>
      </c>
      <c r="Y537" s="470" t="e">
        <f t="shared" si="1294"/>
        <v>#DIV/0!</v>
      </c>
      <c r="Z537" s="471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38"/>
      <c r="G538" s="36"/>
      <c r="H538" s="36"/>
      <c r="I538" s="39"/>
      <c r="J538" s="40"/>
      <c r="K538" s="16"/>
      <c r="L538" s="17" t="e">
        <f>K538/J537*100</f>
        <v>#DIV/0!</v>
      </c>
      <c r="M538" s="470"/>
      <c r="N538" s="471"/>
      <c r="O538" s="16"/>
      <c r="P538" s="17" t="e">
        <f>O538/J537*100</f>
        <v>#DIV/0!</v>
      </c>
      <c r="Q538" s="470"/>
      <c r="R538" s="471"/>
      <c r="S538" s="19"/>
      <c r="T538" s="17" t="e">
        <f>S538/J537*100</f>
        <v>#DIV/0!</v>
      </c>
      <c r="U538" s="470"/>
      <c r="V538" s="472"/>
      <c r="W538" s="16"/>
      <c r="X538" s="17" t="e">
        <f>W538/J537*100</f>
        <v>#DIV/0!</v>
      </c>
      <c r="Y538" s="470"/>
      <c r="Z538" s="471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23">+C539+D539</f>
        <v>0</v>
      </c>
      <c r="F539" s="63"/>
      <c r="G539" s="64"/>
      <c r="H539" s="64"/>
      <c r="I539" s="65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470" t="e">
        <f t="shared" si="1288"/>
        <v>#DIV/0!</v>
      </c>
      <c r="N539" s="471"/>
      <c r="O539" s="67">
        <f>G539+F539+0</f>
        <v>0</v>
      </c>
      <c r="P539" s="68" t="e">
        <f t="shared" ref="P539" si="1324">O539/J539*100</f>
        <v>#DIV/0!</v>
      </c>
      <c r="Q539" s="470" t="e">
        <f t="shared" si="1290"/>
        <v>#DIV/0!</v>
      </c>
      <c r="R539" s="471"/>
      <c r="S539" s="70">
        <f>H539+F539+G539+0</f>
        <v>0</v>
      </c>
      <c r="T539" s="68" t="e">
        <f t="shared" ref="T539" si="1325">S539/J539*100</f>
        <v>#DIV/0!</v>
      </c>
      <c r="U539" s="470" t="e">
        <f t="shared" si="1292"/>
        <v>#DIV/0!</v>
      </c>
      <c r="V539" s="472"/>
      <c r="W539" s="67">
        <f>H539+F539+G539+I539+0</f>
        <v>0</v>
      </c>
      <c r="X539" s="68" t="e">
        <f>W539/J539*100</f>
        <v>#DIV/0!</v>
      </c>
      <c r="Y539" s="470" t="e">
        <f t="shared" si="1294"/>
        <v>#DIV/0!</v>
      </c>
      <c r="Z539" s="471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38"/>
      <c r="G540" s="36"/>
      <c r="H540" s="36"/>
      <c r="I540" s="39"/>
      <c r="J540" s="40"/>
      <c r="K540" s="16"/>
      <c r="L540" s="17" t="e">
        <f>K540/J539*100</f>
        <v>#DIV/0!</v>
      </c>
      <c r="M540" s="470"/>
      <c r="N540" s="471"/>
      <c r="O540" s="16"/>
      <c r="P540" s="17" t="e">
        <f>O540/J539*100</f>
        <v>#DIV/0!</v>
      </c>
      <c r="Q540" s="470"/>
      <c r="R540" s="471"/>
      <c r="S540" s="19"/>
      <c r="T540" s="17" t="e">
        <f>S540/J539*100</f>
        <v>#DIV/0!</v>
      </c>
      <c r="U540" s="470"/>
      <c r="V540" s="472"/>
      <c r="W540" s="16"/>
      <c r="X540" s="17" t="e">
        <f>W540/J539*100</f>
        <v>#DIV/0!</v>
      </c>
      <c r="Y540" s="470"/>
      <c r="Z540" s="471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26">+C541+D541</f>
        <v>0</v>
      </c>
      <c r="F541" s="63"/>
      <c r="G541" s="64"/>
      <c r="H541" s="64"/>
      <c r="I541" s="65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470" t="e">
        <f t="shared" si="1288"/>
        <v>#DIV/0!</v>
      </c>
      <c r="N541" s="471"/>
      <c r="O541" s="67">
        <f>G541+F541+0</f>
        <v>0</v>
      </c>
      <c r="P541" s="68" t="e">
        <f t="shared" ref="P541" si="1327">O541/J541*100</f>
        <v>#DIV/0!</v>
      </c>
      <c r="Q541" s="470" t="e">
        <f t="shared" si="1290"/>
        <v>#DIV/0!</v>
      </c>
      <c r="R541" s="471"/>
      <c r="S541" s="70">
        <f>H541+F541+G541+0</f>
        <v>0</v>
      </c>
      <c r="T541" s="68" t="e">
        <f t="shared" ref="T541" si="1328">S541/J541*100</f>
        <v>#DIV/0!</v>
      </c>
      <c r="U541" s="470" t="e">
        <f t="shared" si="1292"/>
        <v>#DIV/0!</v>
      </c>
      <c r="V541" s="472"/>
      <c r="W541" s="67">
        <f>H541+F541+G541+I541+0</f>
        <v>0</v>
      </c>
      <c r="X541" s="68" t="e">
        <f>W541/J541*100</f>
        <v>#DIV/0!</v>
      </c>
      <c r="Y541" s="470" t="e">
        <f t="shared" si="1294"/>
        <v>#DIV/0!</v>
      </c>
      <c r="Z541" s="471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38"/>
      <c r="G542" s="36"/>
      <c r="H542" s="36"/>
      <c r="I542" s="37"/>
      <c r="J542" s="40"/>
      <c r="K542" s="16"/>
      <c r="L542" s="17" t="e">
        <f>K542/J541*100</f>
        <v>#DIV/0!</v>
      </c>
      <c r="M542" s="470"/>
      <c r="N542" s="471"/>
      <c r="O542" s="16"/>
      <c r="P542" s="17" t="e">
        <f>O542/J541*100</f>
        <v>#DIV/0!</v>
      </c>
      <c r="Q542" s="470"/>
      <c r="R542" s="471"/>
      <c r="S542" s="19"/>
      <c r="T542" s="17" t="e">
        <f>S542/J541*100</f>
        <v>#DIV/0!</v>
      </c>
      <c r="U542" s="470"/>
      <c r="V542" s="472"/>
      <c r="W542" s="16"/>
      <c r="X542" s="17" t="e">
        <f>W542/J541*100</f>
        <v>#DIV/0!</v>
      </c>
      <c r="Y542" s="470"/>
      <c r="Z542" s="471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29">+C543+D543</f>
        <v>0</v>
      </c>
      <c r="F543" s="63"/>
      <c r="G543" s="64"/>
      <c r="H543" s="64"/>
      <c r="I543" s="65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470" t="e">
        <f t="shared" si="1288"/>
        <v>#DIV/0!</v>
      </c>
      <c r="N543" s="471"/>
      <c r="O543" s="67">
        <f>G543+F543+0</f>
        <v>0</v>
      </c>
      <c r="P543" s="68" t="e">
        <f t="shared" ref="P543" si="1330">O543/J543*100</f>
        <v>#DIV/0!</v>
      </c>
      <c r="Q543" s="470" t="e">
        <f t="shared" si="1290"/>
        <v>#DIV/0!</v>
      </c>
      <c r="R543" s="471"/>
      <c r="S543" s="70">
        <f>H543+F543+G543+0</f>
        <v>0</v>
      </c>
      <c r="T543" s="68" t="e">
        <f t="shared" ref="T543" si="1331">S543/J543*100</f>
        <v>#DIV/0!</v>
      </c>
      <c r="U543" s="470" t="e">
        <f t="shared" si="1292"/>
        <v>#DIV/0!</v>
      </c>
      <c r="V543" s="472"/>
      <c r="W543" s="67">
        <f>H543+F543+G543+I543+0</f>
        <v>0</v>
      </c>
      <c r="X543" s="68" t="e">
        <f>W543/J543*100</f>
        <v>#DIV/0!</v>
      </c>
      <c r="Y543" s="470" t="e">
        <f t="shared" si="1294"/>
        <v>#DIV/0!</v>
      </c>
      <c r="Z543" s="471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38"/>
      <c r="G544" s="36"/>
      <c r="H544" s="36"/>
      <c r="I544" s="37"/>
      <c r="J544" s="40"/>
      <c r="K544" s="16"/>
      <c r="L544" s="17" t="e">
        <f>K544/J543*100</f>
        <v>#DIV/0!</v>
      </c>
      <c r="M544" s="470"/>
      <c r="N544" s="471"/>
      <c r="O544" s="16"/>
      <c r="P544" s="17" t="e">
        <f>O544/J543*100</f>
        <v>#DIV/0!</v>
      </c>
      <c r="Q544" s="470"/>
      <c r="R544" s="471"/>
      <c r="S544" s="19"/>
      <c r="T544" s="17" t="e">
        <f>S544/J543*100</f>
        <v>#DIV/0!</v>
      </c>
      <c r="U544" s="470"/>
      <c r="V544" s="472"/>
      <c r="W544" s="16"/>
      <c r="X544" s="17" t="e">
        <f>W544/J543*100</f>
        <v>#DIV/0!</v>
      </c>
      <c r="Y544" s="470"/>
      <c r="Z544" s="471"/>
      <c r="AA544" s="74"/>
      <c r="AB544" s="74"/>
    </row>
    <row r="545" spans="1:28" s="251" customFormat="1" ht="21.75" hidden="1" customHeight="1" x14ac:dyDescent="0.2">
      <c r="A545" s="480" t="s">
        <v>45</v>
      </c>
      <c r="B545" s="54" t="s">
        <v>29</v>
      </c>
      <c r="C545" s="55">
        <f t="shared" ref="C545:K546" si="1332">SUM(C547,C553,C563,C569,C571)</f>
        <v>0</v>
      </c>
      <c r="D545" s="56">
        <f t="shared" si="1332"/>
        <v>0</v>
      </c>
      <c r="E545" s="57">
        <f t="shared" si="1332"/>
        <v>0</v>
      </c>
      <c r="F545" s="58">
        <f t="shared" si="1332"/>
        <v>0</v>
      </c>
      <c r="G545" s="56">
        <f t="shared" si="1332"/>
        <v>0</v>
      </c>
      <c r="H545" s="56">
        <f t="shared" si="1332"/>
        <v>0</v>
      </c>
      <c r="I545" s="59">
        <f t="shared" si="1332"/>
        <v>0</v>
      </c>
      <c r="J545" s="60">
        <f t="shared" si="1332"/>
        <v>0</v>
      </c>
      <c r="K545" s="55">
        <f t="shared" si="1332"/>
        <v>0</v>
      </c>
      <c r="L545" s="56" t="e">
        <f>K545/J545*100</f>
        <v>#DIV/0!</v>
      </c>
      <c r="M545" s="482" t="e">
        <f t="shared" si="1288"/>
        <v>#DIV/0!</v>
      </c>
      <c r="N545" s="476"/>
      <c r="O545" s="55">
        <f>SUM(O547,O553,O563,O569,O571)</f>
        <v>0</v>
      </c>
      <c r="P545" s="56" t="e">
        <f t="shared" ref="P545" si="1333">O545/J545*100</f>
        <v>#DIV/0!</v>
      </c>
      <c r="Q545" s="482" t="e">
        <f t="shared" si="1290"/>
        <v>#DIV/0!</v>
      </c>
      <c r="R545" s="476"/>
      <c r="S545" s="58">
        <f>SUM(S547,S553,S563,S569,S571)</f>
        <v>0</v>
      </c>
      <c r="T545" s="56" t="e">
        <f t="shared" ref="T545" si="1334">S545/J545*100</f>
        <v>#DIV/0!</v>
      </c>
      <c r="U545" s="482" t="e">
        <f t="shared" si="1292"/>
        <v>#DIV/0!</v>
      </c>
      <c r="V545" s="484"/>
      <c r="W545" s="55">
        <f>SUM(W547,W553,W563,W569,W571)</f>
        <v>0</v>
      </c>
      <c r="X545" s="56" t="e">
        <f t="shared" ref="X545" si="1335">W545/J545*100</f>
        <v>#DIV/0!</v>
      </c>
      <c r="Y545" s="482" t="e">
        <f t="shared" si="1294"/>
        <v>#DIV/0!</v>
      </c>
      <c r="Z545" s="476"/>
      <c r="AA545" s="250"/>
      <c r="AB545" s="250"/>
    </row>
    <row r="546" spans="1:28" s="251" customFormat="1" ht="21.75" hidden="1" customHeight="1" x14ac:dyDescent="0.2">
      <c r="A546" s="481"/>
      <c r="B546" s="54" t="s">
        <v>30</v>
      </c>
      <c r="C546" s="16"/>
      <c r="D546" s="17"/>
      <c r="E546" s="18"/>
      <c r="F546" s="19"/>
      <c r="G546" s="17"/>
      <c r="H546" s="17"/>
      <c r="I546" s="20"/>
      <c r="J546" s="21"/>
      <c r="K546" s="55">
        <f t="shared" si="1332"/>
        <v>0</v>
      </c>
      <c r="L546" s="56" t="e">
        <f t="shared" ref="L546" si="1336">K546/J545*100</f>
        <v>#DIV/0!</v>
      </c>
      <c r="M546" s="483"/>
      <c r="N546" s="477"/>
      <c r="O546" s="55">
        <f>SUM(O548,O554,O564,O570,O572)</f>
        <v>0</v>
      </c>
      <c r="P546" s="56" t="e">
        <f t="shared" ref="P546" si="1337">O546/J545*100</f>
        <v>#DIV/0!</v>
      </c>
      <c r="Q546" s="483"/>
      <c r="R546" s="477"/>
      <c r="S546" s="58">
        <f>SUM(S548,S554,S564,S570,S572)</f>
        <v>0</v>
      </c>
      <c r="T546" s="56" t="e">
        <f t="shared" ref="T546" si="1338">S546/J545*100</f>
        <v>#DIV/0!</v>
      </c>
      <c r="U546" s="483"/>
      <c r="V546" s="485"/>
      <c r="W546" s="55">
        <f>SUM(W548,W554,W564,W570,W572)</f>
        <v>0</v>
      </c>
      <c r="X546" s="56" t="e">
        <f t="shared" ref="X546" si="1339">W546/J545*100</f>
        <v>#DIV/0!</v>
      </c>
      <c r="Y546" s="483"/>
      <c r="Z546" s="477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27">
        <f>SUM(F549,F551)</f>
        <v>0</v>
      </c>
      <c r="G547" s="25">
        <f>SUM(G549,G551)</f>
        <v>0</v>
      </c>
      <c r="H547" s="25">
        <f t="shared" ref="H547:I547" si="1340">SUM(H549,H551)</f>
        <v>0</v>
      </c>
      <c r="I547" s="28">
        <f t="shared" si="1340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41">K547/J547*100</f>
        <v>#DIV/0!</v>
      </c>
      <c r="M547" s="478" t="e">
        <f t="shared" si="1288"/>
        <v>#DIV/0!</v>
      </c>
      <c r="N547" s="474"/>
      <c r="O547" s="30">
        <f>SUM(O549,O551)</f>
        <v>0</v>
      </c>
      <c r="P547" s="31" t="e">
        <f t="shared" ref="P547" si="1342">O547/J547*100</f>
        <v>#DIV/0!</v>
      </c>
      <c r="Q547" s="478" t="e">
        <f t="shared" si="1290"/>
        <v>#DIV/0!</v>
      </c>
      <c r="R547" s="474"/>
      <c r="S547" s="32">
        <f>SUM(S549,S551)</f>
        <v>0</v>
      </c>
      <c r="T547" s="31" t="e">
        <f t="shared" ref="T547" si="1343">S547/J547*100</f>
        <v>#DIV/0!</v>
      </c>
      <c r="U547" s="478" t="e">
        <f t="shared" si="1292"/>
        <v>#DIV/0!</v>
      </c>
      <c r="V547" s="475"/>
      <c r="W547" s="30">
        <f>SUM(W549,W551)</f>
        <v>0</v>
      </c>
      <c r="X547" s="31" t="e">
        <f t="shared" ref="X547" si="1344">W547/J547*100</f>
        <v>#DIV/0!</v>
      </c>
      <c r="Y547" s="478" t="e">
        <f t="shared" si="1294"/>
        <v>#DIV/0!</v>
      </c>
      <c r="Z547" s="474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38"/>
      <c r="G548" s="36"/>
      <c r="H548" s="36"/>
      <c r="I548" s="37"/>
      <c r="J548" s="40"/>
      <c r="K548" s="30">
        <f>SUM(K550,K552)</f>
        <v>0</v>
      </c>
      <c r="L548" s="31" t="e">
        <f>K548/J547*100</f>
        <v>#DIV/0!</v>
      </c>
      <c r="M548" s="479"/>
      <c r="N548" s="474"/>
      <c r="O548" s="30">
        <f>SUM(O550,O552)</f>
        <v>0</v>
      </c>
      <c r="P548" s="31" t="e">
        <f t="shared" ref="P548" si="1345">O548/J547*100</f>
        <v>#DIV/0!</v>
      </c>
      <c r="Q548" s="479"/>
      <c r="R548" s="474"/>
      <c r="S548" s="32">
        <f>SUM(S550,S552)</f>
        <v>0</v>
      </c>
      <c r="T548" s="31" t="e">
        <f t="shared" ref="T548" si="1346">S548/J547*100</f>
        <v>#DIV/0!</v>
      </c>
      <c r="U548" s="479"/>
      <c r="V548" s="475"/>
      <c r="W548" s="30">
        <f>SUM(W550,W552)</f>
        <v>0</v>
      </c>
      <c r="X548" s="31" t="e">
        <f t="shared" ref="X548" si="1347">W548/J547*100</f>
        <v>#DIV/0!</v>
      </c>
      <c r="Y548" s="479"/>
      <c r="Z548" s="474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348">+C549+D549</f>
        <v>0</v>
      </c>
      <c r="F549" s="63"/>
      <c r="G549" s="64"/>
      <c r="H549" s="64"/>
      <c r="I549" s="65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470" t="e">
        <f t="shared" si="1288"/>
        <v>#DIV/0!</v>
      </c>
      <c r="N549" s="471"/>
      <c r="O549" s="67">
        <f>G549+F549+0</f>
        <v>0</v>
      </c>
      <c r="P549" s="69" t="e">
        <f t="shared" ref="P549" si="1349">O549/J549*100</f>
        <v>#DIV/0!</v>
      </c>
      <c r="Q549" s="470" t="e">
        <f t="shared" si="1290"/>
        <v>#DIV/0!</v>
      </c>
      <c r="R549" s="471"/>
      <c r="S549" s="70">
        <f>H549+F549+G549+0</f>
        <v>0</v>
      </c>
      <c r="T549" s="69" t="e">
        <f t="shared" ref="T549" si="1350">S549/J549*100</f>
        <v>#DIV/0!</v>
      </c>
      <c r="U549" s="470" t="e">
        <f t="shared" si="1292"/>
        <v>#DIV/0!</v>
      </c>
      <c r="V549" s="472"/>
      <c r="W549" s="67">
        <f>H549+F549+G549+I549+0</f>
        <v>0</v>
      </c>
      <c r="X549" s="69" t="e">
        <f>W549/J549*100</f>
        <v>#DIV/0!</v>
      </c>
      <c r="Y549" s="470" t="e">
        <f t="shared" si="1294"/>
        <v>#DIV/0!</v>
      </c>
      <c r="Z549" s="471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38"/>
      <c r="G550" s="36"/>
      <c r="H550" s="36"/>
      <c r="I550" s="39"/>
      <c r="J550" s="40"/>
      <c r="K550" s="16"/>
      <c r="L550" s="17" t="e">
        <f>K550/J549*100</f>
        <v>#DIV/0!</v>
      </c>
      <c r="M550" s="470"/>
      <c r="N550" s="471"/>
      <c r="O550" s="16"/>
      <c r="P550" s="73" t="e">
        <f>O550/J549*100</f>
        <v>#DIV/0!</v>
      </c>
      <c r="Q550" s="470"/>
      <c r="R550" s="471"/>
      <c r="S550" s="19"/>
      <c r="T550" s="73" t="e">
        <f>S550/J549*100</f>
        <v>#DIV/0!</v>
      </c>
      <c r="U550" s="470"/>
      <c r="V550" s="472"/>
      <c r="W550" s="16"/>
      <c r="X550" s="73" t="e">
        <f>W550/J549*100</f>
        <v>#DIV/0!</v>
      </c>
      <c r="Y550" s="470"/>
      <c r="Z550" s="471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351">+C551+D551</f>
        <v>0</v>
      </c>
      <c r="F551" s="63"/>
      <c r="G551" s="64"/>
      <c r="H551" s="64"/>
      <c r="I551" s="65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470" t="e">
        <f t="shared" si="1288"/>
        <v>#DIV/0!</v>
      </c>
      <c r="N551" s="471"/>
      <c r="O551" s="67">
        <f>G551+F551+0</f>
        <v>0</v>
      </c>
      <c r="P551" s="69" t="e">
        <f t="shared" ref="P551" si="1352">O551/J551*100</f>
        <v>#DIV/0!</v>
      </c>
      <c r="Q551" s="470" t="e">
        <f t="shared" si="1290"/>
        <v>#DIV/0!</v>
      </c>
      <c r="R551" s="471"/>
      <c r="S551" s="70">
        <f>H551+F551+G551+0</f>
        <v>0</v>
      </c>
      <c r="T551" s="69" t="e">
        <f t="shared" ref="T551" si="1353">S551/J551*100</f>
        <v>#DIV/0!</v>
      </c>
      <c r="U551" s="470" t="e">
        <f t="shared" si="1292"/>
        <v>#DIV/0!</v>
      </c>
      <c r="V551" s="472"/>
      <c r="W551" s="67">
        <f>H551+F551+G551+I551+0</f>
        <v>0</v>
      </c>
      <c r="X551" s="69" t="e">
        <f>W551/J551*100</f>
        <v>#DIV/0!</v>
      </c>
      <c r="Y551" s="470" t="e">
        <f t="shared" si="1294"/>
        <v>#DIV/0!</v>
      </c>
      <c r="Z551" s="471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38"/>
      <c r="G552" s="36"/>
      <c r="H552" s="36"/>
      <c r="I552" s="39"/>
      <c r="J552" s="40"/>
      <c r="K552" s="16"/>
      <c r="L552" s="17" t="e">
        <f>K552/J551*100</f>
        <v>#DIV/0!</v>
      </c>
      <c r="M552" s="470"/>
      <c r="N552" s="471"/>
      <c r="O552" s="16"/>
      <c r="P552" s="73" t="e">
        <f>O552/J551*100</f>
        <v>#DIV/0!</v>
      </c>
      <c r="Q552" s="470"/>
      <c r="R552" s="471"/>
      <c r="S552" s="19"/>
      <c r="T552" s="73" t="e">
        <f>S552/J551*100</f>
        <v>#DIV/0!</v>
      </c>
      <c r="U552" s="470"/>
      <c r="V552" s="472"/>
      <c r="W552" s="16"/>
      <c r="X552" s="73" t="e">
        <f>W552/J551*100</f>
        <v>#DIV/0!</v>
      </c>
      <c r="Y552" s="470"/>
      <c r="Z552" s="471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27">
        <f>SUM(F555,F557,F559,F561)</f>
        <v>0</v>
      </c>
      <c r="G553" s="25">
        <f t="shared" ref="G553:I553" si="1354">SUM(G555,G557,G559,G561)</f>
        <v>0</v>
      </c>
      <c r="H553" s="25">
        <f t="shared" si="1354"/>
        <v>0</v>
      </c>
      <c r="I553" s="28">
        <f t="shared" si="1354"/>
        <v>0</v>
      </c>
      <c r="J553" s="29">
        <f t="shared" ref="J553" si="1355">+E553+I553+F553+G553+H553</f>
        <v>0</v>
      </c>
      <c r="K553" s="30">
        <f>SUM(K555,K557,K559,K561)</f>
        <v>0</v>
      </c>
      <c r="L553" s="31" t="e">
        <f t="shared" ref="L553" si="1356">K553/J553*100</f>
        <v>#DIV/0!</v>
      </c>
      <c r="M553" s="473" t="e">
        <f t="shared" si="1288"/>
        <v>#DIV/0!</v>
      </c>
      <c r="N553" s="474"/>
      <c r="O553" s="30">
        <f>SUM(O555,O557,O559,O561)</f>
        <v>0</v>
      </c>
      <c r="P553" s="31" t="e">
        <f t="shared" ref="P553" si="1357">O553/J553*100</f>
        <v>#DIV/0!</v>
      </c>
      <c r="Q553" s="473" t="e">
        <f t="shared" si="1290"/>
        <v>#DIV/0!</v>
      </c>
      <c r="R553" s="474"/>
      <c r="S553" s="32">
        <f>SUM(S555,S557,S559,S561)</f>
        <v>0</v>
      </c>
      <c r="T553" s="31" t="e">
        <f t="shared" ref="T553" si="1358">S553/J553*100</f>
        <v>#DIV/0!</v>
      </c>
      <c r="U553" s="473" t="e">
        <f t="shared" si="1292"/>
        <v>#DIV/0!</v>
      </c>
      <c r="V553" s="475"/>
      <c r="W553" s="30">
        <f>SUM(W555,W557,W559,W561)</f>
        <v>0</v>
      </c>
      <c r="X553" s="31" t="e">
        <f t="shared" ref="X553" si="1359">W553/J553*100</f>
        <v>#DIV/0!</v>
      </c>
      <c r="Y553" s="473" t="e">
        <f t="shared" si="1294"/>
        <v>#DIV/0!</v>
      </c>
      <c r="Z553" s="474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38"/>
      <c r="G554" s="36"/>
      <c r="H554" s="36"/>
      <c r="I554" s="37"/>
      <c r="J554" s="40"/>
      <c r="K554" s="30">
        <f>SUM(K556,K558,K560,K562)</f>
        <v>0</v>
      </c>
      <c r="L554" s="31" t="e">
        <f t="shared" ref="L554" si="1360">K554/J553*100</f>
        <v>#DIV/0!</v>
      </c>
      <c r="M554" s="473"/>
      <c r="N554" s="474"/>
      <c r="O554" s="30">
        <f>SUM(O556,O558,O560,O562)</f>
        <v>0</v>
      </c>
      <c r="P554" s="31" t="e">
        <f t="shared" ref="P554" si="1361">O554/J553*100</f>
        <v>#DIV/0!</v>
      </c>
      <c r="Q554" s="473"/>
      <c r="R554" s="474"/>
      <c r="S554" s="32">
        <f>SUM(S556,S558,S560,S562)</f>
        <v>0</v>
      </c>
      <c r="T554" s="31" t="e">
        <f t="shared" ref="T554" si="1362">S554/J553*100</f>
        <v>#DIV/0!</v>
      </c>
      <c r="U554" s="473"/>
      <c r="V554" s="475"/>
      <c r="W554" s="30">
        <f>SUM(W556,W558,W560,W562)</f>
        <v>0</v>
      </c>
      <c r="X554" s="31" t="e">
        <f t="shared" ref="X554" si="1363">W554/J553*100</f>
        <v>#DIV/0!</v>
      </c>
      <c r="Y554" s="473"/>
      <c r="Z554" s="474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364">+C555+D555</f>
        <v>0</v>
      </c>
      <c r="F555" s="63"/>
      <c r="G555" s="64"/>
      <c r="H555" s="64"/>
      <c r="I555" s="65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470" t="e">
        <f t="shared" si="1288"/>
        <v>#DIV/0!</v>
      </c>
      <c r="N555" s="471"/>
      <c r="O555" s="67">
        <f>G555+F555+0</f>
        <v>0</v>
      </c>
      <c r="P555" s="68" t="e">
        <f t="shared" ref="P555" si="1365">O555/J555*100</f>
        <v>#DIV/0!</v>
      </c>
      <c r="Q555" s="470" t="e">
        <f t="shared" si="1290"/>
        <v>#DIV/0!</v>
      </c>
      <c r="R555" s="471"/>
      <c r="S555" s="70">
        <f>H555+F555+G555+0</f>
        <v>0</v>
      </c>
      <c r="T555" s="68" t="e">
        <f t="shared" ref="T555" si="1366">S555/J555*100</f>
        <v>#DIV/0!</v>
      </c>
      <c r="U555" s="470" t="e">
        <f t="shared" si="1292"/>
        <v>#DIV/0!</v>
      </c>
      <c r="V555" s="472"/>
      <c r="W555" s="67">
        <f>H555+F555+G555+I555+0</f>
        <v>0</v>
      </c>
      <c r="X555" s="68" t="e">
        <f>W555/J555*100</f>
        <v>#DIV/0!</v>
      </c>
      <c r="Y555" s="470" t="e">
        <f t="shared" si="1294"/>
        <v>#DIV/0!</v>
      </c>
      <c r="Z555" s="471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38"/>
      <c r="G556" s="36"/>
      <c r="H556" s="36"/>
      <c r="I556" s="39"/>
      <c r="J556" s="40"/>
      <c r="K556" s="16"/>
      <c r="L556" s="17" t="e">
        <f>K556/J555*100</f>
        <v>#DIV/0!</v>
      </c>
      <c r="M556" s="470"/>
      <c r="N556" s="471"/>
      <c r="O556" s="16"/>
      <c r="P556" s="17" t="e">
        <f>O556/J555*100</f>
        <v>#DIV/0!</v>
      </c>
      <c r="Q556" s="470"/>
      <c r="R556" s="471"/>
      <c r="S556" s="19"/>
      <c r="T556" s="17" t="e">
        <f>S556/J555*100</f>
        <v>#DIV/0!</v>
      </c>
      <c r="U556" s="470"/>
      <c r="V556" s="472"/>
      <c r="W556" s="16"/>
      <c r="X556" s="17" t="e">
        <f>W556/J555*100</f>
        <v>#DIV/0!</v>
      </c>
      <c r="Y556" s="470"/>
      <c r="Z556" s="471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367">+C557+D557</f>
        <v>0</v>
      </c>
      <c r="F557" s="63"/>
      <c r="G557" s="64"/>
      <c r="H557" s="64"/>
      <c r="I557" s="65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470" t="e">
        <f t="shared" si="1288"/>
        <v>#DIV/0!</v>
      </c>
      <c r="N557" s="471"/>
      <c r="O557" s="67">
        <f>G557+F557+0</f>
        <v>0</v>
      </c>
      <c r="P557" s="68" t="e">
        <f t="shared" ref="P557" si="1368">O557/J557*100</f>
        <v>#DIV/0!</v>
      </c>
      <c r="Q557" s="470" t="e">
        <f t="shared" si="1290"/>
        <v>#DIV/0!</v>
      </c>
      <c r="R557" s="471"/>
      <c r="S557" s="70">
        <f>H557+F557+G557+0</f>
        <v>0</v>
      </c>
      <c r="T557" s="68" t="e">
        <f t="shared" ref="T557" si="1369">S557/J557*100</f>
        <v>#DIV/0!</v>
      </c>
      <c r="U557" s="470" t="e">
        <f t="shared" si="1292"/>
        <v>#DIV/0!</v>
      </c>
      <c r="V557" s="472"/>
      <c r="W557" s="67">
        <f>H557+F557+G557+I557+0</f>
        <v>0</v>
      </c>
      <c r="X557" s="68" t="e">
        <f>W557/J557*100</f>
        <v>#DIV/0!</v>
      </c>
      <c r="Y557" s="470" t="e">
        <f t="shared" si="1294"/>
        <v>#DIV/0!</v>
      </c>
      <c r="Z557" s="471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38"/>
      <c r="G558" s="36"/>
      <c r="H558" s="36"/>
      <c r="I558" s="39"/>
      <c r="J558" s="40"/>
      <c r="K558" s="16"/>
      <c r="L558" s="17" t="e">
        <f>K558/J557*100</f>
        <v>#DIV/0!</v>
      </c>
      <c r="M558" s="470"/>
      <c r="N558" s="471"/>
      <c r="O558" s="16"/>
      <c r="P558" s="17" t="e">
        <f>O558/J557*100</f>
        <v>#DIV/0!</v>
      </c>
      <c r="Q558" s="470"/>
      <c r="R558" s="471"/>
      <c r="S558" s="19"/>
      <c r="T558" s="17" t="e">
        <f>S558/J557*100</f>
        <v>#DIV/0!</v>
      </c>
      <c r="U558" s="470"/>
      <c r="V558" s="472"/>
      <c r="W558" s="16"/>
      <c r="X558" s="17" t="e">
        <f>W558/J557*100</f>
        <v>#DIV/0!</v>
      </c>
      <c r="Y558" s="470"/>
      <c r="Z558" s="471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370">+C559+D559</f>
        <v>0</v>
      </c>
      <c r="F559" s="63"/>
      <c r="G559" s="64"/>
      <c r="H559" s="64"/>
      <c r="I559" s="65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470" t="e">
        <f t="shared" si="1288"/>
        <v>#DIV/0!</v>
      </c>
      <c r="N559" s="471"/>
      <c r="O559" s="67">
        <f>G559+F559+0</f>
        <v>0</v>
      </c>
      <c r="P559" s="68" t="e">
        <f t="shared" ref="P559" si="1371">O559/J559*100</f>
        <v>#DIV/0!</v>
      </c>
      <c r="Q559" s="470" t="e">
        <f t="shared" si="1290"/>
        <v>#DIV/0!</v>
      </c>
      <c r="R559" s="471"/>
      <c r="S559" s="70">
        <f>H559+F559+G559+0</f>
        <v>0</v>
      </c>
      <c r="T559" s="68" t="e">
        <f t="shared" ref="T559" si="1372">S559/J559*100</f>
        <v>#DIV/0!</v>
      </c>
      <c r="U559" s="470" t="e">
        <f t="shared" si="1292"/>
        <v>#DIV/0!</v>
      </c>
      <c r="V559" s="472"/>
      <c r="W559" s="67">
        <f>H559+F559+G559+I559+0</f>
        <v>0</v>
      </c>
      <c r="X559" s="68" t="e">
        <f>W559/J559*100</f>
        <v>#DIV/0!</v>
      </c>
      <c r="Y559" s="470" t="e">
        <f t="shared" si="1294"/>
        <v>#DIV/0!</v>
      </c>
      <c r="Z559" s="471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38"/>
      <c r="G560" s="36"/>
      <c r="H560" s="36"/>
      <c r="I560" s="39"/>
      <c r="J560" s="40"/>
      <c r="K560" s="16"/>
      <c r="L560" s="17" t="e">
        <f>K560/J559*100</f>
        <v>#DIV/0!</v>
      </c>
      <c r="M560" s="470"/>
      <c r="N560" s="471"/>
      <c r="O560" s="16"/>
      <c r="P560" s="17" t="e">
        <f>O560/J559*100</f>
        <v>#DIV/0!</v>
      </c>
      <c r="Q560" s="470"/>
      <c r="R560" s="471"/>
      <c r="S560" s="19"/>
      <c r="T560" s="17" t="e">
        <f>S560/J559*100</f>
        <v>#DIV/0!</v>
      </c>
      <c r="U560" s="470"/>
      <c r="V560" s="472"/>
      <c r="W560" s="16"/>
      <c r="X560" s="17" t="e">
        <f>W560/J559*100</f>
        <v>#DIV/0!</v>
      </c>
      <c r="Y560" s="470"/>
      <c r="Z560" s="471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373">+C561+D561</f>
        <v>0</v>
      </c>
      <c r="F561" s="63"/>
      <c r="G561" s="64"/>
      <c r="H561" s="64"/>
      <c r="I561" s="65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470" t="e">
        <f t="shared" si="1288"/>
        <v>#DIV/0!</v>
      </c>
      <c r="N561" s="471"/>
      <c r="O561" s="67">
        <f>G561+F561+0</f>
        <v>0</v>
      </c>
      <c r="P561" s="68" t="e">
        <f t="shared" ref="P561" si="1374">O561/J561*100</f>
        <v>#DIV/0!</v>
      </c>
      <c r="Q561" s="470" t="e">
        <f t="shared" si="1290"/>
        <v>#DIV/0!</v>
      </c>
      <c r="R561" s="471"/>
      <c r="S561" s="70">
        <f>H561+F561+G561+0</f>
        <v>0</v>
      </c>
      <c r="T561" s="68" t="e">
        <f t="shared" ref="T561" si="1375">S561/J561*100</f>
        <v>#DIV/0!</v>
      </c>
      <c r="U561" s="470" t="e">
        <f t="shared" si="1292"/>
        <v>#DIV/0!</v>
      </c>
      <c r="V561" s="472"/>
      <c r="W561" s="67">
        <f>H561+F561+G561+I561+0</f>
        <v>0</v>
      </c>
      <c r="X561" s="68" t="e">
        <f>W561/J561*100</f>
        <v>#DIV/0!</v>
      </c>
      <c r="Y561" s="470" t="e">
        <f t="shared" si="1294"/>
        <v>#DIV/0!</v>
      </c>
      <c r="Z561" s="471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38"/>
      <c r="G562" s="36"/>
      <c r="H562" s="36"/>
      <c r="I562" s="39"/>
      <c r="J562" s="40"/>
      <c r="K562" s="16"/>
      <c r="L562" s="17" t="e">
        <f>K562/J561*100</f>
        <v>#DIV/0!</v>
      </c>
      <c r="M562" s="470"/>
      <c r="N562" s="471"/>
      <c r="O562" s="16"/>
      <c r="P562" s="17" t="e">
        <f>O562/J561*100</f>
        <v>#DIV/0!</v>
      </c>
      <c r="Q562" s="470"/>
      <c r="R562" s="471"/>
      <c r="S562" s="19"/>
      <c r="T562" s="17" t="e">
        <f>S562/J561*100</f>
        <v>#DIV/0!</v>
      </c>
      <c r="U562" s="470"/>
      <c r="V562" s="472"/>
      <c r="W562" s="16"/>
      <c r="X562" s="17" t="e">
        <f>W562/J561*100</f>
        <v>#DIV/0!</v>
      </c>
      <c r="Y562" s="470"/>
      <c r="Z562" s="471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27">
        <f>SUM(F565,F567)</f>
        <v>0</v>
      </c>
      <c r="G563" s="25">
        <f t="shared" ref="G563:I563" si="1376">SUM(G565,G567)</f>
        <v>0</v>
      </c>
      <c r="H563" s="25">
        <f t="shared" si="1376"/>
        <v>0</v>
      </c>
      <c r="I563" s="28">
        <f t="shared" si="1376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377">K563/J563*100</f>
        <v>#DIV/0!</v>
      </c>
      <c r="M563" s="473" t="e">
        <f t="shared" si="1288"/>
        <v>#DIV/0!</v>
      </c>
      <c r="N563" s="474"/>
      <c r="O563" s="30">
        <f>SUM(O565,O567)</f>
        <v>0</v>
      </c>
      <c r="P563" s="31" t="e">
        <f t="shared" ref="P563" si="1378">O563/J563*100</f>
        <v>#DIV/0!</v>
      </c>
      <c r="Q563" s="473" t="e">
        <f t="shared" si="1290"/>
        <v>#DIV/0!</v>
      </c>
      <c r="R563" s="474"/>
      <c r="S563" s="32">
        <f>SUM(S565,S567)</f>
        <v>0</v>
      </c>
      <c r="T563" s="31" t="e">
        <f t="shared" ref="T563" si="1379">S563/J563*100</f>
        <v>#DIV/0!</v>
      </c>
      <c r="U563" s="473" t="e">
        <f t="shared" si="1292"/>
        <v>#DIV/0!</v>
      </c>
      <c r="V563" s="475"/>
      <c r="W563" s="30">
        <f>SUM(W565,W567)</f>
        <v>0</v>
      </c>
      <c r="X563" s="31" t="e">
        <f t="shared" ref="X563" si="1380">W563/J563*100</f>
        <v>#DIV/0!</v>
      </c>
      <c r="Y563" s="473" t="e">
        <f t="shared" si="1294"/>
        <v>#DIV/0!</v>
      </c>
      <c r="Z563" s="474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38"/>
      <c r="G564" s="36"/>
      <c r="H564" s="36"/>
      <c r="I564" s="37"/>
      <c r="J564" s="40"/>
      <c r="K564" s="30">
        <f>SUM(K566,K568)</f>
        <v>0</v>
      </c>
      <c r="L564" s="31" t="e">
        <f t="shared" ref="L564" si="1381">K564/J563*100</f>
        <v>#DIV/0!</v>
      </c>
      <c r="M564" s="473"/>
      <c r="N564" s="474"/>
      <c r="O564" s="30">
        <f>SUM(O566,O568)</f>
        <v>0</v>
      </c>
      <c r="P564" s="31" t="e">
        <f t="shared" ref="P564" si="1382">O564/J563*100</f>
        <v>#DIV/0!</v>
      </c>
      <c r="Q564" s="473"/>
      <c r="R564" s="474"/>
      <c r="S564" s="32">
        <f>SUM(S566,S568)</f>
        <v>0</v>
      </c>
      <c r="T564" s="31" t="e">
        <f t="shared" ref="T564" si="1383">S564/J563*100</f>
        <v>#DIV/0!</v>
      </c>
      <c r="U564" s="473"/>
      <c r="V564" s="475"/>
      <c r="W564" s="30">
        <f>SUM(W566,W568)</f>
        <v>0</v>
      </c>
      <c r="X564" s="31" t="e">
        <f t="shared" ref="X564" si="1384">W564/J563*100</f>
        <v>#DIV/0!</v>
      </c>
      <c r="Y564" s="473"/>
      <c r="Z564" s="474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385">+C565+D565</f>
        <v>0</v>
      </c>
      <c r="F565" s="63"/>
      <c r="G565" s="64"/>
      <c r="H565" s="64"/>
      <c r="I565" s="65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470" t="e">
        <f t="shared" si="1288"/>
        <v>#DIV/0!</v>
      </c>
      <c r="N565" s="471"/>
      <c r="O565" s="67">
        <f>G565+F565+0</f>
        <v>0</v>
      </c>
      <c r="P565" s="68" t="e">
        <f t="shared" ref="P565" si="1386">O565/J565*100</f>
        <v>#DIV/0!</v>
      </c>
      <c r="Q565" s="470" t="e">
        <f t="shared" si="1290"/>
        <v>#DIV/0!</v>
      </c>
      <c r="R565" s="471"/>
      <c r="S565" s="70">
        <f>H565+F565+G565+0</f>
        <v>0</v>
      </c>
      <c r="T565" s="68" t="e">
        <f t="shared" ref="T565" si="1387">S565/J565*100</f>
        <v>#DIV/0!</v>
      </c>
      <c r="U565" s="470" t="e">
        <f t="shared" si="1292"/>
        <v>#DIV/0!</v>
      </c>
      <c r="V565" s="472"/>
      <c r="W565" s="67">
        <f>H565+F565+G565+I565+0</f>
        <v>0</v>
      </c>
      <c r="X565" s="68" t="e">
        <f>W565/J565*100</f>
        <v>#DIV/0!</v>
      </c>
      <c r="Y565" s="470" t="e">
        <f t="shared" si="1294"/>
        <v>#DIV/0!</v>
      </c>
      <c r="Z565" s="471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38"/>
      <c r="G566" s="36"/>
      <c r="H566" s="36"/>
      <c r="I566" s="39"/>
      <c r="J566" s="40"/>
      <c r="K566" s="16"/>
      <c r="L566" s="17" t="e">
        <f>K566/J565*100</f>
        <v>#DIV/0!</v>
      </c>
      <c r="M566" s="470"/>
      <c r="N566" s="471"/>
      <c r="O566" s="16"/>
      <c r="P566" s="17" t="e">
        <f>O566/J565*100</f>
        <v>#DIV/0!</v>
      </c>
      <c r="Q566" s="470"/>
      <c r="R566" s="471"/>
      <c r="S566" s="19"/>
      <c r="T566" s="17" t="e">
        <f>S566/J565*100</f>
        <v>#DIV/0!</v>
      </c>
      <c r="U566" s="470"/>
      <c r="V566" s="472"/>
      <c r="W566" s="16"/>
      <c r="X566" s="17" t="e">
        <f>W566/J565*100</f>
        <v>#DIV/0!</v>
      </c>
      <c r="Y566" s="470"/>
      <c r="Z566" s="471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388">+C567+D567</f>
        <v>0</v>
      </c>
      <c r="F567" s="63"/>
      <c r="G567" s="64"/>
      <c r="H567" s="64"/>
      <c r="I567" s="65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470" t="e">
        <f t="shared" si="1288"/>
        <v>#DIV/0!</v>
      </c>
      <c r="N567" s="471"/>
      <c r="O567" s="67">
        <f>G567+F567+0</f>
        <v>0</v>
      </c>
      <c r="P567" s="68" t="e">
        <f t="shared" ref="P567" si="1389">O567/J567*100</f>
        <v>#DIV/0!</v>
      </c>
      <c r="Q567" s="470" t="e">
        <f t="shared" si="1290"/>
        <v>#DIV/0!</v>
      </c>
      <c r="R567" s="471"/>
      <c r="S567" s="70">
        <f>H567+F567+G567+0</f>
        <v>0</v>
      </c>
      <c r="T567" s="68" t="e">
        <f t="shared" ref="T567" si="1390">S567/J567*100</f>
        <v>#DIV/0!</v>
      </c>
      <c r="U567" s="470" t="e">
        <f t="shared" si="1292"/>
        <v>#DIV/0!</v>
      </c>
      <c r="V567" s="472"/>
      <c r="W567" s="67">
        <f>H567+F567+G567+I567+0</f>
        <v>0</v>
      </c>
      <c r="X567" s="68" t="e">
        <f>W567/J567*100</f>
        <v>#DIV/0!</v>
      </c>
      <c r="Y567" s="470" t="e">
        <f t="shared" si="1294"/>
        <v>#DIV/0!</v>
      </c>
      <c r="Z567" s="471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38"/>
      <c r="G568" s="36"/>
      <c r="H568" s="36"/>
      <c r="I568" s="39"/>
      <c r="J568" s="40"/>
      <c r="K568" s="16"/>
      <c r="L568" s="17" t="e">
        <f>K568/J567*100</f>
        <v>#DIV/0!</v>
      </c>
      <c r="M568" s="470"/>
      <c r="N568" s="471"/>
      <c r="O568" s="16"/>
      <c r="P568" s="17" t="e">
        <f>O568/J567*100</f>
        <v>#DIV/0!</v>
      </c>
      <c r="Q568" s="470"/>
      <c r="R568" s="471"/>
      <c r="S568" s="19"/>
      <c r="T568" s="17" t="e">
        <f>S568/J567*100</f>
        <v>#DIV/0!</v>
      </c>
      <c r="U568" s="470"/>
      <c r="V568" s="472"/>
      <c r="W568" s="16"/>
      <c r="X568" s="17" t="e">
        <f>W568/J567*100</f>
        <v>#DIV/0!</v>
      </c>
      <c r="Y568" s="470"/>
      <c r="Z568" s="471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391">+C569+D569</f>
        <v>0</v>
      </c>
      <c r="F569" s="63"/>
      <c r="G569" s="64"/>
      <c r="H569" s="64"/>
      <c r="I569" s="65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470" t="e">
        <f t="shared" si="1288"/>
        <v>#DIV/0!</v>
      </c>
      <c r="N569" s="471"/>
      <c r="O569" s="67">
        <f>G569+F569+0</f>
        <v>0</v>
      </c>
      <c r="P569" s="68" t="e">
        <f t="shared" ref="P569" si="1392">O569/J569*100</f>
        <v>#DIV/0!</v>
      </c>
      <c r="Q569" s="470" t="e">
        <f t="shared" si="1290"/>
        <v>#DIV/0!</v>
      </c>
      <c r="R569" s="471"/>
      <c r="S569" s="70">
        <f>H569+F569+G569+0</f>
        <v>0</v>
      </c>
      <c r="T569" s="68" t="e">
        <f t="shared" ref="T569" si="1393">S569/J569*100</f>
        <v>#DIV/0!</v>
      </c>
      <c r="U569" s="470" t="e">
        <f t="shared" si="1292"/>
        <v>#DIV/0!</v>
      </c>
      <c r="V569" s="472"/>
      <c r="W569" s="67">
        <f>H569+F569+G569+I569+0</f>
        <v>0</v>
      </c>
      <c r="X569" s="68" t="e">
        <f>W569/J569*100</f>
        <v>#DIV/0!</v>
      </c>
      <c r="Y569" s="470" t="e">
        <f t="shared" si="1294"/>
        <v>#DIV/0!</v>
      </c>
      <c r="Z569" s="471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38"/>
      <c r="G570" s="36"/>
      <c r="H570" s="36"/>
      <c r="I570" s="37"/>
      <c r="J570" s="40"/>
      <c r="K570" s="16"/>
      <c r="L570" s="17" t="e">
        <f>K570/J569*100</f>
        <v>#DIV/0!</v>
      </c>
      <c r="M570" s="470"/>
      <c r="N570" s="471"/>
      <c r="O570" s="16"/>
      <c r="P570" s="17" t="e">
        <f>O570/J569*100</f>
        <v>#DIV/0!</v>
      </c>
      <c r="Q570" s="470"/>
      <c r="R570" s="471"/>
      <c r="S570" s="19"/>
      <c r="T570" s="17" t="e">
        <f>S570/J569*100</f>
        <v>#DIV/0!</v>
      </c>
      <c r="U570" s="470"/>
      <c r="V570" s="472"/>
      <c r="W570" s="16"/>
      <c r="X570" s="17" t="e">
        <f>W570/J569*100</f>
        <v>#DIV/0!</v>
      </c>
      <c r="Y570" s="470"/>
      <c r="Z570" s="471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394">+C571+D571</f>
        <v>0</v>
      </c>
      <c r="F571" s="63"/>
      <c r="G571" s="64"/>
      <c r="H571" s="64"/>
      <c r="I571" s="65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470" t="e">
        <f t="shared" si="1288"/>
        <v>#DIV/0!</v>
      </c>
      <c r="N571" s="471"/>
      <c r="O571" s="67">
        <f>G571+F571+0</f>
        <v>0</v>
      </c>
      <c r="P571" s="68" t="e">
        <f t="shared" ref="P571" si="1395">O571/J571*100</f>
        <v>#DIV/0!</v>
      </c>
      <c r="Q571" s="470" t="e">
        <f t="shared" si="1290"/>
        <v>#DIV/0!</v>
      </c>
      <c r="R571" s="471"/>
      <c r="S571" s="70">
        <f>H571+F571+G571+0</f>
        <v>0</v>
      </c>
      <c r="T571" s="68" t="e">
        <f t="shared" ref="T571" si="1396">S571/J571*100</f>
        <v>#DIV/0!</v>
      </c>
      <c r="U571" s="470" t="e">
        <f t="shared" si="1292"/>
        <v>#DIV/0!</v>
      </c>
      <c r="V571" s="472"/>
      <c r="W571" s="67">
        <f>H571+F571+G571+I571+0</f>
        <v>0</v>
      </c>
      <c r="X571" s="68" t="e">
        <f>W571/J571*100</f>
        <v>#DIV/0!</v>
      </c>
      <c r="Y571" s="470" t="e">
        <f t="shared" si="1294"/>
        <v>#DIV/0!</v>
      </c>
      <c r="Z571" s="471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38"/>
      <c r="G572" s="36"/>
      <c r="H572" s="36"/>
      <c r="I572" s="37"/>
      <c r="J572" s="40"/>
      <c r="K572" s="16"/>
      <c r="L572" s="17" t="e">
        <f>K572/J571*100</f>
        <v>#DIV/0!</v>
      </c>
      <c r="M572" s="470"/>
      <c r="N572" s="471"/>
      <c r="O572" s="16"/>
      <c r="P572" s="17" t="e">
        <f>O572/J571*100</f>
        <v>#DIV/0!</v>
      </c>
      <c r="Q572" s="470"/>
      <c r="R572" s="471"/>
      <c r="S572" s="19"/>
      <c r="T572" s="17" t="e">
        <f>S572/J571*100</f>
        <v>#DIV/0!</v>
      </c>
      <c r="U572" s="470"/>
      <c r="V572" s="472"/>
      <c r="W572" s="16"/>
      <c r="X572" s="17" t="e">
        <f>W572/J571*100</f>
        <v>#DIV/0!</v>
      </c>
      <c r="Y572" s="470"/>
      <c r="Z572" s="471"/>
      <c r="AA572" s="74"/>
      <c r="AB572" s="74"/>
    </row>
    <row r="573" spans="1:28" s="251" customFormat="1" ht="21.75" hidden="1" customHeight="1" x14ac:dyDescent="0.2">
      <c r="A573" s="480" t="s">
        <v>45</v>
      </c>
      <c r="B573" s="54" t="s">
        <v>29</v>
      </c>
      <c r="C573" s="55">
        <f t="shared" ref="C573:K574" si="1397">SUM(C575,C581,C591,C597,C599)</f>
        <v>0</v>
      </c>
      <c r="D573" s="56">
        <f t="shared" si="1397"/>
        <v>0</v>
      </c>
      <c r="E573" s="57">
        <f t="shared" si="1397"/>
        <v>0</v>
      </c>
      <c r="F573" s="58">
        <f t="shared" si="1397"/>
        <v>0</v>
      </c>
      <c r="G573" s="56">
        <f t="shared" si="1397"/>
        <v>0</v>
      </c>
      <c r="H573" s="56">
        <f t="shared" si="1397"/>
        <v>0</v>
      </c>
      <c r="I573" s="59">
        <f t="shared" si="1397"/>
        <v>0</v>
      </c>
      <c r="J573" s="60">
        <f t="shared" si="1397"/>
        <v>0</v>
      </c>
      <c r="K573" s="55">
        <f t="shared" si="1397"/>
        <v>0</v>
      </c>
      <c r="L573" s="56" t="e">
        <f>K573/J573*100</f>
        <v>#DIV/0!</v>
      </c>
      <c r="M573" s="482" t="e">
        <f t="shared" si="1288"/>
        <v>#DIV/0!</v>
      </c>
      <c r="N573" s="476"/>
      <c r="O573" s="55">
        <f>SUM(O575,O581,O591,O597,O599)</f>
        <v>0</v>
      </c>
      <c r="P573" s="56" t="e">
        <f t="shared" ref="P573" si="1398">O573/J573*100</f>
        <v>#DIV/0!</v>
      </c>
      <c r="Q573" s="482" t="e">
        <f t="shared" si="1290"/>
        <v>#DIV/0!</v>
      </c>
      <c r="R573" s="476"/>
      <c r="S573" s="58">
        <f>SUM(S575,S581,S591,S597,S599)</f>
        <v>0</v>
      </c>
      <c r="T573" s="56" t="e">
        <f t="shared" ref="T573" si="1399">S573/J573*100</f>
        <v>#DIV/0!</v>
      </c>
      <c r="U573" s="482" t="e">
        <f t="shared" si="1292"/>
        <v>#DIV/0!</v>
      </c>
      <c r="V573" s="484"/>
      <c r="W573" s="55">
        <f>SUM(W575,W581,W591,W597,W599)</f>
        <v>0</v>
      </c>
      <c r="X573" s="56" t="e">
        <f t="shared" ref="X573" si="1400">W573/J573*100</f>
        <v>#DIV/0!</v>
      </c>
      <c r="Y573" s="482" t="e">
        <f t="shared" si="1294"/>
        <v>#DIV/0!</v>
      </c>
      <c r="Z573" s="476"/>
      <c r="AA573" s="250"/>
      <c r="AB573" s="250"/>
    </row>
    <row r="574" spans="1:28" s="251" customFormat="1" ht="21.75" hidden="1" customHeight="1" x14ac:dyDescent="0.2">
      <c r="A574" s="481"/>
      <c r="B574" s="54" t="s">
        <v>30</v>
      </c>
      <c r="C574" s="16"/>
      <c r="D574" s="17"/>
      <c r="E574" s="18"/>
      <c r="F574" s="19"/>
      <c r="G574" s="17"/>
      <c r="H574" s="17"/>
      <c r="I574" s="20"/>
      <c r="J574" s="21"/>
      <c r="K574" s="55">
        <f t="shared" si="1397"/>
        <v>0</v>
      </c>
      <c r="L574" s="56" t="e">
        <f t="shared" ref="L574" si="1401">K574/J573*100</f>
        <v>#DIV/0!</v>
      </c>
      <c r="M574" s="483"/>
      <c r="N574" s="477"/>
      <c r="O574" s="55">
        <f>SUM(O576,O582,O592,O598,O600)</f>
        <v>0</v>
      </c>
      <c r="P574" s="56" t="e">
        <f t="shared" ref="P574" si="1402">O574/J573*100</f>
        <v>#DIV/0!</v>
      </c>
      <c r="Q574" s="483"/>
      <c r="R574" s="477"/>
      <c r="S574" s="58">
        <f>SUM(S576,S582,S592,S598,S600)</f>
        <v>0</v>
      </c>
      <c r="T574" s="56" t="e">
        <f t="shared" ref="T574" si="1403">S574/J573*100</f>
        <v>#DIV/0!</v>
      </c>
      <c r="U574" s="483"/>
      <c r="V574" s="485"/>
      <c r="W574" s="55">
        <f>SUM(W576,W582,W592,W598,W600)</f>
        <v>0</v>
      </c>
      <c r="X574" s="56" t="e">
        <f t="shared" ref="X574" si="1404">W574/J573*100</f>
        <v>#DIV/0!</v>
      </c>
      <c r="Y574" s="483"/>
      <c r="Z574" s="477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27">
        <f>SUM(F577,F579)</f>
        <v>0</v>
      </c>
      <c r="G575" s="25">
        <f>SUM(G577,G579)</f>
        <v>0</v>
      </c>
      <c r="H575" s="25">
        <f t="shared" ref="H575:I575" si="1405">SUM(H577,H579)</f>
        <v>0</v>
      </c>
      <c r="I575" s="28">
        <f t="shared" si="1405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06">K575/J575*100</f>
        <v>#DIV/0!</v>
      </c>
      <c r="M575" s="478" t="e">
        <f t="shared" si="1288"/>
        <v>#DIV/0!</v>
      </c>
      <c r="N575" s="474"/>
      <c r="O575" s="30">
        <f>SUM(O577,O579)</f>
        <v>0</v>
      </c>
      <c r="P575" s="31" t="e">
        <f t="shared" ref="P575" si="1407">O575/J575*100</f>
        <v>#DIV/0!</v>
      </c>
      <c r="Q575" s="478" t="e">
        <f t="shared" si="1290"/>
        <v>#DIV/0!</v>
      </c>
      <c r="R575" s="474"/>
      <c r="S575" s="32">
        <f>SUM(S577,S579)</f>
        <v>0</v>
      </c>
      <c r="T575" s="31" t="e">
        <f t="shared" ref="T575" si="1408">S575/J575*100</f>
        <v>#DIV/0!</v>
      </c>
      <c r="U575" s="478" t="e">
        <f t="shared" si="1292"/>
        <v>#DIV/0!</v>
      </c>
      <c r="V575" s="475"/>
      <c r="W575" s="30">
        <f>SUM(W577,W579)</f>
        <v>0</v>
      </c>
      <c r="X575" s="31" t="e">
        <f t="shared" ref="X575" si="1409">W575/J575*100</f>
        <v>#DIV/0!</v>
      </c>
      <c r="Y575" s="478" t="e">
        <f t="shared" si="1294"/>
        <v>#DIV/0!</v>
      </c>
      <c r="Z575" s="474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38"/>
      <c r="G576" s="36"/>
      <c r="H576" s="36"/>
      <c r="I576" s="37"/>
      <c r="J576" s="40"/>
      <c r="K576" s="30">
        <f>SUM(K578,K580)</f>
        <v>0</v>
      </c>
      <c r="L576" s="31" t="e">
        <f>K576/J575*100</f>
        <v>#DIV/0!</v>
      </c>
      <c r="M576" s="479"/>
      <c r="N576" s="474"/>
      <c r="O576" s="30">
        <f>SUM(O578,O580)</f>
        <v>0</v>
      </c>
      <c r="P576" s="31" t="e">
        <f t="shared" ref="P576" si="1410">O576/J575*100</f>
        <v>#DIV/0!</v>
      </c>
      <c r="Q576" s="479"/>
      <c r="R576" s="474"/>
      <c r="S576" s="32">
        <f>SUM(S578,S580)</f>
        <v>0</v>
      </c>
      <c r="T576" s="31" t="e">
        <f t="shared" ref="T576" si="1411">S576/J575*100</f>
        <v>#DIV/0!</v>
      </c>
      <c r="U576" s="479"/>
      <c r="V576" s="475"/>
      <c r="W576" s="30">
        <f>SUM(W578,W580)</f>
        <v>0</v>
      </c>
      <c r="X576" s="31" t="e">
        <f t="shared" ref="X576" si="1412">W576/J575*100</f>
        <v>#DIV/0!</v>
      </c>
      <c r="Y576" s="479"/>
      <c r="Z576" s="474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13">+C577+D577</f>
        <v>0</v>
      </c>
      <c r="F577" s="63"/>
      <c r="G577" s="64"/>
      <c r="H577" s="64"/>
      <c r="I577" s="65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470" t="e">
        <f t="shared" si="1288"/>
        <v>#DIV/0!</v>
      </c>
      <c r="N577" s="471"/>
      <c r="O577" s="67">
        <f>G577+F577+0</f>
        <v>0</v>
      </c>
      <c r="P577" s="69" t="e">
        <f t="shared" ref="P577" si="1414">O577/J577*100</f>
        <v>#DIV/0!</v>
      </c>
      <c r="Q577" s="470" t="e">
        <f t="shared" si="1290"/>
        <v>#DIV/0!</v>
      </c>
      <c r="R577" s="471"/>
      <c r="S577" s="70">
        <f>H577+F577+G577+0</f>
        <v>0</v>
      </c>
      <c r="T577" s="69" t="e">
        <f t="shared" ref="T577" si="1415">S577/J577*100</f>
        <v>#DIV/0!</v>
      </c>
      <c r="U577" s="470" t="e">
        <f t="shared" si="1292"/>
        <v>#DIV/0!</v>
      </c>
      <c r="V577" s="472"/>
      <c r="W577" s="67">
        <f>H577+F577+G577+I577+0</f>
        <v>0</v>
      </c>
      <c r="X577" s="69" t="e">
        <f>W577/J577*100</f>
        <v>#DIV/0!</v>
      </c>
      <c r="Y577" s="470" t="e">
        <f t="shared" si="1294"/>
        <v>#DIV/0!</v>
      </c>
      <c r="Z577" s="471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38"/>
      <c r="G578" s="36"/>
      <c r="H578" s="36"/>
      <c r="I578" s="39"/>
      <c r="J578" s="40"/>
      <c r="K578" s="16"/>
      <c r="L578" s="17" t="e">
        <f>K578/J577*100</f>
        <v>#DIV/0!</v>
      </c>
      <c r="M578" s="470"/>
      <c r="N578" s="471"/>
      <c r="O578" s="16"/>
      <c r="P578" s="73" t="e">
        <f>O578/J577*100</f>
        <v>#DIV/0!</v>
      </c>
      <c r="Q578" s="470"/>
      <c r="R578" s="471"/>
      <c r="S578" s="19"/>
      <c r="T578" s="73" t="e">
        <f>S578/J577*100</f>
        <v>#DIV/0!</v>
      </c>
      <c r="U578" s="470"/>
      <c r="V578" s="472"/>
      <c r="W578" s="16"/>
      <c r="X578" s="73" t="e">
        <f>W578/J577*100</f>
        <v>#DIV/0!</v>
      </c>
      <c r="Y578" s="470"/>
      <c r="Z578" s="471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16">+C579+D579</f>
        <v>0</v>
      </c>
      <c r="F579" s="63"/>
      <c r="G579" s="64"/>
      <c r="H579" s="64"/>
      <c r="I579" s="65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470" t="e">
        <f t="shared" si="1288"/>
        <v>#DIV/0!</v>
      </c>
      <c r="N579" s="471"/>
      <c r="O579" s="67">
        <f>G579+F579+0</f>
        <v>0</v>
      </c>
      <c r="P579" s="69" t="e">
        <f t="shared" ref="P579" si="1417">O579/J579*100</f>
        <v>#DIV/0!</v>
      </c>
      <c r="Q579" s="470" t="e">
        <f t="shared" si="1290"/>
        <v>#DIV/0!</v>
      </c>
      <c r="R579" s="471"/>
      <c r="S579" s="70">
        <f>H579+F579+G579+0</f>
        <v>0</v>
      </c>
      <c r="T579" s="69" t="e">
        <f t="shared" ref="T579" si="1418">S579/J579*100</f>
        <v>#DIV/0!</v>
      </c>
      <c r="U579" s="470" t="e">
        <f t="shared" si="1292"/>
        <v>#DIV/0!</v>
      </c>
      <c r="V579" s="472"/>
      <c r="W579" s="67">
        <f>H579+F579+G579+I579+0</f>
        <v>0</v>
      </c>
      <c r="X579" s="69" t="e">
        <f>W579/J579*100</f>
        <v>#DIV/0!</v>
      </c>
      <c r="Y579" s="470" t="e">
        <f t="shared" si="1294"/>
        <v>#DIV/0!</v>
      </c>
      <c r="Z579" s="471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38"/>
      <c r="G580" s="36"/>
      <c r="H580" s="36"/>
      <c r="I580" s="39"/>
      <c r="J580" s="40"/>
      <c r="K580" s="16"/>
      <c r="L580" s="17" t="e">
        <f>K580/J579*100</f>
        <v>#DIV/0!</v>
      </c>
      <c r="M580" s="470"/>
      <c r="N580" s="471"/>
      <c r="O580" s="16"/>
      <c r="P580" s="73" t="e">
        <f>O580/J579*100</f>
        <v>#DIV/0!</v>
      </c>
      <c r="Q580" s="470"/>
      <c r="R580" s="471"/>
      <c r="S580" s="19"/>
      <c r="T580" s="73" t="e">
        <f>S580/J579*100</f>
        <v>#DIV/0!</v>
      </c>
      <c r="U580" s="470"/>
      <c r="V580" s="472"/>
      <c r="W580" s="16"/>
      <c r="X580" s="73" t="e">
        <f>W580/J579*100</f>
        <v>#DIV/0!</v>
      </c>
      <c r="Y580" s="470"/>
      <c r="Z580" s="471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27">
        <f>SUM(F583,F585,F587,F589)</f>
        <v>0</v>
      </c>
      <c r="G581" s="25">
        <f t="shared" ref="G581:I581" si="1419">SUM(G583,G585,G587,G589)</f>
        <v>0</v>
      </c>
      <c r="H581" s="25">
        <f t="shared" si="1419"/>
        <v>0</v>
      </c>
      <c r="I581" s="28">
        <f t="shared" si="1419"/>
        <v>0</v>
      </c>
      <c r="J581" s="29">
        <f t="shared" ref="J581" si="1420">+E581+I581+F581+G581+H581</f>
        <v>0</v>
      </c>
      <c r="K581" s="30">
        <f>SUM(K583,K585,K587,K589)</f>
        <v>0</v>
      </c>
      <c r="L581" s="31" t="e">
        <f t="shared" ref="L581" si="1421">K581/J581*100</f>
        <v>#DIV/0!</v>
      </c>
      <c r="M581" s="473" t="e">
        <f t="shared" si="1288"/>
        <v>#DIV/0!</v>
      </c>
      <c r="N581" s="474"/>
      <c r="O581" s="30">
        <f>SUM(O583,O585,O587,O589)</f>
        <v>0</v>
      </c>
      <c r="P581" s="31" t="e">
        <f t="shared" ref="P581" si="1422">O581/J581*100</f>
        <v>#DIV/0!</v>
      </c>
      <c r="Q581" s="473" t="e">
        <f t="shared" si="1290"/>
        <v>#DIV/0!</v>
      </c>
      <c r="R581" s="474"/>
      <c r="S581" s="32">
        <f>SUM(S583,S585,S587,S589)</f>
        <v>0</v>
      </c>
      <c r="T581" s="31" t="e">
        <f t="shared" ref="T581" si="1423">S581/J581*100</f>
        <v>#DIV/0!</v>
      </c>
      <c r="U581" s="473" t="e">
        <f t="shared" si="1292"/>
        <v>#DIV/0!</v>
      </c>
      <c r="V581" s="475"/>
      <c r="W581" s="30">
        <f>SUM(W583,W585,W587,W589)</f>
        <v>0</v>
      </c>
      <c r="X581" s="31" t="e">
        <f t="shared" ref="X581" si="1424">W581/J581*100</f>
        <v>#DIV/0!</v>
      </c>
      <c r="Y581" s="473" t="e">
        <f t="shared" si="1294"/>
        <v>#DIV/0!</v>
      </c>
      <c r="Z581" s="474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38"/>
      <c r="G582" s="36"/>
      <c r="H582" s="36"/>
      <c r="I582" s="37"/>
      <c r="J582" s="40"/>
      <c r="K582" s="30">
        <f>SUM(K584,K586,K588,K590)</f>
        <v>0</v>
      </c>
      <c r="L582" s="31" t="e">
        <f t="shared" ref="L582" si="1425">K582/J581*100</f>
        <v>#DIV/0!</v>
      </c>
      <c r="M582" s="473"/>
      <c r="N582" s="474"/>
      <c r="O582" s="30">
        <f>SUM(O584,O586,O588,O590)</f>
        <v>0</v>
      </c>
      <c r="P582" s="31" t="e">
        <f t="shared" ref="P582" si="1426">O582/J581*100</f>
        <v>#DIV/0!</v>
      </c>
      <c r="Q582" s="473"/>
      <c r="R582" s="474"/>
      <c r="S582" s="32">
        <f>SUM(S584,S586,S588,S590)</f>
        <v>0</v>
      </c>
      <c r="T582" s="31" t="e">
        <f t="shared" ref="T582" si="1427">S582/J581*100</f>
        <v>#DIV/0!</v>
      </c>
      <c r="U582" s="473"/>
      <c r="V582" s="475"/>
      <c r="W582" s="30">
        <f>SUM(W584,W586,W588,W590)</f>
        <v>0</v>
      </c>
      <c r="X582" s="31" t="e">
        <f t="shared" ref="X582" si="1428">W582/J581*100</f>
        <v>#DIV/0!</v>
      </c>
      <c r="Y582" s="473"/>
      <c r="Z582" s="474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29">+C583+D583</f>
        <v>0</v>
      </c>
      <c r="F583" s="63"/>
      <c r="G583" s="64"/>
      <c r="H583" s="64"/>
      <c r="I583" s="65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470" t="e">
        <f t="shared" si="1288"/>
        <v>#DIV/0!</v>
      </c>
      <c r="N583" s="471"/>
      <c r="O583" s="67">
        <f>G583+F583+0</f>
        <v>0</v>
      </c>
      <c r="P583" s="68" t="e">
        <f t="shared" ref="P583" si="1430">O583/J583*100</f>
        <v>#DIV/0!</v>
      </c>
      <c r="Q583" s="470" t="e">
        <f t="shared" si="1290"/>
        <v>#DIV/0!</v>
      </c>
      <c r="R583" s="471"/>
      <c r="S583" s="70">
        <f>H583+F583+G583+0</f>
        <v>0</v>
      </c>
      <c r="T583" s="68" t="e">
        <f t="shared" ref="T583" si="1431">S583/J583*100</f>
        <v>#DIV/0!</v>
      </c>
      <c r="U583" s="470" t="e">
        <f t="shared" si="1292"/>
        <v>#DIV/0!</v>
      </c>
      <c r="V583" s="472"/>
      <c r="W583" s="67">
        <f>H583+F583+G583+I583+0</f>
        <v>0</v>
      </c>
      <c r="X583" s="68" t="e">
        <f>W583/J583*100</f>
        <v>#DIV/0!</v>
      </c>
      <c r="Y583" s="470" t="e">
        <f t="shared" si="1294"/>
        <v>#DIV/0!</v>
      </c>
      <c r="Z583" s="471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38"/>
      <c r="G584" s="36"/>
      <c r="H584" s="36"/>
      <c r="I584" s="39"/>
      <c r="J584" s="40"/>
      <c r="K584" s="16"/>
      <c r="L584" s="17" t="e">
        <f>K584/J583*100</f>
        <v>#DIV/0!</v>
      </c>
      <c r="M584" s="470"/>
      <c r="N584" s="471"/>
      <c r="O584" s="16"/>
      <c r="P584" s="17" t="e">
        <f>O584/J583*100</f>
        <v>#DIV/0!</v>
      </c>
      <c r="Q584" s="470"/>
      <c r="R584" s="471"/>
      <c r="S584" s="19"/>
      <c r="T584" s="17" t="e">
        <f>S584/J583*100</f>
        <v>#DIV/0!</v>
      </c>
      <c r="U584" s="470"/>
      <c r="V584" s="472"/>
      <c r="W584" s="16"/>
      <c r="X584" s="17" t="e">
        <f>W584/J583*100</f>
        <v>#DIV/0!</v>
      </c>
      <c r="Y584" s="470"/>
      <c r="Z584" s="471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32">+C585+D585</f>
        <v>0</v>
      </c>
      <c r="F585" s="63"/>
      <c r="G585" s="64"/>
      <c r="H585" s="64"/>
      <c r="I585" s="65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470" t="e">
        <f t="shared" si="1288"/>
        <v>#DIV/0!</v>
      </c>
      <c r="N585" s="471"/>
      <c r="O585" s="67">
        <f>G585+F585+0</f>
        <v>0</v>
      </c>
      <c r="P585" s="68" t="e">
        <f t="shared" ref="P585" si="1433">O585/J585*100</f>
        <v>#DIV/0!</v>
      </c>
      <c r="Q585" s="470" t="e">
        <f t="shared" si="1290"/>
        <v>#DIV/0!</v>
      </c>
      <c r="R585" s="471"/>
      <c r="S585" s="70">
        <f>H585+F585+G585+0</f>
        <v>0</v>
      </c>
      <c r="T585" s="68" t="e">
        <f t="shared" ref="T585" si="1434">S585/J585*100</f>
        <v>#DIV/0!</v>
      </c>
      <c r="U585" s="470" t="e">
        <f t="shared" si="1292"/>
        <v>#DIV/0!</v>
      </c>
      <c r="V585" s="472"/>
      <c r="W585" s="67">
        <f>H585+F585+G585+I585+0</f>
        <v>0</v>
      </c>
      <c r="X585" s="68" t="e">
        <f>W585/J585*100</f>
        <v>#DIV/0!</v>
      </c>
      <c r="Y585" s="470" t="e">
        <f t="shared" si="1294"/>
        <v>#DIV/0!</v>
      </c>
      <c r="Z585" s="471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38"/>
      <c r="G586" s="36"/>
      <c r="H586" s="36"/>
      <c r="I586" s="39"/>
      <c r="J586" s="40"/>
      <c r="K586" s="16"/>
      <c r="L586" s="17" t="e">
        <f>K586/J585*100</f>
        <v>#DIV/0!</v>
      </c>
      <c r="M586" s="470"/>
      <c r="N586" s="471"/>
      <c r="O586" s="16"/>
      <c r="P586" s="17" t="e">
        <f>O586/J585*100</f>
        <v>#DIV/0!</v>
      </c>
      <c r="Q586" s="470"/>
      <c r="R586" s="471"/>
      <c r="S586" s="19"/>
      <c r="T586" s="17" t="e">
        <f>S586/J585*100</f>
        <v>#DIV/0!</v>
      </c>
      <c r="U586" s="470"/>
      <c r="V586" s="472"/>
      <c r="W586" s="16"/>
      <c r="X586" s="17" t="e">
        <f>W586/J585*100</f>
        <v>#DIV/0!</v>
      </c>
      <c r="Y586" s="470"/>
      <c r="Z586" s="471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35">+C587+D587</f>
        <v>0</v>
      </c>
      <c r="F587" s="63"/>
      <c r="G587" s="64"/>
      <c r="H587" s="64"/>
      <c r="I587" s="65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470" t="e">
        <f t="shared" si="1288"/>
        <v>#DIV/0!</v>
      </c>
      <c r="N587" s="471"/>
      <c r="O587" s="67">
        <f>G587+F587+0</f>
        <v>0</v>
      </c>
      <c r="P587" s="68" t="e">
        <f t="shared" ref="P587" si="1436">O587/J587*100</f>
        <v>#DIV/0!</v>
      </c>
      <c r="Q587" s="470" t="e">
        <f t="shared" si="1290"/>
        <v>#DIV/0!</v>
      </c>
      <c r="R587" s="471"/>
      <c r="S587" s="70">
        <f>H587+F587+G587+0</f>
        <v>0</v>
      </c>
      <c r="T587" s="68" t="e">
        <f t="shared" ref="T587" si="1437">S587/J587*100</f>
        <v>#DIV/0!</v>
      </c>
      <c r="U587" s="470" t="e">
        <f t="shared" si="1292"/>
        <v>#DIV/0!</v>
      </c>
      <c r="V587" s="472"/>
      <c r="W587" s="67">
        <f>H587+F587+G587+I587+0</f>
        <v>0</v>
      </c>
      <c r="X587" s="68" t="e">
        <f>W587/J587*100</f>
        <v>#DIV/0!</v>
      </c>
      <c r="Y587" s="470" t="e">
        <f t="shared" si="1294"/>
        <v>#DIV/0!</v>
      </c>
      <c r="Z587" s="471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38"/>
      <c r="G588" s="36"/>
      <c r="H588" s="36"/>
      <c r="I588" s="39"/>
      <c r="J588" s="40"/>
      <c r="K588" s="16"/>
      <c r="L588" s="17" t="e">
        <f>K588/J587*100</f>
        <v>#DIV/0!</v>
      </c>
      <c r="M588" s="470"/>
      <c r="N588" s="471"/>
      <c r="O588" s="16"/>
      <c r="P588" s="17" t="e">
        <f>O588/J587*100</f>
        <v>#DIV/0!</v>
      </c>
      <c r="Q588" s="470"/>
      <c r="R588" s="471"/>
      <c r="S588" s="19"/>
      <c r="T588" s="17" t="e">
        <f>S588/J587*100</f>
        <v>#DIV/0!</v>
      </c>
      <c r="U588" s="470"/>
      <c r="V588" s="472"/>
      <c r="W588" s="16"/>
      <c r="X588" s="17" t="e">
        <f>W588/J587*100</f>
        <v>#DIV/0!</v>
      </c>
      <c r="Y588" s="470"/>
      <c r="Z588" s="471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38">+C589+D589</f>
        <v>0</v>
      </c>
      <c r="F589" s="63"/>
      <c r="G589" s="64"/>
      <c r="H589" s="64"/>
      <c r="I589" s="65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470" t="e">
        <f t="shared" ref="M589:M599" si="1439">L590-L589</f>
        <v>#DIV/0!</v>
      </c>
      <c r="N589" s="471"/>
      <c r="O589" s="67">
        <f>G589+F589+0</f>
        <v>0</v>
      </c>
      <c r="P589" s="68" t="e">
        <f t="shared" ref="P589" si="1440">O589/J589*100</f>
        <v>#DIV/0!</v>
      </c>
      <c r="Q589" s="470" t="e">
        <f t="shared" ref="Q589:Q599" si="1441">P590-P589</f>
        <v>#DIV/0!</v>
      </c>
      <c r="R589" s="471"/>
      <c r="S589" s="70">
        <f>H589+F589+G589+0</f>
        <v>0</v>
      </c>
      <c r="T589" s="68" t="e">
        <f t="shared" ref="T589" si="1442">S589/J589*100</f>
        <v>#DIV/0!</v>
      </c>
      <c r="U589" s="470" t="e">
        <f t="shared" ref="U589:U599" si="1443">T590-T589</f>
        <v>#DIV/0!</v>
      </c>
      <c r="V589" s="472"/>
      <c r="W589" s="67">
        <f>H589+F589+G589+I589+0</f>
        <v>0</v>
      </c>
      <c r="X589" s="68" t="e">
        <f>W589/J589*100</f>
        <v>#DIV/0!</v>
      </c>
      <c r="Y589" s="470" t="e">
        <f t="shared" ref="Y589:Y599" si="1444">X590-X589</f>
        <v>#DIV/0!</v>
      </c>
      <c r="Z589" s="471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38"/>
      <c r="G590" s="36"/>
      <c r="H590" s="36"/>
      <c r="I590" s="39"/>
      <c r="J590" s="40"/>
      <c r="K590" s="16"/>
      <c r="L590" s="17" t="e">
        <f>K590/J589*100</f>
        <v>#DIV/0!</v>
      </c>
      <c r="M590" s="470"/>
      <c r="N590" s="471"/>
      <c r="O590" s="16"/>
      <c r="P590" s="17" t="e">
        <f>O590/J589*100</f>
        <v>#DIV/0!</v>
      </c>
      <c r="Q590" s="470"/>
      <c r="R590" s="471"/>
      <c r="S590" s="19"/>
      <c r="T590" s="17" t="e">
        <f>S590/J589*100</f>
        <v>#DIV/0!</v>
      </c>
      <c r="U590" s="470"/>
      <c r="V590" s="472"/>
      <c r="W590" s="16"/>
      <c r="X590" s="17" t="e">
        <f>W590/J589*100</f>
        <v>#DIV/0!</v>
      </c>
      <c r="Y590" s="470"/>
      <c r="Z590" s="471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27">
        <f>SUM(F593,F595)</f>
        <v>0</v>
      </c>
      <c r="G591" s="25">
        <f t="shared" ref="G591:I591" si="1445">SUM(G593,G595)</f>
        <v>0</v>
      </c>
      <c r="H591" s="25">
        <f t="shared" si="1445"/>
        <v>0</v>
      </c>
      <c r="I591" s="28">
        <f t="shared" si="1445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46">K591/J591*100</f>
        <v>#DIV/0!</v>
      </c>
      <c r="M591" s="473" t="e">
        <f t="shared" si="1439"/>
        <v>#DIV/0!</v>
      </c>
      <c r="N591" s="474"/>
      <c r="O591" s="30">
        <f>SUM(O593,O595)</f>
        <v>0</v>
      </c>
      <c r="P591" s="31" t="e">
        <f t="shared" ref="P591" si="1447">O591/J591*100</f>
        <v>#DIV/0!</v>
      </c>
      <c r="Q591" s="473" t="e">
        <f t="shared" si="1441"/>
        <v>#DIV/0!</v>
      </c>
      <c r="R591" s="474"/>
      <c r="S591" s="32">
        <f>SUM(S593,S595)</f>
        <v>0</v>
      </c>
      <c r="T591" s="31" t="e">
        <f t="shared" ref="T591" si="1448">S591/J591*100</f>
        <v>#DIV/0!</v>
      </c>
      <c r="U591" s="473" t="e">
        <f t="shared" si="1443"/>
        <v>#DIV/0!</v>
      </c>
      <c r="V591" s="475"/>
      <c r="W591" s="30">
        <f>SUM(W593,W595)</f>
        <v>0</v>
      </c>
      <c r="X591" s="31" t="e">
        <f t="shared" ref="X591" si="1449">W591/J591*100</f>
        <v>#DIV/0!</v>
      </c>
      <c r="Y591" s="473" t="e">
        <f t="shared" si="1444"/>
        <v>#DIV/0!</v>
      </c>
      <c r="Z591" s="474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38"/>
      <c r="G592" s="36"/>
      <c r="H592" s="36"/>
      <c r="I592" s="37"/>
      <c r="J592" s="40"/>
      <c r="K592" s="30">
        <f>SUM(K594,K596)</f>
        <v>0</v>
      </c>
      <c r="L592" s="31" t="e">
        <f t="shared" ref="L592" si="1450">K592/J591*100</f>
        <v>#DIV/0!</v>
      </c>
      <c r="M592" s="473"/>
      <c r="N592" s="474"/>
      <c r="O592" s="30">
        <f>SUM(O594,O596)</f>
        <v>0</v>
      </c>
      <c r="P592" s="31" t="e">
        <f t="shared" ref="P592" si="1451">O592/J591*100</f>
        <v>#DIV/0!</v>
      </c>
      <c r="Q592" s="473"/>
      <c r="R592" s="474"/>
      <c r="S592" s="32">
        <f>SUM(S594,S596)</f>
        <v>0</v>
      </c>
      <c r="T592" s="31" t="e">
        <f t="shared" ref="T592" si="1452">S592/J591*100</f>
        <v>#DIV/0!</v>
      </c>
      <c r="U592" s="473"/>
      <c r="V592" s="475"/>
      <c r="W592" s="30">
        <f>SUM(W594,W596)</f>
        <v>0</v>
      </c>
      <c r="X592" s="31" t="e">
        <f t="shared" ref="X592" si="1453">W592/J591*100</f>
        <v>#DIV/0!</v>
      </c>
      <c r="Y592" s="473"/>
      <c r="Z592" s="474"/>
      <c r="AA592" s="74"/>
      <c r="AB592" s="74"/>
    </row>
    <row r="593" spans="1:28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454">+C593+D593</f>
        <v>0</v>
      </c>
      <c r="F593" s="63"/>
      <c r="G593" s="64"/>
      <c r="H593" s="64"/>
      <c r="I593" s="65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470" t="e">
        <f t="shared" si="1439"/>
        <v>#DIV/0!</v>
      </c>
      <c r="N593" s="471"/>
      <c r="O593" s="67">
        <f>G593+F593+0</f>
        <v>0</v>
      </c>
      <c r="P593" s="68" t="e">
        <f t="shared" ref="P593" si="1455">O593/J593*100</f>
        <v>#DIV/0!</v>
      </c>
      <c r="Q593" s="470" t="e">
        <f t="shared" si="1441"/>
        <v>#DIV/0!</v>
      </c>
      <c r="R593" s="471"/>
      <c r="S593" s="70">
        <f>H593+F593+G593+0</f>
        <v>0</v>
      </c>
      <c r="T593" s="68" t="e">
        <f t="shared" ref="T593" si="1456">S593/J593*100</f>
        <v>#DIV/0!</v>
      </c>
      <c r="U593" s="470" t="e">
        <f t="shared" si="1443"/>
        <v>#DIV/0!</v>
      </c>
      <c r="V593" s="472"/>
      <c r="W593" s="67">
        <f>H593+F593+G593+I593+0</f>
        <v>0</v>
      </c>
      <c r="X593" s="68" t="e">
        <f>W593/J593*100</f>
        <v>#DIV/0!</v>
      </c>
      <c r="Y593" s="470" t="e">
        <f t="shared" si="1444"/>
        <v>#DIV/0!</v>
      </c>
      <c r="Z593" s="471"/>
      <c r="AA593" s="74"/>
      <c r="AB593" s="74"/>
    </row>
    <row r="594" spans="1:28" s="75" customFormat="1" ht="21.75" hidden="1" customHeight="1" x14ac:dyDescent="0.2">
      <c r="A594" s="52"/>
      <c r="B594" s="62" t="s">
        <v>32</v>
      </c>
      <c r="C594" s="35"/>
      <c r="D594" s="36"/>
      <c r="E594" s="37"/>
      <c r="F594" s="38"/>
      <c r="G594" s="36"/>
      <c r="H594" s="36"/>
      <c r="I594" s="39"/>
      <c r="J594" s="40"/>
      <c r="K594" s="16"/>
      <c r="L594" s="17" t="e">
        <f>K594/J593*100</f>
        <v>#DIV/0!</v>
      </c>
      <c r="M594" s="470"/>
      <c r="N594" s="471"/>
      <c r="O594" s="16"/>
      <c r="P594" s="17" t="e">
        <f>O594/J593*100</f>
        <v>#DIV/0!</v>
      </c>
      <c r="Q594" s="470"/>
      <c r="R594" s="471"/>
      <c r="S594" s="19"/>
      <c r="T594" s="17" t="e">
        <f>S594/J593*100</f>
        <v>#DIV/0!</v>
      </c>
      <c r="U594" s="470"/>
      <c r="V594" s="472"/>
      <c r="W594" s="16"/>
      <c r="X594" s="17" t="e">
        <f>W594/J593*100</f>
        <v>#DIV/0!</v>
      </c>
      <c r="Y594" s="470"/>
      <c r="Z594" s="471"/>
      <c r="AA594" s="74"/>
      <c r="AB594" s="74"/>
    </row>
    <row r="595" spans="1:28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457">+C595+D595</f>
        <v>0</v>
      </c>
      <c r="F595" s="63"/>
      <c r="G595" s="64"/>
      <c r="H595" s="64"/>
      <c r="I595" s="65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470" t="e">
        <f t="shared" si="1439"/>
        <v>#DIV/0!</v>
      </c>
      <c r="N595" s="471"/>
      <c r="O595" s="67">
        <f>G595+F595+0</f>
        <v>0</v>
      </c>
      <c r="P595" s="68" t="e">
        <f t="shared" ref="P595" si="1458">O595/J595*100</f>
        <v>#DIV/0!</v>
      </c>
      <c r="Q595" s="470" t="e">
        <f t="shared" si="1441"/>
        <v>#DIV/0!</v>
      </c>
      <c r="R595" s="471"/>
      <c r="S595" s="70">
        <f>H595+F595+G595+0</f>
        <v>0</v>
      </c>
      <c r="T595" s="68" t="e">
        <f t="shared" ref="T595" si="1459">S595/J595*100</f>
        <v>#DIV/0!</v>
      </c>
      <c r="U595" s="470" t="e">
        <f t="shared" si="1443"/>
        <v>#DIV/0!</v>
      </c>
      <c r="V595" s="472"/>
      <c r="W595" s="67">
        <f>H595+F595+G595+I595+0</f>
        <v>0</v>
      </c>
      <c r="X595" s="68" t="e">
        <f>W595/J595*100</f>
        <v>#DIV/0!</v>
      </c>
      <c r="Y595" s="470" t="e">
        <f t="shared" si="1444"/>
        <v>#DIV/0!</v>
      </c>
      <c r="Z595" s="471"/>
      <c r="AA595" s="74"/>
      <c r="AB595" s="74"/>
    </row>
    <row r="596" spans="1:28" s="75" customFormat="1" ht="21.75" hidden="1" customHeight="1" x14ac:dyDescent="0.2">
      <c r="A596" s="52"/>
      <c r="B596" s="62" t="s">
        <v>32</v>
      </c>
      <c r="C596" s="35"/>
      <c r="D596" s="36"/>
      <c r="E596" s="37"/>
      <c r="F596" s="38"/>
      <c r="G596" s="36"/>
      <c r="H596" s="36"/>
      <c r="I596" s="39"/>
      <c r="J596" s="40"/>
      <c r="K596" s="16"/>
      <c r="L596" s="17" t="e">
        <f>K596/J595*100</f>
        <v>#DIV/0!</v>
      </c>
      <c r="M596" s="470"/>
      <c r="N596" s="471"/>
      <c r="O596" s="16"/>
      <c r="P596" s="17" t="e">
        <f>O596/J595*100</f>
        <v>#DIV/0!</v>
      </c>
      <c r="Q596" s="470"/>
      <c r="R596" s="471"/>
      <c r="S596" s="19"/>
      <c r="T596" s="17" t="e">
        <f>S596/J595*100</f>
        <v>#DIV/0!</v>
      </c>
      <c r="U596" s="470"/>
      <c r="V596" s="472"/>
      <c r="W596" s="16"/>
      <c r="X596" s="17" t="e">
        <f>W596/J595*100</f>
        <v>#DIV/0!</v>
      </c>
      <c r="Y596" s="470"/>
      <c r="Z596" s="471"/>
      <c r="AA596" s="74"/>
      <c r="AB596" s="74"/>
    </row>
    <row r="597" spans="1:28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460">+C597+D597</f>
        <v>0</v>
      </c>
      <c r="F597" s="63"/>
      <c r="G597" s="64"/>
      <c r="H597" s="64"/>
      <c r="I597" s="65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470" t="e">
        <f t="shared" si="1439"/>
        <v>#DIV/0!</v>
      </c>
      <c r="N597" s="471"/>
      <c r="O597" s="67">
        <f>G597+F597+0</f>
        <v>0</v>
      </c>
      <c r="P597" s="68" t="e">
        <f t="shared" ref="P597" si="1461">O597/J597*100</f>
        <v>#DIV/0!</v>
      </c>
      <c r="Q597" s="470" t="e">
        <f t="shared" si="1441"/>
        <v>#DIV/0!</v>
      </c>
      <c r="R597" s="471"/>
      <c r="S597" s="70">
        <f>H597+F597+G597+0</f>
        <v>0</v>
      </c>
      <c r="T597" s="68" t="e">
        <f t="shared" ref="T597" si="1462">S597/J597*100</f>
        <v>#DIV/0!</v>
      </c>
      <c r="U597" s="470" t="e">
        <f t="shared" si="1443"/>
        <v>#DIV/0!</v>
      </c>
      <c r="V597" s="472"/>
      <c r="W597" s="67">
        <f>H597+F597+G597+I597+0</f>
        <v>0</v>
      </c>
      <c r="X597" s="68" t="e">
        <f>W597/J597*100</f>
        <v>#DIV/0!</v>
      </c>
      <c r="Y597" s="470" t="e">
        <f t="shared" si="1444"/>
        <v>#DIV/0!</v>
      </c>
      <c r="Z597" s="471"/>
      <c r="AA597" s="74"/>
      <c r="AB597" s="74"/>
    </row>
    <row r="598" spans="1:28" s="75" customFormat="1" ht="21.75" hidden="1" customHeight="1" x14ac:dyDescent="0.2">
      <c r="A598" s="33"/>
      <c r="B598" s="62" t="s">
        <v>32</v>
      </c>
      <c r="C598" s="35"/>
      <c r="D598" s="36"/>
      <c r="E598" s="37"/>
      <c r="F598" s="38"/>
      <c r="G598" s="36"/>
      <c r="H598" s="36"/>
      <c r="I598" s="37"/>
      <c r="J598" s="40"/>
      <c r="K598" s="16"/>
      <c r="L598" s="17" t="e">
        <f>K598/J597*100</f>
        <v>#DIV/0!</v>
      </c>
      <c r="M598" s="470"/>
      <c r="N598" s="471"/>
      <c r="O598" s="16"/>
      <c r="P598" s="17" t="e">
        <f>O598/J597*100</f>
        <v>#DIV/0!</v>
      </c>
      <c r="Q598" s="470"/>
      <c r="R598" s="471"/>
      <c r="S598" s="19"/>
      <c r="T598" s="17" t="e">
        <f>S598/J597*100</f>
        <v>#DIV/0!</v>
      </c>
      <c r="U598" s="470"/>
      <c r="V598" s="472"/>
      <c r="W598" s="16"/>
      <c r="X598" s="17" t="e">
        <f>W598/J597*100</f>
        <v>#DIV/0!</v>
      </c>
      <c r="Y598" s="470"/>
      <c r="Z598" s="471"/>
      <c r="AA598" s="74"/>
      <c r="AB598" s="74"/>
    </row>
    <row r="599" spans="1:28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463">+C599+D599</f>
        <v>0</v>
      </c>
      <c r="F599" s="63"/>
      <c r="G599" s="64"/>
      <c r="H599" s="64"/>
      <c r="I599" s="65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470" t="e">
        <f t="shared" si="1439"/>
        <v>#DIV/0!</v>
      </c>
      <c r="N599" s="471"/>
      <c r="O599" s="67">
        <f>G599+F599+0</f>
        <v>0</v>
      </c>
      <c r="P599" s="68" t="e">
        <f t="shared" ref="P599" si="1464">O599/J599*100</f>
        <v>#DIV/0!</v>
      </c>
      <c r="Q599" s="470" t="e">
        <f t="shared" si="1441"/>
        <v>#DIV/0!</v>
      </c>
      <c r="R599" s="471"/>
      <c r="S599" s="70">
        <f>H599+F599+G599+0</f>
        <v>0</v>
      </c>
      <c r="T599" s="68" t="e">
        <f t="shared" ref="T599" si="1465">S599/J599*100</f>
        <v>#DIV/0!</v>
      </c>
      <c r="U599" s="470" t="e">
        <f t="shared" si="1443"/>
        <v>#DIV/0!</v>
      </c>
      <c r="V599" s="472"/>
      <c r="W599" s="67">
        <f>H599+F599+G599+I599+0</f>
        <v>0</v>
      </c>
      <c r="X599" s="68" t="e">
        <f>W599/J599*100</f>
        <v>#DIV/0!</v>
      </c>
      <c r="Y599" s="470" t="e">
        <f t="shared" si="1444"/>
        <v>#DIV/0!</v>
      </c>
      <c r="Z599" s="471"/>
      <c r="AA599" s="74"/>
      <c r="AB599" s="74"/>
    </row>
    <row r="600" spans="1:28" s="75" customFormat="1" ht="21.75" hidden="1" customHeight="1" x14ac:dyDescent="0.2">
      <c r="A600" s="33"/>
      <c r="B600" s="62" t="s">
        <v>32</v>
      </c>
      <c r="C600" s="35"/>
      <c r="D600" s="36"/>
      <c r="E600" s="37"/>
      <c r="F600" s="38"/>
      <c r="G600" s="36"/>
      <c r="H600" s="36"/>
      <c r="I600" s="37"/>
      <c r="J600" s="40"/>
      <c r="K600" s="16"/>
      <c r="L600" s="17" t="e">
        <f>K600/J599*100</f>
        <v>#DIV/0!</v>
      </c>
      <c r="M600" s="470"/>
      <c r="N600" s="471"/>
      <c r="O600" s="16"/>
      <c r="P600" s="17" t="e">
        <f>O600/J599*100</f>
        <v>#DIV/0!</v>
      </c>
      <c r="Q600" s="470"/>
      <c r="R600" s="471"/>
      <c r="S600" s="19"/>
      <c r="T600" s="17" t="e">
        <f>S600/J599*100</f>
        <v>#DIV/0!</v>
      </c>
      <c r="U600" s="470"/>
      <c r="V600" s="472"/>
      <c r="W600" s="16"/>
      <c r="X600" s="17" t="e">
        <f>W600/J599*100</f>
        <v>#DIV/0!</v>
      </c>
      <c r="Y600" s="470"/>
      <c r="Z600" s="471"/>
      <c r="AA600" s="74"/>
      <c r="AB600" s="74"/>
    </row>
    <row r="601" spans="1:28" s="388" customFormat="1" ht="21.75" customHeight="1" x14ac:dyDescent="0.55000000000000004">
      <c r="A601" s="339"/>
      <c r="B601" s="340"/>
      <c r="C601" s="341"/>
      <c r="D601" s="341"/>
      <c r="E601" s="341"/>
      <c r="F601" s="341"/>
      <c r="G601" s="341"/>
      <c r="H601" s="341"/>
      <c r="I601" s="341"/>
      <c r="J601" s="341"/>
      <c r="K601" s="342"/>
      <c r="L601" s="342"/>
      <c r="M601" s="385"/>
      <c r="N601" s="386"/>
      <c r="O601" s="342"/>
      <c r="P601" s="342"/>
      <c r="Q601" s="385"/>
      <c r="R601" s="386"/>
      <c r="S601" s="342"/>
      <c r="T601" s="342"/>
      <c r="U601" s="385"/>
      <c r="V601" s="386"/>
      <c r="W601" s="342"/>
      <c r="X601" s="342"/>
      <c r="Y601" s="385"/>
      <c r="Z601" s="386"/>
      <c r="AA601" s="387"/>
      <c r="AB601" s="387"/>
    </row>
    <row r="602" spans="1:28" s="388" customFormat="1" ht="21.75" customHeight="1" x14ac:dyDescent="0.55000000000000004">
      <c r="A602" s="339"/>
      <c r="B602" s="340"/>
      <c r="C602" s="341"/>
      <c r="D602" s="341"/>
      <c r="E602" s="341"/>
      <c r="F602" s="341"/>
      <c r="G602" s="341"/>
      <c r="H602" s="341"/>
      <c r="I602" s="341"/>
      <c r="J602" s="341"/>
      <c r="K602" s="342"/>
      <c r="L602" s="342"/>
      <c r="M602" s="385"/>
      <c r="N602" s="386"/>
      <c r="O602" s="342"/>
      <c r="P602" s="342"/>
      <c r="Q602" s="385"/>
      <c r="R602" s="386"/>
      <c r="S602" s="342"/>
      <c r="T602" s="342"/>
      <c r="U602" s="385"/>
      <c r="V602" s="386"/>
      <c r="W602" s="342"/>
      <c r="X602" s="342"/>
      <c r="Y602" s="385"/>
      <c r="Z602" s="386"/>
      <c r="AA602" s="387"/>
      <c r="AB602" s="387"/>
    </row>
    <row r="603" spans="1:28" s="388" customFormat="1" ht="21.75" customHeight="1" x14ac:dyDescent="0.55000000000000004">
      <c r="A603" s="339"/>
      <c r="B603" s="340"/>
      <c r="C603" s="341"/>
      <c r="D603" s="341"/>
      <c r="E603" s="341"/>
      <c r="F603" s="341"/>
      <c r="G603" s="341"/>
      <c r="H603" s="341"/>
      <c r="I603" s="341"/>
      <c r="J603" s="341"/>
      <c r="K603" s="342"/>
      <c r="L603" s="342"/>
      <c r="M603" s="385"/>
      <c r="N603" s="386"/>
      <c r="O603" s="342"/>
      <c r="P603" s="342"/>
      <c r="Q603" s="385"/>
      <c r="R603" s="386"/>
      <c r="S603" s="342"/>
      <c r="T603" s="342"/>
      <c r="U603" s="385"/>
      <c r="V603" s="386"/>
      <c r="W603" s="342"/>
      <c r="X603" s="342"/>
      <c r="Y603" s="385"/>
      <c r="Z603" s="386"/>
      <c r="AA603" s="387"/>
      <c r="AB603" s="387"/>
    </row>
    <row r="604" spans="1:28" s="388" customFormat="1" ht="21.75" customHeight="1" x14ac:dyDescent="0.55000000000000004">
      <c r="A604" s="339"/>
      <c r="B604" s="340"/>
      <c r="C604" s="341"/>
      <c r="D604" s="341"/>
      <c r="E604" s="341"/>
      <c r="F604" s="341"/>
      <c r="G604" s="341"/>
      <c r="H604" s="341"/>
      <c r="I604" s="341"/>
      <c r="J604" s="341"/>
      <c r="K604" s="342"/>
      <c r="L604" s="342"/>
      <c r="M604" s="385"/>
      <c r="N604" s="386"/>
      <c r="O604" s="342"/>
      <c r="P604" s="342"/>
      <c r="Q604" s="385"/>
      <c r="R604" s="386"/>
      <c r="S604" s="342"/>
      <c r="T604" s="342"/>
      <c r="U604" s="385"/>
      <c r="V604" s="386"/>
      <c r="W604" s="342"/>
      <c r="X604" s="342"/>
      <c r="Y604" s="385"/>
      <c r="Z604" s="386"/>
      <c r="AA604" s="387"/>
      <c r="AB604" s="387"/>
    </row>
    <row r="605" spans="1:28" s="388" customFormat="1" ht="21.75" customHeight="1" x14ac:dyDescent="0.55000000000000004">
      <c r="A605" s="339"/>
      <c r="B605" s="340"/>
      <c r="C605" s="341"/>
      <c r="D605" s="341"/>
      <c r="E605" s="341"/>
      <c r="F605" s="341"/>
      <c r="G605" s="341"/>
      <c r="H605" s="341"/>
      <c r="I605" s="341"/>
      <c r="J605" s="341"/>
      <c r="K605" s="342"/>
      <c r="L605" s="342"/>
      <c r="M605" s="385"/>
      <c r="N605" s="386"/>
      <c r="O605" s="342"/>
      <c r="P605" s="342"/>
      <c r="Q605" s="385"/>
      <c r="R605" s="386"/>
      <c r="S605" s="342"/>
      <c r="T605" s="342"/>
      <c r="U605" s="385"/>
      <c r="V605" s="386"/>
      <c r="W605" s="342"/>
      <c r="X605" s="342"/>
      <c r="Y605" s="385"/>
      <c r="Z605" s="386"/>
      <c r="AA605" s="387"/>
      <c r="AB605" s="387"/>
    </row>
    <row r="606" spans="1:28" s="388" customFormat="1" ht="21.75" customHeight="1" x14ac:dyDescent="0.55000000000000004">
      <c r="A606" s="339"/>
      <c r="B606" s="340"/>
      <c r="C606" s="341"/>
      <c r="D606" s="341"/>
      <c r="E606" s="341"/>
      <c r="F606" s="341"/>
      <c r="G606" s="341"/>
      <c r="H606" s="341"/>
      <c r="I606" s="341"/>
      <c r="J606" s="341"/>
      <c r="K606" s="342"/>
      <c r="L606" s="342"/>
      <c r="M606" s="385"/>
      <c r="N606" s="386"/>
      <c r="O606" s="342"/>
      <c r="P606" s="342"/>
      <c r="Q606" s="385"/>
      <c r="R606" s="386"/>
      <c r="S606" s="342"/>
      <c r="T606" s="342"/>
      <c r="U606" s="385"/>
      <c r="V606" s="386"/>
      <c r="W606" s="342"/>
      <c r="X606" s="342"/>
      <c r="Y606" s="385"/>
      <c r="Z606" s="386"/>
      <c r="AA606" s="387"/>
      <c r="AB606" s="387"/>
    </row>
    <row r="607" spans="1:28" s="388" customFormat="1" ht="21.75" customHeight="1" x14ac:dyDescent="0.55000000000000004">
      <c r="A607" s="339"/>
      <c r="B607" s="340"/>
      <c r="C607" s="341"/>
      <c r="D607" s="341"/>
      <c r="E607" s="341"/>
      <c r="F607" s="341"/>
      <c r="G607" s="341"/>
      <c r="H607" s="341"/>
      <c r="I607" s="341"/>
      <c r="J607" s="341"/>
      <c r="K607" s="342"/>
      <c r="L607" s="342"/>
      <c r="M607" s="385"/>
      <c r="N607" s="386"/>
      <c r="O607" s="342"/>
      <c r="P607" s="342"/>
      <c r="Q607" s="385"/>
      <c r="R607" s="386"/>
      <c r="S607" s="342"/>
      <c r="T607" s="342"/>
      <c r="U607" s="385"/>
      <c r="V607" s="386"/>
      <c r="W607" s="342"/>
      <c r="X607" s="342"/>
      <c r="Y607" s="385"/>
      <c r="Z607" s="386"/>
      <c r="AA607" s="387"/>
      <c r="AB607" s="387"/>
    </row>
    <row r="608" spans="1:28" s="388" customFormat="1" ht="21.75" customHeight="1" x14ac:dyDescent="0.55000000000000004">
      <c r="A608" s="339"/>
      <c r="B608" s="340"/>
      <c r="C608" s="341"/>
      <c r="D608" s="341"/>
      <c r="E608" s="341"/>
      <c r="F608" s="341"/>
      <c r="G608" s="341"/>
      <c r="H608" s="341"/>
      <c r="I608" s="341"/>
      <c r="J608" s="341"/>
      <c r="K608" s="342"/>
      <c r="L608" s="342"/>
      <c r="M608" s="385"/>
      <c r="N608" s="386"/>
      <c r="O608" s="342"/>
      <c r="P608" s="342"/>
      <c r="Q608" s="385"/>
      <c r="R608" s="386"/>
      <c r="S608" s="342"/>
      <c r="T608" s="342"/>
      <c r="U608" s="385"/>
      <c r="V608" s="386"/>
      <c r="W608" s="342"/>
      <c r="X608" s="342"/>
      <c r="Y608" s="385"/>
      <c r="Z608" s="386"/>
      <c r="AA608" s="387"/>
      <c r="AB608" s="387"/>
    </row>
    <row r="609" spans="1:39" s="388" customFormat="1" ht="21.75" customHeight="1" x14ac:dyDescent="0.55000000000000004">
      <c r="A609" s="339"/>
      <c r="B609" s="340"/>
      <c r="C609" s="341"/>
      <c r="D609" s="341"/>
      <c r="E609" s="341"/>
      <c r="F609" s="341"/>
      <c r="G609" s="341"/>
      <c r="H609" s="341"/>
      <c r="I609" s="341"/>
      <c r="J609" s="341"/>
      <c r="K609" s="342"/>
      <c r="L609" s="342"/>
      <c r="M609" s="385"/>
      <c r="N609" s="386"/>
      <c r="O609" s="342"/>
      <c r="P609" s="342"/>
      <c r="Q609" s="385"/>
      <c r="R609" s="386"/>
      <c r="S609" s="342"/>
      <c r="T609" s="342"/>
      <c r="U609" s="385"/>
      <c r="V609" s="386"/>
      <c r="W609" s="342"/>
      <c r="X609" s="342"/>
      <c r="Y609" s="385"/>
      <c r="Z609" s="386"/>
      <c r="AA609" s="387"/>
      <c r="AB609" s="387"/>
    </row>
    <row r="610" spans="1:39" s="388" customFormat="1" ht="21.75" customHeight="1" x14ac:dyDescent="0.55000000000000004">
      <c r="A610" s="339"/>
      <c r="B610" s="340"/>
      <c r="C610" s="341"/>
      <c r="D610" s="341"/>
      <c r="E610" s="341"/>
      <c r="F610" s="341"/>
      <c r="G610" s="341"/>
      <c r="H610" s="341"/>
      <c r="I610" s="341"/>
      <c r="J610" s="341"/>
      <c r="K610" s="342"/>
      <c r="L610" s="342"/>
      <c r="M610" s="385"/>
      <c r="N610" s="386"/>
      <c r="O610" s="342"/>
      <c r="P610" s="342"/>
      <c r="Q610" s="385"/>
      <c r="R610" s="386"/>
      <c r="S610" s="342"/>
      <c r="T610" s="342"/>
      <c r="U610" s="385"/>
      <c r="V610" s="386"/>
      <c r="W610" s="342"/>
      <c r="X610" s="342"/>
      <c r="Y610" s="385"/>
      <c r="Z610" s="386"/>
      <c r="AA610" s="387"/>
      <c r="AB610" s="387"/>
    </row>
    <row r="611" spans="1:39" s="388" customFormat="1" ht="21.75" customHeight="1" x14ac:dyDescent="0.55000000000000004">
      <c r="A611" s="339"/>
      <c r="B611" s="340"/>
      <c r="C611" s="341"/>
      <c r="D611" s="341"/>
      <c r="E611" s="341"/>
      <c r="F611" s="341"/>
      <c r="G611" s="341"/>
      <c r="H611" s="341"/>
      <c r="I611" s="341"/>
      <c r="J611" s="341"/>
      <c r="K611" s="342"/>
      <c r="L611" s="342"/>
      <c r="M611" s="385"/>
      <c r="N611" s="386"/>
      <c r="O611" s="342"/>
      <c r="P611" s="342"/>
      <c r="Q611" s="385"/>
      <c r="R611" s="386"/>
      <c r="S611" s="342"/>
      <c r="T611" s="342"/>
      <c r="U611" s="385"/>
      <c r="V611" s="386"/>
      <c r="W611" s="342"/>
      <c r="X611" s="342"/>
      <c r="Y611" s="385"/>
      <c r="Z611" s="386"/>
      <c r="AA611" s="387"/>
      <c r="AB611" s="387"/>
    </row>
    <row r="612" spans="1:39" s="388" customFormat="1" ht="21.75" customHeight="1" x14ac:dyDescent="0.55000000000000004">
      <c r="A612" s="339"/>
      <c r="B612" s="340"/>
      <c r="C612" s="341"/>
      <c r="D612" s="341"/>
      <c r="E612" s="341"/>
      <c r="F612" s="341"/>
      <c r="G612" s="341"/>
      <c r="H612" s="341"/>
      <c r="I612" s="341"/>
      <c r="J612" s="341"/>
      <c r="K612" s="342"/>
      <c r="L612" s="342"/>
      <c r="M612" s="385"/>
      <c r="N612" s="386"/>
      <c r="O612" s="342"/>
      <c r="P612" s="342"/>
      <c r="Q612" s="385"/>
      <c r="R612" s="386"/>
      <c r="S612" s="342"/>
      <c r="T612" s="342"/>
      <c r="U612" s="385"/>
      <c r="V612" s="386"/>
      <c r="W612" s="342"/>
      <c r="X612" s="342"/>
      <c r="Y612" s="385"/>
      <c r="Z612" s="386"/>
      <c r="AA612" s="387"/>
      <c r="AB612" s="387"/>
    </row>
    <row r="613" spans="1:39" s="388" customFormat="1" ht="21.75" customHeight="1" x14ac:dyDescent="0.55000000000000004">
      <c r="A613" s="339"/>
      <c r="B613" s="340"/>
      <c r="C613" s="341"/>
      <c r="D613" s="341"/>
      <c r="E613" s="341"/>
      <c r="F613" s="341"/>
      <c r="G613" s="341"/>
      <c r="H613" s="341"/>
      <c r="I613" s="341"/>
      <c r="J613" s="341"/>
      <c r="K613" s="342"/>
      <c r="L613" s="342"/>
      <c r="M613" s="385"/>
      <c r="N613" s="386"/>
      <c r="O613" s="342"/>
      <c r="P613" s="342"/>
      <c r="Q613" s="385"/>
      <c r="R613" s="386"/>
      <c r="S613" s="342"/>
      <c r="T613" s="342"/>
      <c r="U613" s="385"/>
      <c r="V613" s="386"/>
      <c r="W613" s="342"/>
      <c r="X613" s="342"/>
      <c r="Y613" s="385"/>
      <c r="Z613" s="386"/>
      <c r="AA613" s="387"/>
      <c r="AB613" s="387"/>
    </row>
    <row r="614" spans="1:39" s="388" customFormat="1" ht="21.75" customHeight="1" x14ac:dyDescent="0.55000000000000004">
      <c r="A614" s="339"/>
      <c r="B614" s="340"/>
      <c r="C614" s="341"/>
      <c r="D614" s="341"/>
      <c r="E614" s="341"/>
      <c r="F614" s="341"/>
      <c r="G614" s="341"/>
      <c r="H614" s="341"/>
      <c r="I614" s="341"/>
      <c r="J614" s="341"/>
      <c r="K614" s="342"/>
      <c r="L614" s="342"/>
      <c r="M614" s="385"/>
      <c r="N614" s="386"/>
      <c r="O614" s="342"/>
      <c r="P614" s="342"/>
      <c r="Q614" s="385"/>
      <c r="R614" s="386"/>
      <c r="S614" s="342"/>
      <c r="T614" s="342"/>
      <c r="U614" s="385"/>
      <c r="V614" s="386"/>
      <c r="W614" s="342"/>
      <c r="X614" s="342"/>
      <c r="Y614" s="385"/>
      <c r="Z614" s="386"/>
      <c r="AA614" s="387"/>
      <c r="AB614" s="387"/>
    </row>
    <row r="615" spans="1:39" s="388" customFormat="1" ht="21.75" customHeight="1" x14ac:dyDescent="0.55000000000000004">
      <c r="A615" s="339"/>
      <c r="B615" s="340"/>
      <c r="C615" s="341"/>
      <c r="D615" s="341"/>
      <c r="E615" s="341"/>
      <c r="F615" s="341"/>
      <c r="G615" s="341"/>
      <c r="H615" s="341"/>
      <c r="I615" s="341"/>
      <c r="J615" s="341"/>
      <c r="K615" s="342"/>
      <c r="L615" s="342"/>
      <c r="M615" s="385"/>
      <c r="N615" s="386"/>
      <c r="O615" s="342"/>
      <c r="P615" s="342"/>
      <c r="Q615" s="385"/>
      <c r="R615" s="386"/>
      <c r="S615" s="342"/>
      <c r="T615" s="342"/>
      <c r="U615" s="385"/>
      <c r="V615" s="386"/>
      <c r="W615" s="342"/>
      <c r="X615" s="342"/>
      <c r="Y615" s="385"/>
      <c r="Z615" s="386"/>
      <c r="AA615" s="387"/>
      <c r="AB615" s="387"/>
    </row>
    <row r="616" spans="1:39" s="388" customFormat="1" ht="21.75" customHeight="1" x14ac:dyDescent="0.55000000000000004">
      <c r="A616" s="339"/>
      <c r="B616" s="340"/>
      <c r="C616" s="341"/>
      <c r="D616" s="341"/>
      <c r="E616" s="341"/>
      <c r="F616" s="341"/>
      <c r="G616" s="341"/>
      <c r="H616" s="341"/>
      <c r="I616" s="341"/>
      <c r="J616" s="341"/>
      <c r="K616" s="342"/>
      <c r="L616" s="342"/>
      <c r="M616" s="385"/>
      <c r="N616" s="386"/>
      <c r="O616" s="342"/>
      <c r="P616" s="342"/>
      <c r="Q616" s="385"/>
      <c r="R616" s="386"/>
      <c r="S616" s="342"/>
      <c r="T616" s="342"/>
      <c r="U616" s="385"/>
      <c r="V616" s="386"/>
      <c r="W616" s="342"/>
      <c r="X616" s="342"/>
      <c r="Y616" s="385"/>
      <c r="Z616" s="386"/>
      <c r="AA616" s="387"/>
      <c r="AB616" s="387"/>
    </row>
    <row r="617" spans="1:39" s="388" customFormat="1" ht="21.75" customHeight="1" x14ac:dyDescent="0.55000000000000004">
      <c r="A617" s="339"/>
      <c r="B617" s="340"/>
      <c r="C617" s="341"/>
      <c r="D617" s="341"/>
      <c r="E617" s="341"/>
      <c r="F617" s="341"/>
      <c r="G617" s="341"/>
      <c r="H617" s="341"/>
      <c r="I617" s="341"/>
      <c r="J617" s="341"/>
      <c r="K617" s="342"/>
      <c r="L617" s="342"/>
      <c r="M617" s="385"/>
      <c r="N617" s="386"/>
      <c r="O617" s="342"/>
      <c r="P617" s="342"/>
      <c r="Q617" s="385"/>
      <c r="R617" s="386"/>
      <c r="S617" s="342"/>
      <c r="T617" s="342"/>
      <c r="U617" s="385"/>
      <c r="V617" s="386"/>
      <c r="W617" s="342"/>
      <c r="X617" s="342"/>
      <c r="Y617" s="385"/>
      <c r="Z617" s="386"/>
      <c r="AA617" s="387"/>
      <c r="AB617" s="387"/>
    </row>
    <row r="618" spans="1:39" s="253" customFormat="1" ht="57.6" customHeight="1" x14ac:dyDescent="0.7">
      <c r="A618" s="332" t="s">
        <v>46</v>
      </c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52"/>
      <c r="AB618" s="252"/>
      <c r="AC618" s="252"/>
      <c r="AD618" s="252"/>
      <c r="AE618" s="252"/>
      <c r="AH618" s="252"/>
      <c r="AI618" s="252"/>
      <c r="AJ618" s="252"/>
      <c r="AK618" s="252"/>
      <c r="AL618" s="252"/>
      <c r="AM618" s="252"/>
    </row>
    <row r="619" spans="1:39" s="253" customFormat="1" ht="34.9" customHeight="1" x14ac:dyDescent="0.2">
      <c r="A619" s="343" t="s">
        <v>47</v>
      </c>
      <c r="B619" s="344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291"/>
      <c r="Z619" s="291"/>
      <c r="AA619" s="252"/>
      <c r="AB619" s="252"/>
      <c r="AC619" s="252"/>
      <c r="AD619" s="252"/>
      <c r="AE619" s="252"/>
      <c r="AH619" s="252"/>
      <c r="AI619" s="252"/>
      <c r="AJ619" s="252"/>
      <c r="AK619" s="252"/>
      <c r="AL619" s="252"/>
      <c r="AM619" s="252"/>
    </row>
    <row r="620" spans="1:39" s="253" customFormat="1" ht="39.6" customHeight="1" x14ac:dyDescent="0.2">
      <c r="A620" s="343" t="s">
        <v>48</v>
      </c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4"/>
      <c r="Y620" s="291"/>
      <c r="Z620" s="291"/>
      <c r="AA620" s="252"/>
      <c r="AB620" s="252"/>
      <c r="AC620" s="252"/>
      <c r="AD620" s="252"/>
      <c r="AE620" s="252"/>
      <c r="AH620" s="252"/>
      <c r="AI620" s="252"/>
      <c r="AJ620" s="252"/>
      <c r="AK620" s="252"/>
      <c r="AL620" s="252"/>
      <c r="AM620" s="252"/>
    </row>
    <row r="621" spans="1:39" s="253" customFormat="1" ht="39.6" customHeight="1" x14ac:dyDescent="0.2">
      <c r="A621" s="343" t="s">
        <v>48</v>
      </c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4"/>
      <c r="Y621" s="291"/>
      <c r="Z621" s="291"/>
      <c r="AA621" s="252"/>
      <c r="AB621" s="252"/>
      <c r="AC621" s="252"/>
      <c r="AD621" s="252"/>
      <c r="AE621" s="252"/>
      <c r="AH621" s="252"/>
      <c r="AI621" s="252"/>
      <c r="AJ621" s="252"/>
      <c r="AK621" s="252"/>
      <c r="AL621" s="252"/>
      <c r="AM621" s="252"/>
    </row>
    <row r="622" spans="1:39" s="253" customFormat="1" ht="39.6" customHeight="1" x14ac:dyDescent="0.2">
      <c r="A622" s="343" t="s">
        <v>48</v>
      </c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4"/>
      <c r="Y622" s="291"/>
      <c r="Z622" s="291"/>
      <c r="AA622" s="252"/>
      <c r="AB622" s="252"/>
      <c r="AC622" s="252"/>
      <c r="AD622" s="252"/>
      <c r="AE622" s="252"/>
      <c r="AH622" s="252"/>
      <c r="AI622" s="252"/>
      <c r="AJ622" s="252"/>
      <c r="AK622" s="252"/>
      <c r="AL622" s="252"/>
      <c r="AM622" s="252"/>
    </row>
    <row r="623" spans="1:39" s="253" customFormat="1" ht="39.6" customHeight="1" x14ac:dyDescent="0.2">
      <c r="A623" s="343" t="s">
        <v>48</v>
      </c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4"/>
      <c r="Y623" s="291"/>
      <c r="Z623" s="291"/>
      <c r="AA623" s="252"/>
      <c r="AB623" s="252"/>
      <c r="AC623" s="252"/>
      <c r="AD623" s="252"/>
      <c r="AE623" s="252"/>
      <c r="AH623" s="252"/>
      <c r="AI623" s="252"/>
      <c r="AJ623" s="252"/>
      <c r="AK623" s="252"/>
      <c r="AL623" s="252"/>
      <c r="AM623" s="252"/>
    </row>
    <row r="624" spans="1:39" s="253" customFormat="1" ht="39.6" customHeight="1" x14ac:dyDescent="0.2">
      <c r="A624" s="343"/>
      <c r="B624" s="665" t="s">
        <v>49</v>
      </c>
      <c r="C624" s="665"/>
      <c r="D624" s="345"/>
      <c r="E624" s="345"/>
      <c r="F624" s="345"/>
      <c r="G624" s="345"/>
      <c r="H624" s="345"/>
      <c r="I624" s="345"/>
      <c r="J624" s="345"/>
      <c r="K624" s="345"/>
      <c r="L624" s="345"/>
      <c r="M624" s="345"/>
      <c r="N624" s="345"/>
      <c r="O624" s="345"/>
      <c r="P624" s="345"/>
      <c r="Q624" s="345"/>
      <c r="R624" s="345"/>
      <c r="S624" s="345"/>
      <c r="T624" s="345"/>
      <c r="U624" s="345"/>
      <c r="V624" s="345"/>
      <c r="W624" s="345"/>
      <c r="X624" s="345"/>
      <c r="Y624" s="293"/>
      <c r="Z624" s="293"/>
      <c r="AA624" s="254"/>
      <c r="AB624" s="254"/>
      <c r="AC624" s="254"/>
      <c r="AD624" s="254"/>
      <c r="AE624" s="254"/>
      <c r="AH624" s="252"/>
      <c r="AI624" s="252"/>
      <c r="AJ624" s="252"/>
      <c r="AK624" s="252"/>
      <c r="AL624" s="252"/>
      <c r="AM624" s="252"/>
    </row>
    <row r="625" spans="1:39" s="253" customFormat="1" ht="46.15" customHeight="1" x14ac:dyDescent="0.2">
      <c r="A625" s="346" t="s">
        <v>50</v>
      </c>
      <c r="B625" s="346"/>
      <c r="C625" s="346"/>
      <c r="D625" s="346"/>
      <c r="E625" s="346"/>
      <c r="F625" s="346"/>
      <c r="G625" s="346"/>
      <c r="H625" s="346"/>
      <c r="I625" s="346"/>
      <c r="J625" s="346"/>
      <c r="K625" s="346"/>
      <c r="L625" s="346"/>
      <c r="M625" s="346"/>
      <c r="N625" s="346"/>
      <c r="O625" s="346"/>
      <c r="P625" s="346"/>
      <c r="Q625" s="346"/>
      <c r="R625" s="346"/>
      <c r="S625" s="346"/>
      <c r="T625" s="346"/>
      <c r="U625" s="346"/>
      <c r="V625" s="346"/>
      <c r="W625" s="346"/>
      <c r="X625" s="346"/>
      <c r="Y625" s="294"/>
      <c r="Z625" s="294"/>
      <c r="AA625" s="254"/>
      <c r="AB625" s="254"/>
      <c r="AC625" s="254"/>
      <c r="AD625" s="254"/>
      <c r="AE625" s="254"/>
      <c r="AH625" s="252"/>
      <c r="AI625" s="252"/>
      <c r="AJ625" s="252"/>
      <c r="AK625" s="252"/>
      <c r="AL625" s="252"/>
      <c r="AM625" s="252"/>
    </row>
    <row r="626" spans="1:39" s="253" customFormat="1" ht="33" customHeight="1" x14ac:dyDescent="0.2">
      <c r="A626" s="343" t="s">
        <v>51</v>
      </c>
      <c r="B626" s="344"/>
      <c r="C626" s="344"/>
      <c r="D626" s="345"/>
      <c r="E626" s="345"/>
      <c r="F626" s="345"/>
      <c r="G626" s="345"/>
      <c r="H626" s="345"/>
      <c r="I626" s="345"/>
      <c r="J626" s="345"/>
      <c r="K626" s="345"/>
      <c r="L626" s="345"/>
      <c r="M626" s="345"/>
      <c r="N626" s="345"/>
      <c r="O626" s="345"/>
      <c r="P626" s="345"/>
      <c r="Q626" s="345"/>
      <c r="R626" s="345"/>
      <c r="S626" s="345"/>
      <c r="T626" s="345"/>
      <c r="U626" s="345"/>
      <c r="V626" s="345"/>
      <c r="W626" s="345"/>
      <c r="X626" s="345"/>
      <c r="Y626" s="293"/>
      <c r="Z626" s="293"/>
      <c r="AA626" s="255"/>
      <c r="AB626" s="255"/>
      <c r="AC626" s="255"/>
      <c r="AD626" s="255"/>
      <c r="AE626" s="255"/>
      <c r="AH626" s="252"/>
      <c r="AI626" s="252"/>
      <c r="AJ626" s="252"/>
      <c r="AK626" s="252"/>
      <c r="AL626" s="252"/>
      <c r="AM626" s="252"/>
    </row>
    <row r="627" spans="1:39" s="256" customFormat="1" ht="33" customHeight="1" x14ac:dyDescent="0.2">
      <c r="A627" s="666" t="s">
        <v>52</v>
      </c>
      <c r="B627" s="666"/>
      <c r="C627" s="666"/>
      <c r="D627" s="666"/>
      <c r="E627" s="666"/>
      <c r="F627" s="666"/>
      <c r="G627" s="666"/>
      <c r="H627" s="666"/>
      <c r="I627" s="666"/>
      <c r="J627" s="666"/>
      <c r="K627" s="666"/>
      <c r="L627" s="666"/>
      <c r="M627" s="666"/>
      <c r="N627" s="666"/>
      <c r="O627" s="666"/>
      <c r="P627" s="666"/>
      <c r="Q627" s="666"/>
      <c r="R627" s="666"/>
      <c r="S627" s="666"/>
      <c r="T627" s="666"/>
      <c r="U627" s="666"/>
      <c r="V627" s="666"/>
      <c r="W627" s="666"/>
      <c r="X627" s="666"/>
      <c r="Y627" s="293"/>
      <c r="Z627" s="293"/>
      <c r="AA627" s="255"/>
      <c r="AB627" s="255"/>
      <c r="AC627" s="255"/>
      <c r="AD627" s="255"/>
      <c r="AE627" s="255"/>
      <c r="AH627" s="255"/>
      <c r="AI627" s="255"/>
      <c r="AJ627" s="255"/>
      <c r="AK627" s="255"/>
      <c r="AL627" s="255"/>
      <c r="AM627" s="255"/>
    </row>
    <row r="628" spans="1:39" s="253" customFormat="1" ht="33" customHeight="1" x14ac:dyDescent="0.2">
      <c r="A628" s="666" t="s">
        <v>52</v>
      </c>
      <c r="B628" s="666"/>
      <c r="C628" s="666"/>
      <c r="D628" s="666"/>
      <c r="E628" s="666"/>
      <c r="F628" s="666"/>
      <c r="G628" s="666"/>
      <c r="H628" s="666"/>
      <c r="I628" s="666"/>
      <c r="J628" s="666"/>
      <c r="K628" s="666"/>
      <c r="L628" s="666"/>
      <c r="M628" s="666"/>
      <c r="N628" s="666"/>
      <c r="O628" s="666"/>
      <c r="P628" s="666"/>
      <c r="Q628" s="666"/>
      <c r="R628" s="666"/>
      <c r="S628" s="666"/>
      <c r="T628" s="666"/>
      <c r="U628" s="666"/>
      <c r="V628" s="666"/>
      <c r="W628" s="666"/>
      <c r="X628" s="666"/>
      <c r="Y628" s="293"/>
      <c r="Z628" s="293"/>
      <c r="AA628" s="252"/>
      <c r="AB628" s="252"/>
      <c r="AC628" s="252"/>
      <c r="AD628" s="252"/>
      <c r="AE628" s="252"/>
      <c r="AH628" s="252"/>
      <c r="AI628" s="252"/>
      <c r="AJ628" s="252"/>
      <c r="AK628" s="252"/>
      <c r="AL628" s="252"/>
      <c r="AM628" s="252"/>
    </row>
    <row r="629" spans="1:39" s="253" customFormat="1" ht="33" customHeight="1" x14ac:dyDescent="0.2">
      <c r="A629" s="666" t="s">
        <v>52</v>
      </c>
      <c r="B629" s="666"/>
      <c r="C629" s="666"/>
      <c r="D629" s="666"/>
      <c r="E629" s="666"/>
      <c r="F629" s="666"/>
      <c r="G629" s="666"/>
      <c r="H629" s="666"/>
      <c r="I629" s="666"/>
      <c r="J629" s="666"/>
      <c r="K629" s="666"/>
      <c r="L629" s="666"/>
      <c r="M629" s="666"/>
      <c r="N629" s="666"/>
      <c r="O629" s="666"/>
      <c r="P629" s="666"/>
      <c r="Q629" s="666"/>
      <c r="R629" s="666"/>
      <c r="S629" s="666"/>
      <c r="T629" s="666"/>
      <c r="U629" s="666"/>
      <c r="V629" s="666"/>
      <c r="W629" s="666"/>
      <c r="X629" s="666"/>
      <c r="Y629" s="293"/>
      <c r="Z629" s="293"/>
      <c r="AA629" s="252"/>
      <c r="AB629" s="252"/>
      <c r="AC629" s="252"/>
      <c r="AD629" s="252"/>
      <c r="AE629" s="252"/>
      <c r="AH629" s="252"/>
      <c r="AI629" s="252"/>
      <c r="AJ629" s="252"/>
      <c r="AK629" s="252"/>
      <c r="AL629" s="252"/>
      <c r="AM629" s="252"/>
    </row>
    <row r="630" spans="1:39" s="253" customFormat="1" ht="33" customHeight="1" x14ac:dyDescent="0.2">
      <c r="A630" s="666" t="s">
        <v>52</v>
      </c>
      <c r="B630" s="666"/>
      <c r="C630" s="666"/>
      <c r="D630" s="666"/>
      <c r="E630" s="666"/>
      <c r="F630" s="666"/>
      <c r="G630" s="666"/>
      <c r="H630" s="666"/>
      <c r="I630" s="666"/>
      <c r="J630" s="666"/>
      <c r="K630" s="666"/>
      <c r="L630" s="666"/>
      <c r="M630" s="666"/>
      <c r="N630" s="666"/>
      <c r="O630" s="666"/>
      <c r="P630" s="666"/>
      <c r="Q630" s="666"/>
      <c r="R630" s="666"/>
      <c r="S630" s="666"/>
      <c r="T630" s="666"/>
      <c r="U630" s="666"/>
      <c r="V630" s="666"/>
      <c r="W630" s="666"/>
      <c r="X630" s="666"/>
      <c r="Y630" s="293"/>
      <c r="Z630" s="293"/>
      <c r="AA630" s="252"/>
      <c r="AB630" s="252"/>
      <c r="AC630" s="252"/>
      <c r="AD630" s="252"/>
      <c r="AE630" s="252"/>
      <c r="AH630" s="252"/>
      <c r="AI630" s="252"/>
      <c r="AJ630" s="252"/>
      <c r="AK630" s="252"/>
      <c r="AL630" s="252"/>
      <c r="AM630" s="252"/>
    </row>
    <row r="631" spans="1:39" s="253" customFormat="1" ht="33" customHeight="1" x14ac:dyDescent="0.2">
      <c r="A631" s="343"/>
      <c r="B631" s="665" t="s">
        <v>49</v>
      </c>
      <c r="C631" s="665"/>
      <c r="D631" s="345"/>
      <c r="E631" s="345"/>
      <c r="F631" s="345"/>
      <c r="G631" s="345"/>
      <c r="H631" s="345"/>
      <c r="I631" s="345"/>
      <c r="J631" s="345"/>
      <c r="K631" s="345"/>
      <c r="L631" s="345"/>
      <c r="M631" s="345"/>
      <c r="N631" s="345"/>
      <c r="O631" s="345"/>
      <c r="P631" s="345"/>
      <c r="Q631" s="345"/>
      <c r="R631" s="345"/>
      <c r="S631" s="345"/>
      <c r="T631" s="345"/>
      <c r="U631" s="345"/>
      <c r="V631" s="345"/>
      <c r="W631" s="345"/>
      <c r="X631" s="345"/>
      <c r="Y631" s="293"/>
      <c r="Z631" s="293"/>
      <c r="AA631" s="254"/>
      <c r="AB631" s="254"/>
      <c r="AC631" s="254"/>
      <c r="AD631" s="254"/>
      <c r="AE631" s="254"/>
      <c r="AH631" s="252"/>
      <c r="AI631" s="252"/>
      <c r="AJ631" s="252"/>
      <c r="AK631" s="252"/>
      <c r="AL631" s="252"/>
      <c r="AM631" s="252"/>
    </row>
    <row r="632" spans="1:39" s="253" customFormat="1" ht="36" customHeight="1" x14ac:dyDescent="0.2">
      <c r="A632" s="343" t="s">
        <v>53</v>
      </c>
      <c r="B632" s="344"/>
      <c r="C632" s="344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291"/>
      <c r="Z632" s="291"/>
      <c r="AA632" s="252"/>
      <c r="AB632" s="252"/>
      <c r="AC632" s="252"/>
      <c r="AD632" s="252"/>
      <c r="AE632" s="252"/>
      <c r="AH632" s="252"/>
      <c r="AI632" s="252"/>
      <c r="AJ632" s="252"/>
      <c r="AK632" s="252"/>
      <c r="AL632" s="252"/>
      <c r="AM632" s="252"/>
    </row>
    <row r="633" spans="1:39" s="253" customFormat="1" ht="37.9" customHeight="1" x14ac:dyDescent="0.2">
      <c r="A633" s="343" t="s">
        <v>54</v>
      </c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4"/>
      <c r="Y633" s="291"/>
      <c r="Z633" s="291"/>
      <c r="AA633" s="252"/>
      <c r="AB633" s="252"/>
      <c r="AC633" s="252"/>
      <c r="AD633" s="252"/>
      <c r="AE633" s="252"/>
      <c r="AH633" s="252"/>
      <c r="AI633" s="252"/>
      <c r="AJ633" s="252"/>
      <c r="AK633" s="252"/>
      <c r="AL633" s="252"/>
      <c r="AM633" s="252"/>
    </row>
    <row r="634" spans="1:39" s="253" customFormat="1" ht="37.9" customHeight="1" x14ac:dyDescent="0.2">
      <c r="A634" s="343" t="s">
        <v>54</v>
      </c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4"/>
      <c r="Y634" s="291"/>
      <c r="Z634" s="291"/>
      <c r="AA634" s="252"/>
      <c r="AB634" s="252"/>
      <c r="AC634" s="252"/>
      <c r="AD634" s="252"/>
      <c r="AE634" s="252"/>
      <c r="AH634" s="252"/>
      <c r="AI634" s="252"/>
      <c r="AJ634" s="252"/>
      <c r="AK634" s="252"/>
      <c r="AL634" s="252"/>
      <c r="AM634" s="252"/>
    </row>
    <row r="635" spans="1:39" s="253" customFormat="1" ht="37.9" customHeight="1" x14ac:dyDescent="0.2">
      <c r="A635" s="343" t="s">
        <v>54</v>
      </c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4"/>
      <c r="Y635" s="291"/>
      <c r="Z635" s="291"/>
      <c r="AA635" s="252"/>
      <c r="AB635" s="252"/>
      <c r="AC635" s="252"/>
      <c r="AD635" s="252"/>
      <c r="AE635" s="252"/>
      <c r="AH635" s="252"/>
      <c r="AI635" s="252"/>
      <c r="AJ635" s="252"/>
      <c r="AK635" s="252"/>
      <c r="AL635" s="252"/>
      <c r="AM635" s="252"/>
    </row>
    <row r="636" spans="1:39" s="253" customFormat="1" ht="37.9" customHeight="1" x14ac:dyDescent="0.2">
      <c r="A636" s="343" t="s">
        <v>54</v>
      </c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4"/>
      <c r="Y636" s="291"/>
      <c r="Z636" s="291"/>
      <c r="AA636" s="252"/>
      <c r="AB636" s="252"/>
      <c r="AC636" s="252"/>
      <c r="AD636" s="252"/>
      <c r="AE636" s="252"/>
      <c r="AH636" s="252"/>
      <c r="AI636" s="252"/>
      <c r="AJ636" s="252"/>
      <c r="AK636" s="252"/>
      <c r="AL636" s="252"/>
      <c r="AM636" s="252"/>
    </row>
    <row r="637" spans="1:39" s="253" customFormat="1" ht="30.6" customHeight="1" x14ac:dyDescent="0.2">
      <c r="A637" s="343"/>
      <c r="B637" s="665" t="s">
        <v>49</v>
      </c>
      <c r="C637" s="665"/>
      <c r="D637" s="345"/>
      <c r="E637" s="345"/>
      <c r="F637" s="345"/>
      <c r="G637" s="345"/>
      <c r="H637" s="345"/>
      <c r="I637" s="345"/>
      <c r="J637" s="345"/>
      <c r="K637" s="345"/>
      <c r="L637" s="345"/>
      <c r="M637" s="345"/>
      <c r="N637" s="345"/>
      <c r="O637" s="345"/>
      <c r="P637" s="345"/>
      <c r="Q637" s="345"/>
      <c r="R637" s="345"/>
      <c r="S637" s="345"/>
      <c r="T637" s="345"/>
      <c r="U637" s="345"/>
      <c r="V637" s="345"/>
      <c r="W637" s="345"/>
      <c r="X637" s="345"/>
      <c r="Y637" s="293"/>
      <c r="Z637" s="293"/>
      <c r="AA637" s="254"/>
      <c r="AB637" s="254"/>
      <c r="AC637" s="254"/>
      <c r="AD637" s="254"/>
      <c r="AE637" s="254"/>
      <c r="AH637" s="252"/>
      <c r="AI637" s="252"/>
      <c r="AJ637" s="252"/>
      <c r="AK637" s="252"/>
      <c r="AL637" s="252"/>
      <c r="AM637" s="252"/>
    </row>
    <row r="638" spans="1:39" s="253" customFormat="1" ht="39" customHeight="1" x14ac:dyDescent="0.2">
      <c r="A638" s="343" t="s">
        <v>55</v>
      </c>
      <c r="B638" s="344"/>
      <c r="C638" s="344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291"/>
      <c r="Z638" s="291"/>
      <c r="AA638" s="252"/>
      <c r="AB638" s="252"/>
      <c r="AC638" s="252"/>
      <c r="AD638" s="252"/>
      <c r="AE638" s="252"/>
      <c r="AF638" s="252"/>
      <c r="AG638" s="252"/>
    </row>
    <row r="639" spans="1:39" s="253" customFormat="1" ht="17.45" customHeight="1" x14ac:dyDescent="0.2">
      <c r="A639" s="343"/>
      <c r="B639" s="346"/>
      <c r="C639" s="346"/>
      <c r="D639" s="346"/>
      <c r="E639" s="346"/>
      <c r="F639" s="346"/>
      <c r="G639" s="346"/>
      <c r="H639" s="346"/>
      <c r="I639" s="346"/>
      <c r="J639" s="346"/>
      <c r="K639" s="346"/>
      <c r="L639" s="346"/>
      <c r="M639" s="346"/>
      <c r="N639" s="346"/>
      <c r="O639" s="346"/>
      <c r="P639" s="346"/>
      <c r="Q639" s="346"/>
      <c r="R639" s="346"/>
      <c r="S639" s="346"/>
      <c r="T639" s="346"/>
      <c r="U639" s="346"/>
      <c r="V639" s="346"/>
      <c r="W639" s="346"/>
      <c r="X639" s="346"/>
      <c r="Y639" s="294"/>
      <c r="Z639" s="294"/>
      <c r="AA639" s="257"/>
      <c r="AB639" s="257"/>
      <c r="AC639" s="257"/>
      <c r="AD639" s="257"/>
      <c r="AE639" s="257"/>
      <c r="AH639" s="252"/>
      <c r="AI639" s="252"/>
      <c r="AJ639" s="252"/>
      <c r="AK639" s="252"/>
      <c r="AL639" s="252"/>
      <c r="AM639" s="252"/>
    </row>
    <row r="640" spans="1:39" ht="17.45" customHeight="1" x14ac:dyDescent="0.2">
      <c r="A640" s="347"/>
      <c r="B640" s="348"/>
      <c r="C640" s="347"/>
      <c r="D640" s="347"/>
      <c r="E640" s="347"/>
      <c r="F640" s="347"/>
      <c r="G640" s="347"/>
      <c r="H640" s="347"/>
      <c r="I640" s="347"/>
      <c r="J640" s="347"/>
      <c r="K640" s="347"/>
      <c r="L640" s="347"/>
      <c r="M640" s="347"/>
      <c r="N640" s="347"/>
      <c r="O640" s="347"/>
      <c r="P640" s="347"/>
      <c r="Q640" s="347"/>
      <c r="R640" s="347"/>
      <c r="S640" s="347"/>
      <c r="T640" s="347"/>
      <c r="U640" s="347"/>
      <c r="V640" s="347"/>
      <c r="W640" s="347"/>
      <c r="X640" s="347"/>
      <c r="Y640" s="309"/>
      <c r="Z640" s="309"/>
    </row>
    <row r="641" spans="1:26" ht="17.45" customHeight="1" x14ac:dyDescent="0.2">
      <c r="A641" s="347"/>
      <c r="B641" s="349"/>
      <c r="C641" s="347"/>
      <c r="D641" s="347"/>
      <c r="E641" s="347"/>
      <c r="F641" s="347"/>
      <c r="G641" s="347"/>
      <c r="H641" s="347"/>
      <c r="I641" s="347"/>
      <c r="J641" s="349"/>
      <c r="K641" s="347"/>
      <c r="L641" s="347"/>
      <c r="M641" s="347"/>
      <c r="N641" s="347"/>
      <c r="O641" s="347"/>
      <c r="P641" s="347"/>
      <c r="Q641" s="347"/>
      <c r="R641" s="347"/>
      <c r="S641" s="347"/>
      <c r="T641" s="347"/>
      <c r="U641" s="347"/>
      <c r="V641" s="347"/>
      <c r="W641" s="347"/>
      <c r="X641" s="347"/>
      <c r="Y641" s="309"/>
      <c r="Z641" s="309"/>
    </row>
    <row r="642" spans="1:26" ht="17.45" customHeight="1" x14ac:dyDescent="0.2">
      <c r="A642" s="347"/>
      <c r="B642" s="347"/>
      <c r="C642" s="347"/>
      <c r="D642" s="347"/>
      <c r="E642" s="347"/>
      <c r="F642" s="347"/>
      <c r="G642" s="347"/>
      <c r="H642" s="347"/>
      <c r="I642" s="347"/>
      <c r="J642" s="347"/>
      <c r="K642" s="347"/>
      <c r="L642" s="347"/>
      <c r="M642" s="347"/>
      <c r="N642" s="347"/>
      <c r="O642" s="347"/>
      <c r="P642" s="347"/>
      <c r="Q642" s="347"/>
      <c r="R642" s="347"/>
      <c r="S642" s="347"/>
      <c r="T642" s="347"/>
      <c r="U642" s="347"/>
      <c r="V642" s="347"/>
      <c r="W642" s="347"/>
      <c r="X642" s="347"/>
      <c r="Y642" s="309"/>
      <c r="Z642" s="309"/>
    </row>
    <row r="643" spans="1:26" ht="17.45" customHeight="1" x14ac:dyDescent="0.2">
      <c r="A643" s="347"/>
      <c r="B643" s="350" t="s">
        <v>56</v>
      </c>
      <c r="C643" s="347"/>
      <c r="D643" s="347"/>
      <c r="E643" s="350"/>
      <c r="F643" s="350"/>
      <c r="G643" s="350"/>
      <c r="H643" s="350"/>
      <c r="I643" s="347"/>
      <c r="J643" s="350" t="s">
        <v>57</v>
      </c>
      <c r="K643" s="347"/>
      <c r="L643" s="348"/>
      <c r="M643" s="348"/>
      <c r="N643" s="348"/>
      <c r="O643" s="347"/>
      <c r="P643" s="350"/>
      <c r="Q643" s="348"/>
      <c r="R643" s="348"/>
      <c r="S643" s="351"/>
      <c r="T643" s="351"/>
      <c r="U643" s="348"/>
      <c r="V643" s="348"/>
      <c r="W643" s="351"/>
      <c r="X643" s="347"/>
      <c r="Y643" s="311"/>
      <c r="Z643" s="311"/>
    </row>
    <row r="644" spans="1:26" ht="36.6" customHeight="1" x14ac:dyDescent="0.2">
      <c r="A644" s="347"/>
      <c r="B644" s="350" t="s">
        <v>360</v>
      </c>
      <c r="C644" s="347"/>
      <c r="D644" s="347"/>
      <c r="E644" s="350"/>
      <c r="F644" s="350"/>
      <c r="G644" s="350"/>
      <c r="H644" s="350"/>
      <c r="I644" s="347"/>
      <c r="J644" s="350" t="s">
        <v>362</v>
      </c>
      <c r="K644" s="347"/>
      <c r="L644" s="348"/>
      <c r="M644" s="348"/>
      <c r="N644" s="348"/>
      <c r="O644" s="347"/>
      <c r="P644" s="350"/>
      <c r="Q644" s="348"/>
      <c r="R644" s="348"/>
      <c r="S644" s="351"/>
      <c r="T644" s="351"/>
      <c r="U644" s="348"/>
      <c r="V644" s="348"/>
      <c r="W644" s="351"/>
      <c r="X644" s="347"/>
      <c r="Y644" s="311"/>
      <c r="Z644" s="311"/>
    </row>
    <row r="645" spans="1:26" ht="40.9" customHeight="1" x14ac:dyDescent="0.2">
      <c r="A645" s="347"/>
      <c r="B645" s="350" t="s">
        <v>361</v>
      </c>
      <c r="C645" s="347"/>
      <c r="D645" s="347"/>
      <c r="E645" s="350"/>
      <c r="F645" s="350"/>
      <c r="G645" s="350"/>
      <c r="H645" s="350"/>
      <c r="I645" s="347"/>
      <c r="J645" s="350" t="s">
        <v>363</v>
      </c>
      <c r="K645" s="347"/>
      <c r="L645" s="348"/>
      <c r="M645" s="348"/>
      <c r="N645" s="348"/>
      <c r="O645" s="347"/>
      <c r="P645" s="350"/>
      <c r="Q645" s="348"/>
      <c r="R645" s="348"/>
      <c r="S645" s="347"/>
      <c r="T645" s="351"/>
      <c r="U645" s="348"/>
      <c r="V645" s="348"/>
      <c r="W645" s="351"/>
      <c r="X645" s="347"/>
      <c r="Y645" s="311"/>
      <c r="Z645" s="311"/>
    </row>
    <row r="646" spans="1:26" ht="30.6" customHeight="1" x14ac:dyDescent="0.2">
      <c r="A646" s="347"/>
      <c r="B646" s="350" t="s">
        <v>368</v>
      </c>
      <c r="C646" s="347"/>
      <c r="D646" s="347"/>
      <c r="E646" s="350"/>
      <c r="F646" s="350"/>
      <c r="G646" s="350"/>
      <c r="H646" s="350"/>
      <c r="I646" s="347"/>
      <c r="J646" s="350" t="s">
        <v>368</v>
      </c>
      <c r="K646" s="347"/>
      <c r="L646" s="348"/>
      <c r="M646" s="348"/>
      <c r="N646" s="348"/>
      <c r="O646" s="347"/>
      <c r="P646" s="350"/>
      <c r="Q646" s="348"/>
      <c r="R646" s="348"/>
      <c r="S646" s="347"/>
      <c r="T646" s="351"/>
      <c r="U646" s="348"/>
      <c r="V646" s="348"/>
      <c r="W646" s="351"/>
      <c r="X646" s="347"/>
      <c r="Y646" s="311"/>
      <c r="Z646" s="311"/>
    </row>
    <row r="647" spans="1:26" ht="36.6" customHeight="1" x14ac:dyDescent="0.2">
      <c r="A647" s="347"/>
      <c r="B647" s="350" t="s">
        <v>59</v>
      </c>
      <c r="C647" s="347"/>
      <c r="D647" s="347"/>
      <c r="E647" s="350"/>
      <c r="F647" s="350"/>
      <c r="G647" s="350"/>
      <c r="H647" s="350"/>
      <c r="I647" s="347"/>
      <c r="J647" s="350" t="s">
        <v>60</v>
      </c>
      <c r="K647" s="347"/>
      <c r="L647" s="348"/>
      <c r="M647" s="348"/>
      <c r="N647" s="348"/>
      <c r="O647" s="347"/>
      <c r="P647" s="350"/>
      <c r="Q647" s="348"/>
      <c r="R647" s="348"/>
      <c r="S647" s="351"/>
      <c r="T647" s="351"/>
      <c r="U647" s="348"/>
      <c r="V647" s="348"/>
      <c r="W647" s="351"/>
      <c r="X647" s="347"/>
      <c r="Y647" s="311"/>
      <c r="Z647" s="311"/>
    </row>
    <row r="648" spans="1:26" ht="23.25" customHeight="1" x14ac:dyDescent="0.2">
      <c r="A648" s="309"/>
      <c r="B648" s="311"/>
      <c r="C648" s="309"/>
      <c r="D648" s="309"/>
      <c r="E648" s="309"/>
      <c r="F648" s="309"/>
      <c r="G648" s="309"/>
      <c r="H648" s="309"/>
      <c r="I648" s="309"/>
      <c r="J648" s="309"/>
      <c r="K648" s="309"/>
      <c r="L648" s="309"/>
      <c r="M648" s="309"/>
      <c r="N648" s="309"/>
      <c r="O648" s="309"/>
      <c r="P648" s="309"/>
      <c r="Q648" s="309"/>
      <c r="R648" s="309"/>
      <c r="S648" s="309"/>
      <c r="T648" s="309"/>
      <c r="U648" s="309"/>
      <c r="V648" s="309"/>
      <c r="W648" s="309"/>
      <c r="X648" s="309"/>
      <c r="Y648" s="309"/>
      <c r="Z648" s="309"/>
    </row>
    <row r="649" spans="1:26" ht="23.25" customHeight="1" x14ac:dyDescent="0.2">
      <c r="A649" s="309"/>
      <c r="B649" s="311"/>
      <c r="C649" s="309"/>
      <c r="D649" s="309"/>
      <c r="E649" s="309"/>
      <c r="F649" s="309"/>
      <c r="G649" s="309"/>
      <c r="H649" s="309"/>
      <c r="I649" s="309"/>
      <c r="J649" s="309"/>
      <c r="K649" s="309"/>
      <c r="L649" s="309"/>
      <c r="M649" s="309"/>
      <c r="N649" s="309"/>
      <c r="O649" s="309"/>
      <c r="P649" s="309"/>
      <c r="Q649" s="309"/>
      <c r="R649" s="309"/>
      <c r="S649" s="309"/>
      <c r="T649" s="309"/>
      <c r="U649" s="309"/>
      <c r="V649" s="309"/>
      <c r="W649" s="309"/>
      <c r="X649" s="309"/>
      <c r="Y649" s="309"/>
      <c r="Z649" s="309"/>
    </row>
    <row r="650" spans="1:26" ht="23.25" customHeight="1" x14ac:dyDescent="0.2">
      <c r="A650" s="309"/>
      <c r="B650" s="311"/>
      <c r="C650" s="309"/>
      <c r="D650" s="309"/>
      <c r="E650" s="309"/>
      <c r="F650" s="309"/>
      <c r="G650" s="309"/>
      <c r="H650" s="309"/>
      <c r="I650" s="309"/>
      <c r="J650" s="309"/>
      <c r="K650" s="309"/>
      <c r="L650" s="309"/>
      <c r="M650" s="309"/>
      <c r="N650" s="309"/>
      <c r="O650" s="309"/>
      <c r="P650" s="309"/>
      <c r="Q650" s="309"/>
      <c r="R650" s="309"/>
      <c r="S650" s="309"/>
      <c r="T650" s="309"/>
      <c r="U650" s="309"/>
      <c r="V650" s="309"/>
      <c r="W650" s="309"/>
      <c r="X650" s="309"/>
      <c r="Y650" s="309"/>
      <c r="Z650" s="309"/>
    </row>
    <row r="651" spans="1:26" s="82" customFormat="1" ht="30.75" x14ac:dyDescent="0.7">
      <c r="A651" s="331"/>
      <c r="B651" s="311"/>
      <c r="C651" s="331"/>
      <c r="D651" s="331"/>
      <c r="E651" s="331"/>
      <c r="F651" s="331"/>
      <c r="G651" s="331"/>
      <c r="H651" s="331"/>
      <c r="I651" s="331"/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</row>
    <row r="652" spans="1:26" s="82" customFormat="1" ht="30.75" x14ac:dyDescent="0.7">
      <c r="A652" s="331"/>
      <c r="B652" s="311"/>
      <c r="C652" s="331"/>
      <c r="D652" s="331"/>
      <c r="E652" s="331"/>
      <c r="F652" s="331"/>
      <c r="G652" s="331"/>
      <c r="H652" s="331"/>
      <c r="I652" s="331"/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</row>
    <row r="653" spans="1:26" ht="30.75" x14ac:dyDescent="0.2">
      <c r="A653" s="309"/>
      <c r="B653" s="311"/>
      <c r="C653" s="309"/>
      <c r="D653" s="309"/>
      <c r="E653" s="309"/>
      <c r="F653" s="309"/>
      <c r="G653" s="309"/>
      <c r="H653" s="309"/>
      <c r="I653" s="309"/>
      <c r="J653" s="309"/>
      <c r="K653" s="309"/>
      <c r="L653" s="309"/>
      <c r="M653" s="309"/>
      <c r="N653" s="309"/>
      <c r="O653" s="309"/>
      <c r="P653" s="309"/>
      <c r="Q653" s="309"/>
      <c r="R653" s="309"/>
      <c r="S653" s="309"/>
      <c r="T653" s="309"/>
      <c r="U653" s="309"/>
      <c r="V653" s="309"/>
      <c r="W653" s="309"/>
      <c r="X653" s="309"/>
      <c r="Y653" s="309"/>
      <c r="Z653" s="309"/>
    </row>
    <row r="654" spans="1:26" ht="30.75" x14ac:dyDescent="0.2">
      <c r="A654" s="309"/>
      <c r="B654" s="311"/>
      <c r="C654" s="309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/>
      <c r="V654" s="309"/>
      <c r="W654" s="309"/>
      <c r="X654" s="309"/>
      <c r="Y654" s="309"/>
      <c r="Z654" s="309"/>
    </row>
    <row r="655" spans="1:26" ht="30.75" x14ac:dyDescent="0.2">
      <c r="A655" s="309"/>
      <c r="B655" s="311"/>
      <c r="C655" s="309"/>
      <c r="D655" s="309"/>
      <c r="E655" s="309"/>
      <c r="F655" s="309"/>
      <c r="G655" s="309"/>
      <c r="H655" s="309"/>
      <c r="I655" s="309"/>
      <c r="J655" s="309"/>
      <c r="K655" s="309"/>
      <c r="L655" s="309"/>
      <c r="M655" s="309"/>
      <c r="N655" s="309"/>
      <c r="O655" s="309"/>
      <c r="P655" s="309"/>
      <c r="Q655" s="309"/>
      <c r="R655" s="309"/>
      <c r="S655" s="309"/>
      <c r="T655" s="309"/>
      <c r="U655" s="309"/>
      <c r="V655" s="309"/>
      <c r="W655" s="309"/>
      <c r="X655" s="309"/>
      <c r="Y655" s="309"/>
      <c r="Z655" s="309"/>
    </row>
    <row r="656" spans="1:26" ht="30.75" x14ac:dyDescent="0.2">
      <c r="A656" s="309"/>
      <c r="B656" s="311"/>
      <c r="C656" s="309"/>
      <c r="D656" s="309"/>
      <c r="E656" s="309"/>
      <c r="F656" s="309"/>
      <c r="G656" s="309"/>
      <c r="H656" s="309"/>
      <c r="I656" s="309"/>
      <c r="J656" s="309"/>
      <c r="K656" s="309"/>
      <c r="L656" s="309"/>
      <c r="M656" s="309"/>
      <c r="N656" s="309"/>
      <c r="O656" s="309"/>
      <c r="P656" s="309"/>
      <c r="Q656" s="309"/>
      <c r="R656" s="309"/>
      <c r="S656" s="309"/>
      <c r="T656" s="309"/>
      <c r="U656" s="309"/>
      <c r="V656" s="309"/>
      <c r="W656" s="309"/>
      <c r="X656" s="309"/>
      <c r="Y656" s="309"/>
      <c r="Z656" s="309"/>
    </row>
    <row r="657" spans="1:26" ht="30.75" x14ac:dyDescent="0.2">
      <c r="A657" s="309"/>
      <c r="B657" s="311"/>
      <c r="C657" s="309"/>
      <c r="D657" s="309"/>
      <c r="E657" s="309"/>
      <c r="F657" s="309"/>
      <c r="G657" s="309"/>
      <c r="H657" s="309"/>
      <c r="I657" s="309"/>
      <c r="J657" s="309"/>
      <c r="K657" s="309"/>
      <c r="L657" s="309"/>
      <c r="M657" s="309"/>
      <c r="N657" s="309"/>
      <c r="O657" s="309"/>
      <c r="P657" s="309"/>
      <c r="Q657" s="309"/>
      <c r="R657" s="309"/>
      <c r="S657" s="309"/>
      <c r="T657" s="309"/>
      <c r="U657" s="309"/>
      <c r="V657" s="309"/>
      <c r="W657" s="309"/>
      <c r="X657" s="309"/>
      <c r="Y657" s="309"/>
      <c r="Z657" s="309"/>
    </row>
    <row r="658" spans="1:26" ht="30.75" x14ac:dyDescent="0.2">
      <c r="A658" s="309"/>
      <c r="B658" s="311"/>
      <c r="C658" s="309"/>
      <c r="D658" s="309"/>
      <c r="E658" s="309"/>
      <c r="F658" s="309"/>
      <c r="G658" s="309"/>
      <c r="H658" s="309"/>
      <c r="I658" s="309"/>
      <c r="J658" s="309"/>
      <c r="K658" s="309"/>
      <c r="L658" s="309"/>
      <c r="M658" s="309"/>
      <c r="N658" s="309"/>
      <c r="O658" s="309"/>
      <c r="P658" s="309"/>
      <c r="Q658" s="309"/>
      <c r="R658" s="309"/>
      <c r="S658" s="309"/>
      <c r="T658" s="309"/>
      <c r="U658" s="309"/>
      <c r="V658" s="309"/>
      <c r="W658" s="309"/>
      <c r="X658" s="309"/>
      <c r="Y658" s="309"/>
      <c r="Z658" s="309"/>
    </row>
    <row r="659" spans="1:26" ht="30.75" x14ac:dyDescent="0.2">
      <c r="A659" s="309"/>
      <c r="B659" s="311"/>
      <c r="C659" s="309"/>
      <c r="D659" s="309"/>
      <c r="E659" s="309"/>
      <c r="F659" s="309"/>
      <c r="G659" s="309"/>
      <c r="H659" s="309"/>
      <c r="I659" s="309"/>
      <c r="J659" s="309"/>
      <c r="K659" s="309"/>
      <c r="L659" s="309"/>
      <c r="M659" s="309"/>
      <c r="N659" s="309"/>
      <c r="O659" s="309"/>
      <c r="P659" s="309"/>
      <c r="Q659" s="309"/>
      <c r="R659" s="309"/>
      <c r="S659" s="309"/>
      <c r="T659" s="309"/>
      <c r="U659" s="309"/>
      <c r="V659" s="309"/>
      <c r="W659" s="309"/>
      <c r="X659" s="309"/>
      <c r="Y659" s="309"/>
      <c r="Z659" s="309"/>
    </row>
    <row r="660" spans="1:26" ht="30.75" x14ac:dyDescent="0.2">
      <c r="A660" s="309"/>
      <c r="B660" s="311"/>
      <c r="C660" s="309"/>
      <c r="D660" s="309"/>
      <c r="E660" s="309"/>
      <c r="F660" s="309"/>
      <c r="G660" s="309"/>
      <c r="H660" s="309"/>
      <c r="I660" s="309"/>
      <c r="J660" s="309"/>
      <c r="K660" s="309"/>
      <c r="L660" s="309"/>
      <c r="M660" s="309"/>
      <c r="N660" s="309"/>
      <c r="O660" s="309"/>
      <c r="P660" s="309"/>
      <c r="Q660" s="309"/>
      <c r="R660" s="309"/>
      <c r="S660" s="309"/>
      <c r="T660" s="309"/>
      <c r="U660" s="309"/>
      <c r="V660" s="309"/>
      <c r="W660" s="309"/>
      <c r="X660" s="309"/>
      <c r="Y660" s="309"/>
      <c r="Z660" s="309"/>
    </row>
    <row r="661" spans="1:26" ht="30.75" x14ac:dyDescent="0.2">
      <c r="A661" s="309"/>
      <c r="B661" s="311"/>
      <c r="C661" s="309"/>
      <c r="D661" s="309"/>
      <c r="E661" s="309"/>
      <c r="F661" s="309"/>
      <c r="G661" s="309"/>
      <c r="H661" s="309"/>
      <c r="I661" s="309"/>
      <c r="J661" s="309"/>
      <c r="K661" s="309"/>
      <c r="L661" s="309"/>
      <c r="M661" s="309"/>
      <c r="N661" s="309"/>
      <c r="O661" s="309"/>
      <c r="P661" s="309"/>
      <c r="Q661" s="309"/>
      <c r="R661" s="309"/>
      <c r="S661" s="309"/>
      <c r="T661" s="309"/>
      <c r="U661" s="309"/>
      <c r="V661" s="309"/>
      <c r="W661" s="309"/>
      <c r="X661" s="309"/>
      <c r="Y661" s="309"/>
      <c r="Z661" s="309"/>
    </row>
    <row r="662" spans="1:26" ht="30.75" x14ac:dyDescent="0.2">
      <c r="A662" s="309"/>
      <c r="B662" s="311"/>
      <c r="C662" s="309"/>
      <c r="D662" s="309"/>
      <c r="E662" s="309"/>
      <c r="F662" s="309"/>
      <c r="G662" s="309"/>
      <c r="H662" s="309"/>
      <c r="I662" s="309"/>
      <c r="J662" s="309"/>
      <c r="K662" s="309"/>
      <c r="L662" s="309"/>
      <c r="M662" s="309"/>
      <c r="N662" s="309"/>
      <c r="O662" s="309"/>
      <c r="P662" s="309"/>
      <c r="Q662" s="309"/>
      <c r="R662" s="309"/>
      <c r="S662" s="309"/>
      <c r="T662" s="309"/>
      <c r="U662" s="309"/>
      <c r="V662" s="309"/>
      <c r="W662" s="309"/>
      <c r="X662" s="309"/>
      <c r="Y662" s="309"/>
      <c r="Z662" s="309"/>
    </row>
    <row r="663" spans="1:26" ht="30.75" x14ac:dyDescent="0.2">
      <c r="A663" s="309"/>
      <c r="B663" s="311"/>
      <c r="C663" s="309"/>
      <c r="D663" s="309"/>
      <c r="E663" s="309"/>
      <c r="F663" s="309"/>
      <c r="G663" s="309"/>
      <c r="H663" s="309"/>
      <c r="I663" s="309"/>
      <c r="J663" s="309"/>
      <c r="K663" s="309"/>
      <c r="L663" s="309"/>
      <c r="M663" s="309"/>
      <c r="N663" s="309"/>
      <c r="O663" s="309"/>
      <c r="P663" s="309"/>
      <c r="Q663" s="309"/>
      <c r="R663" s="309"/>
      <c r="S663" s="309"/>
      <c r="T663" s="309"/>
      <c r="U663" s="309"/>
      <c r="V663" s="309"/>
      <c r="W663" s="309"/>
      <c r="X663" s="309"/>
      <c r="Y663" s="309"/>
      <c r="Z663" s="309"/>
    </row>
    <row r="664" spans="1:26" ht="30.75" x14ac:dyDescent="0.2">
      <c r="A664" s="309"/>
      <c r="B664" s="311"/>
      <c r="C664" s="309"/>
      <c r="D664" s="309"/>
      <c r="E664" s="309"/>
      <c r="F664" s="309"/>
      <c r="G664" s="309"/>
      <c r="H664" s="309"/>
      <c r="I664" s="309"/>
      <c r="J664" s="309"/>
      <c r="K664" s="309"/>
      <c r="L664" s="309"/>
      <c r="M664" s="309"/>
      <c r="N664" s="309"/>
      <c r="O664" s="309"/>
      <c r="P664" s="309"/>
      <c r="Q664" s="309"/>
      <c r="R664" s="309"/>
      <c r="S664" s="309"/>
      <c r="T664" s="309"/>
      <c r="U664" s="309"/>
      <c r="V664" s="309"/>
      <c r="W664" s="309"/>
      <c r="X664" s="309"/>
      <c r="Y664" s="309"/>
      <c r="Z664" s="309"/>
    </row>
    <row r="665" spans="1:26" ht="30.75" x14ac:dyDescent="0.2">
      <c r="A665" s="309"/>
      <c r="B665" s="311"/>
      <c r="C665" s="309"/>
      <c r="D665" s="309"/>
      <c r="E665" s="309"/>
      <c r="F665" s="309"/>
      <c r="G665" s="309"/>
      <c r="H665" s="309"/>
      <c r="I665" s="309"/>
      <c r="J665" s="309"/>
      <c r="K665" s="309"/>
      <c r="L665" s="309"/>
      <c r="M665" s="309"/>
      <c r="N665" s="309"/>
      <c r="O665" s="309"/>
      <c r="P665" s="309"/>
      <c r="Q665" s="309"/>
      <c r="R665" s="309"/>
      <c r="S665" s="309"/>
      <c r="T665" s="309"/>
      <c r="U665" s="309"/>
      <c r="V665" s="309"/>
      <c r="W665" s="309"/>
      <c r="X665" s="309"/>
      <c r="Y665" s="309"/>
      <c r="Z665" s="309"/>
    </row>
    <row r="666" spans="1:26" ht="30.75" x14ac:dyDescent="0.2">
      <c r="A666" s="309"/>
      <c r="B666" s="311"/>
      <c r="C666" s="309"/>
      <c r="D666" s="309"/>
      <c r="E666" s="309"/>
      <c r="F666" s="309"/>
      <c r="G666" s="309"/>
      <c r="H666" s="309"/>
      <c r="I666" s="309"/>
      <c r="J666" s="309"/>
      <c r="K666" s="309"/>
      <c r="L666" s="309"/>
      <c r="M666" s="309"/>
      <c r="N666" s="309"/>
      <c r="O666" s="309"/>
      <c r="P666" s="309"/>
      <c r="Q666" s="309"/>
      <c r="R666" s="309"/>
      <c r="S666" s="309"/>
      <c r="T666" s="309"/>
      <c r="U666" s="309"/>
      <c r="V666" s="309"/>
      <c r="W666" s="309"/>
      <c r="X666" s="309"/>
      <c r="Y666" s="309"/>
      <c r="Z666" s="309"/>
    </row>
    <row r="667" spans="1:26" ht="30.75" x14ac:dyDescent="0.2">
      <c r="A667" s="309"/>
      <c r="B667" s="311"/>
      <c r="C667" s="309"/>
      <c r="D667" s="309"/>
      <c r="E667" s="309"/>
      <c r="F667" s="309"/>
      <c r="G667" s="309"/>
      <c r="H667" s="309"/>
      <c r="I667" s="309"/>
      <c r="J667" s="309"/>
      <c r="K667" s="309"/>
      <c r="L667" s="309"/>
      <c r="M667" s="309"/>
      <c r="N667" s="309"/>
      <c r="O667" s="309"/>
      <c r="P667" s="309"/>
      <c r="Q667" s="309"/>
      <c r="R667" s="309"/>
      <c r="S667" s="309"/>
      <c r="T667" s="309"/>
      <c r="U667" s="309"/>
      <c r="V667" s="309"/>
      <c r="W667" s="309"/>
      <c r="X667" s="309"/>
      <c r="Y667" s="309"/>
      <c r="Z667" s="309"/>
    </row>
    <row r="668" spans="1:26" ht="30.75" x14ac:dyDescent="0.2">
      <c r="A668" s="309"/>
      <c r="B668" s="311"/>
      <c r="C668" s="309"/>
      <c r="D668" s="309"/>
      <c r="E668" s="309"/>
      <c r="F668" s="309"/>
      <c r="G668" s="309"/>
      <c r="H668" s="309"/>
      <c r="I668" s="309"/>
      <c r="J668" s="309"/>
      <c r="K668" s="309"/>
      <c r="L668" s="309"/>
      <c r="M668" s="309"/>
      <c r="N668" s="309"/>
      <c r="O668" s="309"/>
      <c r="P668" s="309"/>
      <c r="Q668" s="309"/>
      <c r="R668" s="309"/>
      <c r="S668" s="309"/>
      <c r="T668" s="309"/>
      <c r="U668" s="309"/>
      <c r="V668" s="309"/>
      <c r="W668" s="309"/>
      <c r="X668" s="309"/>
      <c r="Y668" s="309"/>
      <c r="Z668" s="309"/>
    </row>
    <row r="669" spans="1:26" ht="30.75" x14ac:dyDescent="0.2">
      <c r="A669" s="309"/>
      <c r="B669" s="311"/>
      <c r="C669" s="309"/>
      <c r="D669" s="309"/>
      <c r="E669" s="309"/>
      <c r="F669" s="309"/>
      <c r="G669" s="309"/>
      <c r="H669" s="309"/>
      <c r="I669" s="309"/>
      <c r="J669" s="309"/>
      <c r="K669" s="309"/>
      <c r="L669" s="309"/>
      <c r="M669" s="309"/>
      <c r="N669" s="309"/>
      <c r="O669" s="309"/>
      <c r="P669" s="309"/>
      <c r="Q669" s="309"/>
      <c r="R669" s="309"/>
      <c r="S669" s="309"/>
      <c r="T669" s="309"/>
      <c r="U669" s="309"/>
      <c r="V669" s="309"/>
      <c r="W669" s="309"/>
      <c r="X669" s="309"/>
      <c r="Y669" s="309"/>
      <c r="Z669" s="309"/>
    </row>
    <row r="670" spans="1:26" ht="30.75" x14ac:dyDescent="0.2">
      <c r="A670" s="309"/>
      <c r="B670" s="311"/>
      <c r="C670" s="309"/>
      <c r="D670" s="309"/>
      <c r="E670" s="309"/>
      <c r="F670" s="309"/>
      <c r="G670" s="309"/>
      <c r="H670" s="309"/>
      <c r="I670" s="309"/>
      <c r="J670" s="309"/>
      <c r="K670" s="309"/>
      <c r="L670" s="309"/>
      <c r="M670" s="309"/>
      <c r="N670" s="309"/>
      <c r="O670" s="309"/>
      <c r="P670" s="309"/>
      <c r="Q670" s="309"/>
      <c r="R670" s="309"/>
      <c r="S670" s="309"/>
      <c r="T670" s="309"/>
      <c r="U670" s="309"/>
      <c r="V670" s="309"/>
      <c r="W670" s="309"/>
      <c r="X670" s="309"/>
      <c r="Y670" s="309"/>
      <c r="Z670" s="309"/>
    </row>
    <row r="671" spans="1:26" ht="30.75" x14ac:dyDescent="0.2">
      <c r="A671" s="309"/>
      <c r="B671" s="311"/>
      <c r="C671" s="309"/>
      <c r="D671" s="309"/>
      <c r="E671" s="309"/>
      <c r="F671" s="309"/>
      <c r="G671" s="309"/>
      <c r="H671" s="309"/>
      <c r="I671" s="309"/>
      <c r="J671" s="309"/>
      <c r="K671" s="309"/>
      <c r="L671" s="309"/>
      <c r="M671" s="309"/>
      <c r="N671" s="309"/>
      <c r="O671" s="309"/>
      <c r="P671" s="309"/>
      <c r="Q671" s="309"/>
      <c r="R671" s="309"/>
      <c r="S671" s="309"/>
      <c r="T671" s="309"/>
      <c r="U671" s="309"/>
      <c r="V671" s="309"/>
      <c r="W671" s="309"/>
      <c r="X671" s="309"/>
      <c r="Y671" s="309"/>
      <c r="Z671" s="309"/>
    </row>
    <row r="672" spans="1:26" ht="30.75" x14ac:dyDescent="0.2">
      <c r="A672" s="309"/>
      <c r="B672" s="311"/>
      <c r="C672" s="309"/>
      <c r="D672" s="309"/>
      <c r="E672" s="309"/>
      <c r="F672" s="309"/>
      <c r="G672" s="309"/>
      <c r="H672" s="309"/>
      <c r="I672" s="309"/>
      <c r="J672" s="309"/>
      <c r="K672" s="309"/>
      <c r="L672" s="309"/>
      <c r="M672" s="309"/>
      <c r="N672" s="309"/>
      <c r="O672" s="309"/>
      <c r="P672" s="309"/>
      <c r="Q672" s="309"/>
      <c r="R672" s="309"/>
      <c r="S672" s="309"/>
      <c r="T672" s="309"/>
      <c r="U672" s="309"/>
      <c r="V672" s="309"/>
      <c r="W672" s="309"/>
      <c r="X672" s="309"/>
      <c r="Y672" s="309"/>
      <c r="Z672" s="309"/>
    </row>
    <row r="673" spans="1:26" ht="30.75" x14ac:dyDescent="0.2">
      <c r="A673" s="309"/>
      <c r="B673" s="311"/>
      <c r="C673" s="309"/>
      <c r="D673" s="309"/>
      <c r="E673" s="309"/>
      <c r="F673" s="309"/>
      <c r="G673" s="309"/>
      <c r="H673" s="309"/>
      <c r="I673" s="309"/>
      <c r="J673" s="309"/>
      <c r="K673" s="309"/>
      <c r="L673" s="309"/>
      <c r="M673" s="309"/>
      <c r="N673" s="309"/>
      <c r="O673" s="309"/>
      <c r="P673" s="309"/>
      <c r="Q673" s="309"/>
      <c r="R673" s="309"/>
      <c r="S673" s="309"/>
      <c r="T673" s="309"/>
      <c r="U673" s="309"/>
      <c r="V673" s="309"/>
      <c r="W673" s="309"/>
      <c r="X673" s="309"/>
      <c r="Y673" s="309"/>
      <c r="Z673" s="309"/>
    </row>
    <row r="674" spans="1:26" ht="30.75" x14ac:dyDescent="0.2">
      <c r="A674" s="309"/>
      <c r="B674" s="311"/>
      <c r="C674" s="309"/>
      <c r="D674" s="309"/>
      <c r="E674" s="309"/>
      <c r="F674" s="309"/>
      <c r="G674" s="309"/>
      <c r="H674" s="309"/>
      <c r="I674" s="309"/>
      <c r="J674" s="309"/>
      <c r="K674" s="309"/>
      <c r="L674" s="309"/>
      <c r="M674" s="309"/>
      <c r="N674" s="309"/>
      <c r="O674" s="309"/>
      <c r="P674" s="309"/>
      <c r="Q674" s="309"/>
      <c r="R674" s="309"/>
      <c r="S674" s="309"/>
      <c r="T674" s="309"/>
      <c r="U674" s="309"/>
      <c r="V674" s="309"/>
      <c r="W674" s="309"/>
      <c r="X674" s="309"/>
      <c r="Y674" s="309"/>
      <c r="Z674" s="309"/>
    </row>
    <row r="675" spans="1:26" ht="30.75" x14ac:dyDescent="0.2">
      <c r="A675" s="309"/>
      <c r="B675" s="311"/>
      <c r="C675" s="309"/>
      <c r="D675" s="309"/>
      <c r="E675" s="309"/>
      <c r="F675" s="309"/>
      <c r="G675" s="309"/>
      <c r="H675" s="309"/>
      <c r="I675" s="309"/>
      <c r="J675" s="309"/>
      <c r="K675" s="309"/>
      <c r="L675" s="309"/>
      <c r="M675" s="309"/>
      <c r="N675" s="309"/>
      <c r="O675" s="309"/>
      <c r="P675" s="309"/>
      <c r="Q675" s="309"/>
      <c r="R675" s="309"/>
      <c r="S675" s="309"/>
      <c r="T675" s="309"/>
      <c r="U675" s="309"/>
      <c r="V675" s="309"/>
      <c r="W675" s="309"/>
      <c r="X675" s="309"/>
      <c r="Y675" s="309"/>
      <c r="Z675" s="309"/>
    </row>
    <row r="676" spans="1:26" ht="30.75" x14ac:dyDescent="0.2">
      <c r="A676" s="309"/>
      <c r="B676" s="311"/>
      <c r="C676" s="309"/>
      <c r="D676" s="309"/>
      <c r="E676" s="309"/>
      <c r="F676" s="309"/>
      <c r="G676" s="309"/>
      <c r="H676" s="309"/>
      <c r="I676" s="309"/>
      <c r="J676" s="309"/>
      <c r="K676" s="309"/>
      <c r="L676" s="309"/>
      <c r="M676" s="309"/>
      <c r="N676" s="309"/>
      <c r="O676" s="309"/>
      <c r="P676" s="309"/>
      <c r="Q676" s="309"/>
      <c r="R676" s="309"/>
      <c r="S676" s="309"/>
      <c r="T676" s="309"/>
      <c r="U676" s="309"/>
      <c r="V676" s="309"/>
      <c r="W676" s="309"/>
      <c r="X676" s="309"/>
      <c r="Y676" s="309"/>
      <c r="Z676" s="309"/>
    </row>
  </sheetData>
  <mergeCells count="2387"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  <mergeCell ref="M11:M12"/>
    <mergeCell ref="N11:N12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Z21:Z30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V21:V30"/>
    <mergeCell ref="M27:M28"/>
    <mergeCell ref="Q27:Q28"/>
    <mergeCell ref="U27:U28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B637:C637"/>
    <mergeCell ref="B624:C624"/>
    <mergeCell ref="A627:X627"/>
    <mergeCell ref="A628:X628"/>
    <mergeCell ref="A629:X629"/>
    <mergeCell ref="A630:X630"/>
    <mergeCell ref="B631:C631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</mergeCells>
  <pageMargins left="0.15748031496062992" right="0.15748031496062992" top="0.19685039370078741" bottom="0.19685039370078741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แผนปฏิบัติ59-สบ.</vt:lpstr>
      <vt:lpstr>แผน--ผล ก1.3.6 งด</vt:lpstr>
      <vt:lpstr>แผน--ผล ก2.3.2 งด</vt:lpstr>
      <vt:lpstr>แผน--ผล พ1.1.7 งด</vt:lpstr>
      <vt:lpstr>แผน--ผล ก1.3.6 กท</vt:lpstr>
      <vt:lpstr>แผน--ผล ก1.3.6 คค</vt:lpstr>
      <vt:lpstr>แผน-ผล ก 2.3.2 คค.</vt:lpstr>
      <vt:lpstr>'แผนปฏิบัติ59-สบ.'!Print_Area</vt:lpstr>
      <vt:lpstr>'แผน--ผล ก1.3.6 กท'!Print_Area</vt:lpstr>
      <vt:lpstr>'แผน--ผล ก1.3.6 คค'!Print_Area</vt:lpstr>
      <vt:lpstr>'แผน--ผล ก1.3.6 งด'!Print_Area</vt:lpstr>
      <vt:lpstr>'แผน--ผล ก2.3.2 งด'!Print_Area</vt:lpstr>
      <vt:lpstr>'แผน--ผล พ1.1.7 งด'!Print_Area</vt:lpstr>
      <vt:lpstr>'แผนปฏิบัติ59-สบ.'!Print_Titles</vt:lpstr>
      <vt:lpstr>'แผน-ผล ก 2.3.2 คค.'!Print_Titles</vt:lpstr>
      <vt:lpstr>'แผน--ผล ก1.3.6 คค'!Print_Titles</vt:lpstr>
      <vt:lpstr>'แผน--ผล ก2.3.2 งด'!Print_Titles</vt:lpstr>
      <vt:lpstr>'แผน--ผล พ1.1.7 งด'!Print_Titles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นุสรา ไชยสาลี</dc:creator>
  <cp:lastModifiedBy>บุสบง วงค์แก้ว</cp:lastModifiedBy>
  <cp:lastPrinted>2016-10-04T02:21:47Z</cp:lastPrinted>
  <dcterms:created xsi:type="dcterms:W3CDTF">2015-10-15T10:30:40Z</dcterms:created>
  <dcterms:modified xsi:type="dcterms:W3CDTF">2016-10-06T12:48:22Z</dcterms:modified>
</cp:coreProperties>
</file>